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1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<sst xmlns="http://schemas.openxmlformats.org/spreadsheetml/2006/main" count="88" uniqueCount="81">
  <si>
    <t>单位：万元</t>
  </si>
  <si>
    <t>项    目</t>
  </si>
  <si>
    <t>上年同期数</t>
  </si>
  <si>
    <t>1-1月累计完成情况</t>
  </si>
  <si>
    <t>比上年同期</t>
  </si>
  <si>
    <t>金额</t>
  </si>
  <si>
    <t>占预算%</t>
  </si>
  <si>
    <t>增减额</t>
  </si>
  <si>
    <t>增减%</t>
  </si>
  <si>
    <t>收入总计</t>
  </si>
  <si>
    <t>支出总计</t>
  </si>
  <si>
    <t>税收收入小计</t>
  </si>
  <si>
    <t>一、一般公共服务</t>
  </si>
  <si>
    <t>一、增值税（50％）</t>
  </si>
  <si>
    <t>二、外交</t>
  </si>
  <si>
    <t>二、营业税</t>
  </si>
  <si>
    <t>三、国防</t>
  </si>
  <si>
    <t>三、企业所得税</t>
  </si>
  <si>
    <t>四、公共安全</t>
  </si>
  <si>
    <t>四、企业所得税退税</t>
  </si>
  <si>
    <t>五、教育</t>
  </si>
  <si>
    <t>五、个人所得税</t>
  </si>
  <si>
    <t>六、科学技术</t>
  </si>
  <si>
    <t>六、资源税</t>
  </si>
  <si>
    <t>七、文化体育与传媒</t>
  </si>
  <si>
    <t>七、固定资产投资方向调节税</t>
  </si>
  <si>
    <t>八、社会保障和就业</t>
  </si>
  <si>
    <t>八、城市维护建设税</t>
  </si>
  <si>
    <t>九、房产税</t>
  </si>
  <si>
    <t>十、节能环保</t>
  </si>
  <si>
    <t>十、印花税</t>
  </si>
  <si>
    <t>十一、城镇土地使用税</t>
  </si>
  <si>
    <t>十二、土地增值税</t>
  </si>
  <si>
    <t>十三、交通运输</t>
  </si>
  <si>
    <t>十三、车船使用和牌照税</t>
  </si>
  <si>
    <t>十四、耕地占用税</t>
  </si>
  <si>
    <t>十五、契税</t>
  </si>
  <si>
    <t>非税收入小计</t>
  </si>
  <si>
    <t>十八、专项收入</t>
  </si>
  <si>
    <t>十九、行政事业性收费收入</t>
  </si>
  <si>
    <t>二十、罚没收入</t>
  </si>
  <si>
    <t>二十三、其他支出</t>
  </si>
  <si>
    <t>二十一、国有资产经营收入</t>
  </si>
  <si>
    <t>二十四、债务发行费用</t>
  </si>
  <si>
    <t>二十二、国有资源（资产）有偿使用</t>
  </si>
  <si>
    <t>二十三、捐赠收入</t>
  </si>
  <si>
    <t>政府性基金收入合计</t>
  </si>
  <si>
    <t>政府性基金支出合计</t>
  </si>
  <si>
    <t>上划中央四税收入</t>
  </si>
  <si>
    <t xml:space="preserve">    增值税（50%部分）</t>
  </si>
  <si>
    <t xml:space="preserve">    消费税（100%部分）</t>
  </si>
  <si>
    <t xml:space="preserve">    企业所得税（60%部分）</t>
  </si>
  <si>
    <t xml:space="preserve">    个人所得税（60%部分）</t>
  </si>
  <si>
    <t>增值税(100%)</t>
  </si>
  <si>
    <t>企业所得税（100%）</t>
  </si>
  <si>
    <t>个人所得税(100%)</t>
  </si>
  <si>
    <t>上年   同期数</t>
  </si>
  <si>
    <t>九、卫生健康</t>
  </si>
  <si>
    <t>十一、城乡社区</t>
  </si>
  <si>
    <t>十二、农林水</t>
  </si>
  <si>
    <t>十四、资源勘探</t>
  </si>
  <si>
    <t>十五、商业服务业</t>
  </si>
  <si>
    <t>十六、金融监管</t>
  </si>
  <si>
    <t>十七、自然资源气象</t>
  </si>
  <si>
    <t>十八、住房保障</t>
  </si>
  <si>
    <t>十九、灾害防治应急管理</t>
  </si>
  <si>
    <t>二十、粮油物资储备</t>
  </si>
  <si>
    <t>二十二、债务付息</t>
  </si>
  <si>
    <t>2021年1-1月累计完成</t>
  </si>
  <si>
    <t>2021年1月当月  完成</t>
  </si>
  <si>
    <t>2021年1-1月份累计完成</t>
  </si>
  <si>
    <t>2021年1月当月   完成</t>
  </si>
  <si>
    <t xml:space="preserve"> vv</t>
  </si>
  <si>
    <t>一般公共预算收入合计</t>
  </si>
  <si>
    <t>一般公共预算支出合计</t>
  </si>
  <si>
    <t xml:space="preserve">   克州阿合奇县2022年1月财政收支预算执行情况表</t>
  </si>
  <si>
    <t>2022年  预算数</t>
  </si>
  <si>
    <t>2022年预算数</t>
  </si>
  <si>
    <t>二十五、预备费</t>
  </si>
  <si>
    <t>二十六、债务还本支出</t>
  </si>
  <si>
    <t>二十七、上解支出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</si>
</sst>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0.0%"/>
    <numFmt numFmtId="181" formatCode="0_ "/>
    <numFmt numFmtId="182" formatCode="0_);[Red]\(0\)"/>
    <numFmt numFmtId="183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-18030"/>
      <family val="3"/>
    </font>
    <font>
      <b/>
      <sz val="11"/>
      <name val="宋体-18030"/>
      <family val="3"/>
    </font>
    <font>
      <b/>
      <sz val="14"/>
      <name val="宋体-18030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9" fillId="7" borderId="5" applyNumberFormat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right" vertical="center"/>
    </xf>
    <xf numFmtId="180" fontId="0" fillId="24" borderId="0" xfId="0" applyNumberFormat="1" applyFont="1" applyFill="1" applyAlignment="1">
      <alignment horizontal="right" vertical="center"/>
    </xf>
    <xf numFmtId="181" fontId="0" fillId="24" borderId="0" xfId="0" applyNumberFormat="1" applyFont="1" applyFill="1" applyAlignment="1">
      <alignment horizontal="right" vertical="center"/>
    </xf>
    <xf numFmtId="0" fontId="0" fillId="24" borderId="0" xfId="0" applyFont="1" applyFill="1" applyAlignment="1">
      <alignment vertical="center"/>
    </xf>
    <xf numFmtId="180" fontId="0" fillId="24" borderId="0" xfId="0" applyNumberFormat="1" applyFont="1" applyFill="1" applyAlignment="1">
      <alignment vertical="center"/>
    </xf>
    <xf numFmtId="181" fontId="0" fillId="24" borderId="0" xfId="0" applyNumberFormat="1" applyFont="1" applyFill="1" applyAlignment="1">
      <alignment vertical="center"/>
    </xf>
    <xf numFmtId="0" fontId="2" fillId="24" borderId="0" xfId="40" applyFont="1" applyFill="1" applyBorder="1" applyAlignment="1">
      <alignment horizontal="left"/>
      <protection/>
    </xf>
    <xf numFmtId="0" fontId="3" fillId="24" borderId="0" xfId="40" applyFont="1" applyFill="1" applyBorder="1" applyAlignment="1">
      <alignment horizontal="right"/>
      <protection/>
    </xf>
    <xf numFmtId="180" fontId="4" fillId="24" borderId="0" xfId="40" applyNumberFormat="1" applyFont="1" applyFill="1" applyBorder="1" applyAlignment="1">
      <alignment horizontal="right"/>
      <protection/>
    </xf>
    <xf numFmtId="181" fontId="3" fillId="24" borderId="0" xfId="40" applyNumberFormat="1" applyFont="1" applyFill="1" applyBorder="1" applyAlignment="1">
      <alignment horizontal="right"/>
      <protection/>
    </xf>
    <xf numFmtId="180" fontId="3" fillId="24" borderId="0" xfId="40" applyNumberFormat="1" applyFont="1" applyFill="1" applyBorder="1" applyAlignment="1">
      <alignment horizontal="right"/>
      <protection/>
    </xf>
    <xf numFmtId="0" fontId="2" fillId="24" borderId="0" xfId="40" applyFont="1" applyFill="1" applyBorder="1" applyAlignment="1">
      <alignment/>
      <protection/>
    </xf>
    <xf numFmtId="0" fontId="3" fillId="24" borderId="0" xfId="40" applyFont="1" applyFill="1" applyBorder="1" applyAlignment="1">
      <alignment/>
      <protection/>
    </xf>
    <xf numFmtId="180" fontId="3" fillId="24" borderId="0" xfId="40" applyNumberFormat="1" applyFont="1" applyFill="1" applyBorder="1" applyAlignment="1">
      <alignment/>
      <protection/>
    </xf>
    <xf numFmtId="181" fontId="2" fillId="24" borderId="0" xfId="40" applyNumberFormat="1" applyFont="1" applyFill="1" applyBorder="1" applyAlignment="1">
      <alignment/>
      <protection/>
    </xf>
    <xf numFmtId="0" fontId="22" fillId="24" borderId="10" xfId="40" applyFont="1" applyFill="1" applyBorder="1" applyAlignment="1">
      <alignment horizontal="left" vertical="center" wrapText="1"/>
      <protection/>
    </xf>
    <xf numFmtId="182" fontId="22" fillId="24" borderId="10" xfId="40" applyNumberFormat="1" applyFont="1" applyFill="1" applyBorder="1" applyAlignment="1">
      <alignment horizontal="center" vertical="center" wrapText="1"/>
      <protection/>
    </xf>
    <xf numFmtId="2" fontId="22" fillId="24" borderId="10" xfId="40" applyNumberFormat="1" applyFont="1" applyFill="1" applyBorder="1" applyAlignment="1">
      <alignment horizontal="center" vertical="center" wrapText="1"/>
      <protection/>
    </xf>
    <xf numFmtId="181" fontId="22" fillId="24" borderId="10" xfId="40" applyNumberFormat="1" applyFont="1" applyFill="1" applyBorder="1" applyAlignment="1">
      <alignment horizontal="center" vertical="center" wrapText="1"/>
      <protection/>
    </xf>
    <xf numFmtId="182" fontId="22" fillId="24" borderId="10" xfId="40" applyNumberFormat="1" applyFont="1" applyFill="1" applyBorder="1" applyAlignment="1">
      <alignment horizontal="center" vertical="center"/>
      <protection/>
    </xf>
    <xf numFmtId="181" fontId="22" fillId="0" borderId="10" xfId="0" applyNumberFormat="1" applyFont="1" applyBorder="1" applyAlignment="1">
      <alignment horizontal="center" vertical="center"/>
    </xf>
    <xf numFmtId="0" fontId="22" fillId="24" borderId="10" xfId="40" applyNumberFormat="1" applyFont="1" applyFill="1" applyBorder="1" applyAlignment="1">
      <alignment horizontal="center" vertical="center"/>
      <protection/>
    </xf>
    <xf numFmtId="182" fontId="22" fillId="0" borderId="10" xfId="40" applyNumberFormat="1" applyFont="1" applyFill="1" applyBorder="1" applyAlignment="1" applyProtection="1">
      <alignment horizontal="center" vertical="center" wrapText="1"/>
      <protection/>
    </xf>
    <xf numFmtId="0" fontId="22" fillId="24" borderId="10" xfId="40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center" vertical="center"/>
    </xf>
    <xf numFmtId="182" fontId="22" fillId="24" borderId="10" xfId="51" applyNumberFormat="1" applyFont="1" applyFill="1" applyBorder="1" applyAlignment="1">
      <alignment horizontal="center" vertical="center"/>
    </xf>
    <xf numFmtId="182" fontId="22" fillId="0" borderId="10" xfId="40" applyNumberFormat="1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24" borderId="10" xfId="40" applyFont="1" applyFill="1" applyBorder="1" applyAlignment="1">
      <alignment horizontal="left" vertical="center" wrapText="1"/>
      <protection/>
    </xf>
    <xf numFmtId="0" fontId="23" fillId="24" borderId="10" xfId="40" applyFont="1" applyFill="1" applyBorder="1" applyAlignment="1">
      <alignment horizontal="center" vertical="center" wrapText="1"/>
      <protection/>
    </xf>
    <xf numFmtId="180" fontId="23" fillId="24" borderId="10" xfId="40" applyNumberFormat="1" applyFont="1" applyFill="1" applyBorder="1" applyAlignment="1">
      <alignment horizontal="center" vertical="center" wrapText="1"/>
      <protection/>
    </xf>
    <xf numFmtId="181" fontId="23" fillId="24" borderId="10" xfId="40" applyNumberFormat="1" applyFont="1" applyFill="1" applyBorder="1" applyAlignment="1">
      <alignment horizontal="center" vertical="center" wrapText="1"/>
      <protection/>
    </xf>
    <xf numFmtId="176" fontId="22" fillId="24" borderId="10" xfId="44" applyFont="1" applyFill="1" applyBorder="1" applyAlignment="1">
      <alignment horizontal="left" vertical="center" wrapText="1"/>
    </xf>
    <xf numFmtId="176" fontId="22" fillId="24" borderId="10" xfId="44" applyFont="1" applyFill="1" applyBorder="1" applyAlignment="1">
      <alignment horizontal="center" vertical="center"/>
    </xf>
    <xf numFmtId="176" fontId="22" fillId="24" borderId="10" xfId="44" applyFont="1" applyFill="1" applyBorder="1" applyAlignment="1">
      <alignment horizontal="center" vertical="center" wrapText="1"/>
    </xf>
    <xf numFmtId="176" fontId="0" fillId="24" borderId="0" xfId="44" applyFont="1" applyFill="1" applyAlignment="1">
      <alignment vertical="center"/>
    </xf>
    <xf numFmtId="0" fontId="23" fillId="24" borderId="10" xfId="40" applyFont="1" applyFill="1" applyBorder="1" applyAlignment="1">
      <alignment horizontal="center" vertical="center" wrapText="1"/>
      <protection/>
    </xf>
    <xf numFmtId="0" fontId="23" fillId="24" borderId="10" xfId="40" applyFont="1" applyFill="1" applyBorder="1" applyAlignment="1">
      <alignment horizontal="center" vertical="center"/>
      <protection/>
    </xf>
    <xf numFmtId="0" fontId="22" fillId="24" borderId="11" xfId="0" applyFont="1" applyFill="1" applyBorder="1" applyAlignment="1">
      <alignment horizontal="center" vertical="center"/>
    </xf>
    <xf numFmtId="0" fontId="24" fillId="24" borderId="0" xfId="40" applyFont="1" applyFill="1" applyBorder="1" applyAlignment="1">
      <alignment horizontal="center"/>
      <protection/>
    </xf>
    <xf numFmtId="0" fontId="23" fillId="24" borderId="10" xfId="40" applyFont="1" applyFill="1" applyBorder="1" applyAlignment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F20" sqref="F20"/>
    </sheetView>
  </sheetViews>
  <sheetFormatPr defaultColWidth="9.00390625" defaultRowHeight="14.25"/>
  <cols>
    <col min="1" max="1" width="18.50390625" style="1" customWidth="1"/>
    <col min="2" max="2" width="8.75390625" style="2" customWidth="1"/>
    <col min="3" max="3" width="8.00390625" style="2" customWidth="1"/>
    <col min="4" max="4" width="7.125" style="2" customWidth="1"/>
    <col min="5" max="5" width="9.125" style="3" customWidth="1"/>
    <col min="6" max="6" width="6.875" style="4" customWidth="1"/>
    <col min="7" max="7" width="8.50390625" style="3" customWidth="1"/>
    <col min="8" max="8" width="8.25390625" style="3" customWidth="1"/>
    <col min="9" max="9" width="7.875" style="3" customWidth="1"/>
    <col min="10" max="10" width="18.625" style="1" customWidth="1"/>
    <col min="11" max="11" width="8.375" style="5" customWidth="1"/>
    <col min="12" max="12" width="7.25390625" style="5" customWidth="1"/>
    <col min="13" max="13" width="8.25390625" style="5" customWidth="1"/>
    <col min="14" max="14" width="9.00390625" style="6" customWidth="1"/>
    <col min="15" max="15" width="7.75390625" style="7" customWidth="1"/>
    <col min="16" max="16" width="7.50390625" style="6" customWidth="1"/>
    <col min="17" max="17" width="7.875" style="5" customWidth="1"/>
    <col min="18" max="18" width="7.75390625" style="5" customWidth="1"/>
    <col min="19" max="16384" width="9.00390625" style="5" customWidth="1"/>
  </cols>
  <sheetData>
    <row r="1" spans="1:18" ht="23.25" customHeight="1">
      <c r="A1" s="42" t="s">
        <v>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" customHeight="1">
      <c r="A2" s="8"/>
      <c r="B2" s="9"/>
      <c r="C2" s="9"/>
      <c r="D2" s="9"/>
      <c r="E2" s="10"/>
      <c r="F2" s="11"/>
      <c r="G2" s="12"/>
      <c r="H2" s="12"/>
      <c r="I2" s="12"/>
      <c r="J2" s="8"/>
      <c r="K2" s="13"/>
      <c r="L2" s="14"/>
      <c r="M2" s="14"/>
      <c r="N2" s="15"/>
      <c r="O2" s="16"/>
      <c r="P2" s="15"/>
      <c r="Q2" s="41" t="s">
        <v>0</v>
      </c>
      <c r="R2" s="41"/>
    </row>
    <row r="3" spans="1:18" ht="33" customHeight="1">
      <c r="A3" s="43" t="s">
        <v>1</v>
      </c>
      <c r="B3" s="39" t="s">
        <v>76</v>
      </c>
      <c r="C3" s="39" t="s">
        <v>56</v>
      </c>
      <c r="D3" s="40" t="s">
        <v>3</v>
      </c>
      <c r="E3" s="40"/>
      <c r="F3" s="40" t="s">
        <v>4</v>
      </c>
      <c r="G3" s="40"/>
      <c r="H3" s="39" t="s">
        <v>68</v>
      </c>
      <c r="I3" s="39" t="s">
        <v>69</v>
      </c>
      <c r="J3" s="43" t="s">
        <v>1</v>
      </c>
      <c r="K3" s="39" t="s">
        <v>77</v>
      </c>
      <c r="L3" s="39" t="s">
        <v>2</v>
      </c>
      <c r="M3" s="40" t="s">
        <v>3</v>
      </c>
      <c r="N3" s="40"/>
      <c r="O3" s="40" t="s">
        <v>4</v>
      </c>
      <c r="P3" s="40"/>
      <c r="Q3" s="39" t="s">
        <v>70</v>
      </c>
      <c r="R3" s="39" t="s">
        <v>71</v>
      </c>
    </row>
    <row r="4" spans="1:18" ht="25.5" customHeight="1">
      <c r="A4" s="43"/>
      <c r="B4" s="39"/>
      <c r="C4" s="39"/>
      <c r="D4" s="32" t="s">
        <v>5</v>
      </c>
      <c r="E4" s="33" t="s">
        <v>6</v>
      </c>
      <c r="F4" s="34" t="s">
        <v>7</v>
      </c>
      <c r="G4" s="33" t="s">
        <v>8</v>
      </c>
      <c r="H4" s="39"/>
      <c r="I4" s="39"/>
      <c r="J4" s="43"/>
      <c r="K4" s="39"/>
      <c r="L4" s="39"/>
      <c r="M4" s="32" t="s">
        <v>5</v>
      </c>
      <c r="N4" s="33" t="s">
        <v>6</v>
      </c>
      <c r="O4" s="34" t="s">
        <v>7</v>
      </c>
      <c r="P4" s="33" t="s">
        <v>8</v>
      </c>
      <c r="Q4" s="39"/>
      <c r="R4" s="39"/>
    </row>
    <row r="5" spans="1:18" ht="15" customHeight="1">
      <c r="A5" s="31" t="s">
        <v>9</v>
      </c>
      <c r="B5" s="18">
        <f>B6+B33</f>
        <v>13508</v>
      </c>
      <c r="C5" s="18">
        <f>C6+C33</f>
        <v>526</v>
      </c>
      <c r="D5" s="18">
        <f>D6+D33</f>
        <v>422</v>
      </c>
      <c r="E5" s="19">
        <f>D5/B5</f>
        <v>0.03124074622445958</v>
      </c>
      <c r="F5" s="20">
        <f aca="true" t="shared" si="0" ref="F5:F33">D5-C5</f>
        <v>-104</v>
      </c>
      <c r="G5" s="19">
        <f aca="true" t="shared" si="1" ref="G5:G26">SUM(F5/C5)*100</f>
        <v>-19.771863117870723</v>
      </c>
      <c r="H5" s="18"/>
      <c r="I5" s="18">
        <f>I6+I33</f>
        <v>422</v>
      </c>
      <c r="J5" s="31" t="s">
        <v>10</v>
      </c>
      <c r="K5" s="21">
        <f>K6+K33</f>
        <v>153160</v>
      </c>
      <c r="L5" s="21">
        <f>L6+L33</f>
        <v>8181</v>
      </c>
      <c r="M5" s="21">
        <f>M6+M33</f>
        <v>9531</v>
      </c>
      <c r="N5" s="19">
        <f aca="true" t="shared" si="2" ref="N5:N22">SUM(M5/K5)*100</f>
        <v>6.22290415252024</v>
      </c>
      <c r="O5" s="20">
        <f aca="true" t="shared" si="3" ref="O5:O28">M5-L5</f>
        <v>1350</v>
      </c>
      <c r="P5" s="19">
        <f aca="true" t="shared" si="4" ref="P5:P22">SUM(O5/L5)*100</f>
        <v>16.5016501650165</v>
      </c>
      <c r="Q5" s="21"/>
      <c r="R5" s="21">
        <f>R6+R33</f>
        <v>9531</v>
      </c>
    </row>
    <row r="6" spans="1:18" ht="15" customHeight="1">
      <c r="A6" s="31" t="s">
        <v>73</v>
      </c>
      <c r="B6" s="18">
        <f>B7+B25</f>
        <v>10900</v>
      </c>
      <c r="C6" s="18">
        <f>C7+C25</f>
        <v>364</v>
      </c>
      <c r="D6" s="18">
        <f>D7+D25</f>
        <v>422</v>
      </c>
      <c r="E6" s="19">
        <f aca="true" t="shared" si="5" ref="E6:E33">D6/B6</f>
        <v>0.03871559633027523</v>
      </c>
      <c r="F6" s="20">
        <f t="shared" si="0"/>
        <v>58</v>
      </c>
      <c r="G6" s="19">
        <f t="shared" si="1"/>
        <v>15.934065934065933</v>
      </c>
      <c r="H6" s="18"/>
      <c r="I6" s="18">
        <f>I7+I25</f>
        <v>422</v>
      </c>
      <c r="J6" s="31" t="s">
        <v>74</v>
      </c>
      <c r="K6" s="21">
        <f>K7+K8+K9+K10+K11+K12+K13+K14+K15+K16+K17+K18+K19+K20+K21+K22+K23+K24+K25+K26+K27+K28+K29+K30+K31+K32</f>
        <v>150000</v>
      </c>
      <c r="L6" s="21">
        <f>L7+L8+L9+L10+L11+L12+L13+L14+L15+L16+L17+L18+L19+L20+L21+L22+L23+L24+L25+L26+L27+L28+L29+L30</f>
        <v>8181</v>
      </c>
      <c r="M6" s="21">
        <f>M7+M8+M9+M10+M11+M12+M13+M14+M15+M16+M17+M18+M19+M20+M21+M22+M23+M24+M25+M26+M27+M28+M29+M30</f>
        <v>9512</v>
      </c>
      <c r="N6" s="19">
        <f t="shared" si="2"/>
        <v>6.341333333333334</v>
      </c>
      <c r="O6" s="20">
        <f t="shared" si="3"/>
        <v>1331</v>
      </c>
      <c r="P6" s="19">
        <f t="shared" si="4"/>
        <v>16.269404718249604</v>
      </c>
      <c r="Q6" s="21"/>
      <c r="R6" s="21">
        <f>SUM(R7:R28)</f>
        <v>9512</v>
      </c>
    </row>
    <row r="7" spans="1:18" ht="15" customHeight="1">
      <c r="A7" s="31" t="s">
        <v>11</v>
      </c>
      <c r="B7" s="18">
        <f>B8+B9+B10+B11+B12+B13+B14+B15+B16+B17+B18+B19+B20+B21+B22</f>
        <v>5850</v>
      </c>
      <c r="C7" s="18">
        <f>C8+C9+C10+C11+C12+C13+C14+C15+C16+C17+C18+C19+C20+C21+C22</f>
        <v>349</v>
      </c>
      <c r="D7" s="18">
        <f>D8+D9+D10+D11+D12+D13+D14+D15+D16+D17+D18+D19+D20+D21+D22</f>
        <v>408</v>
      </c>
      <c r="E7" s="19">
        <f t="shared" si="5"/>
        <v>0.06974358974358974</v>
      </c>
      <c r="F7" s="20">
        <f t="shared" si="0"/>
        <v>59</v>
      </c>
      <c r="G7" s="19">
        <f t="shared" si="1"/>
        <v>16.9054441260745</v>
      </c>
      <c r="H7" s="18"/>
      <c r="I7" s="18">
        <f>I8+I9+I10+I11+I12+I13+I14+I15+I16+I17+I18+I19+I20+I21+I22</f>
        <v>408</v>
      </c>
      <c r="J7" s="17" t="s">
        <v>12</v>
      </c>
      <c r="K7" s="22">
        <v>23461</v>
      </c>
      <c r="L7" s="23">
        <v>1416</v>
      </c>
      <c r="M7" s="23">
        <v>2175</v>
      </c>
      <c r="N7" s="19">
        <f t="shared" si="2"/>
        <v>9.270704573547588</v>
      </c>
      <c r="O7" s="20">
        <f t="shared" si="3"/>
        <v>759</v>
      </c>
      <c r="P7" s="19">
        <f t="shared" si="4"/>
        <v>53.60169491525424</v>
      </c>
      <c r="Q7" s="23"/>
      <c r="R7" s="18">
        <f>M7-Q7</f>
        <v>2175</v>
      </c>
    </row>
    <row r="8" spans="1:18" ht="15" customHeight="1">
      <c r="A8" s="17" t="s">
        <v>13</v>
      </c>
      <c r="B8" s="24">
        <v>3630</v>
      </c>
      <c r="C8" s="21">
        <v>154</v>
      </c>
      <c r="D8" s="21">
        <v>188</v>
      </c>
      <c r="E8" s="19">
        <f t="shared" si="5"/>
        <v>0.051790633608815424</v>
      </c>
      <c r="F8" s="20">
        <f t="shared" si="0"/>
        <v>34</v>
      </c>
      <c r="G8" s="19">
        <f t="shared" si="1"/>
        <v>22.07792207792208</v>
      </c>
      <c r="H8" s="21"/>
      <c r="I8" s="18">
        <f>D8-H8</f>
        <v>188</v>
      </c>
      <c r="J8" s="17" t="s">
        <v>14</v>
      </c>
      <c r="K8" s="22"/>
      <c r="L8" s="23"/>
      <c r="M8" s="23"/>
      <c r="N8" s="19"/>
      <c r="O8" s="20"/>
      <c r="P8" s="19"/>
      <c r="Q8" s="23"/>
      <c r="R8" s="18"/>
    </row>
    <row r="9" spans="1:18" ht="15" customHeight="1">
      <c r="A9" s="17" t="s">
        <v>15</v>
      </c>
      <c r="B9" s="24"/>
      <c r="C9" s="21"/>
      <c r="D9" s="21"/>
      <c r="E9" s="19"/>
      <c r="F9" s="20">
        <f t="shared" si="0"/>
        <v>0</v>
      </c>
      <c r="G9" s="19"/>
      <c r="H9" s="21"/>
      <c r="I9" s="18">
        <f aca="true" t="shared" si="6" ref="I9:I33">D9-H9</f>
        <v>0</v>
      </c>
      <c r="J9" s="17" t="s">
        <v>16</v>
      </c>
      <c r="K9" s="22">
        <v>73</v>
      </c>
      <c r="L9" s="23"/>
      <c r="M9" s="23"/>
      <c r="N9" s="19"/>
      <c r="O9" s="20"/>
      <c r="P9" s="19"/>
      <c r="Q9" s="23"/>
      <c r="R9" s="18"/>
    </row>
    <row r="10" spans="1:18" ht="15" customHeight="1">
      <c r="A10" s="17" t="s">
        <v>17</v>
      </c>
      <c r="B10" s="24">
        <v>270</v>
      </c>
      <c r="C10" s="21">
        <v>28</v>
      </c>
      <c r="D10" s="21">
        <v>21</v>
      </c>
      <c r="E10" s="19">
        <f t="shared" si="5"/>
        <v>0.07777777777777778</v>
      </c>
      <c r="F10" s="20">
        <f t="shared" si="0"/>
        <v>-7</v>
      </c>
      <c r="G10" s="19">
        <f>SUM(F10/C10)*100</f>
        <v>-25</v>
      </c>
      <c r="H10" s="21"/>
      <c r="I10" s="18">
        <f t="shared" si="6"/>
        <v>21</v>
      </c>
      <c r="J10" s="17" t="s">
        <v>18</v>
      </c>
      <c r="K10" s="22">
        <v>22293</v>
      </c>
      <c r="L10" s="23">
        <v>725</v>
      </c>
      <c r="M10" s="23">
        <v>794</v>
      </c>
      <c r="N10" s="19">
        <f t="shared" si="2"/>
        <v>3.561656125241107</v>
      </c>
      <c r="O10" s="20">
        <f t="shared" si="3"/>
        <v>69</v>
      </c>
      <c r="P10" s="19">
        <f t="shared" si="4"/>
        <v>9.517241379310343</v>
      </c>
      <c r="Q10" s="23"/>
      <c r="R10" s="18">
        <f aca="true" t="shared" si="7" ref="R10:R25">SUM(M10-Q10)</f>
        <v>794</v>
      </c>
    </row>
    <row r="11" spans="1:18" ht="15" customHeight="1">
      <c r="A11" s="17" t="s">
        <v>19</v>
      </c>
      <c r="B11" s="24"/>
      <c r="C11" s="21"/>
      <c r="D11" s="21"/>
      <c r="E11" s="19"/>
      <c r="F11" s="20">
        <f t="shared" si="0"/>
        <v>0</v>
      </c>
      <c r="G11" s="19"/>
      <c r="H11" s="21"/>
      <c r="I11" s="18">
        <f t="shared" si="6"/>
        <v>0</v>
      </c>
      <c r="J11" s="17" t="s">
        <v>20</v>
      </c>
      <c r="K11" s="22">
        <v>27086</v>
      </c>
      <c r="L11" s="23">
        <v>2192</v>
      </c>
      <c r="M11" s="23">
        <v>2887</v>
      </c>
      <c r="N11" s="19">
        <f t="shared" si="2"/>
        <v>10.658642841320239</v>
      </c>
      <c r="O11" s="20">
        <f t="shared" si="3"/>
        <v>695</v>
      </c>
      <c r="P11" s="19">
        <f t="shared" si="4"/>
        <v>31.706204379562042</v>
      </c>
      <c r="Q11" s="23"/>
      <c r="R11" s="18">
        <f>SUM(M11-Q11)</f>
        <v>2887</v>
      </c>
    </row>
    <row r="12" spans="1:18" ht="15" customHeight="1">
      <c r="A12" s="17" t="s">
        <v>21</v>
      </c>
      <c r="B12" s="24">
        <v>400</v>
      </c>
      <c r="C12" s="21">
        <v>78</v>
      </c>
      <c r="D12" s="21">
        <v>63</v>
      </c>
      <c r="E12" s="19">
        <f t="shared" si="5"/>
        <v>0.1575</v>
      </c>
      <c r="F12" s="20">
        <f t="shared" si="0"/>
        <v>-15</v>
      </c>
      <c r="G12" s="19">
        <f t="shared" si="1"/>
        <v>-19.230769230769234</v>
      </c>
      <c r="H12" s="21"/>
      <c r="I12" s="18">
        <f t="shared" si="6"/>
        <v>63</v>
      </c>
      <c r="J12" s="17" t="s">
        <v>22</v>
      </c>
      <c r="K12" s="22">
        <v>74</v>
      </c>
      <c r="L12" s="25">
        <v>3</v>
      </c>
      <c r="M12" s="25">
        <v>14</v>
      </c>
      <c r="N12" s="19">
        <f t="shared" si="2"/>
        <v>18.91891891891892</v>
      </c>
      <c r="O12" s="20">
        <f t="shared" si="3"/>
        <v>11</v>
      </c>
      <c r="P12" s="19">
        <f t="shared" si="4"/>
        <v>366.66666666666663</v>
      </c>
      <c r="Q12" s="25"/>
      <c r="R12" s="18">
        <f t="shared" si="7"/>
        <v>14</v>
      </c>
    </row>
    <row r="13" spans="1:18" ht="15" customHeight="1">
      <c r="A13" s="17" t="s">
        <v>23</v>
      </c>
      <c r="B13" s="24">
        <v>10</v>
      </c>
      <c r="C13" s="21">
        <v>1</v>
      </c>
      <c r="D13" s="21">
        <v>5</v>
      </c>
      <c r="E13" s="19">
        <f t="shared" si="5"/>
        <v>0.5</v>
      </c>
      <c r="F13" s="20">
        <f t="shared" si="0"/>
        <v>4</v>
      </c>
      <c r="G13" s="19">
        <f t="shared" si="1"/>
        <v>400</v>
      </c>
      <c r="H13" s="21"/>
      <c r="I13" s="18">
        <f t="shared" si="6"/>
        <v>5</v>
      </c>
      <c r="J13" s="17" t="s">
        <v>24</v>
      </c>
      <c r="K13" s="22">
        <v>2204</v>
      </c>
      <c r="L13" s="25">
        <v>195</v>
      </c>
      <c r="M13" s="25">
        <v>185</v>
      </c>
      <c r="N13" s="19">
        <f t="shared" si="2"/>
        <v>8.39382940108893</v>
      </c>
      <c r="O13" s="20">
        <f t="shared" si="3"/>
        <v>-10</v>
      </c>
      <c r="P13" s="19">
        <f t="shared" si="4"/>
        <v>-5.128205128205128</v>
      </c>
      <c r="Q13" s="25"/>
      <c r="R13" s="18">
        <f t="shared" si="7"/>
        <v>185</v>
      </c>
    </row>
    <row r="14" spans="1:18" ht="15" customHeight="1">
      <c r="A14" s="17" t="s">
        <v>25</v>
      </c>
      <c r="B14" s="24"/>
      <c r="C14" s="21"/>
      <c r="D14" s="21"/>
      <c r="E14" s="19"/>
      <c r="F14" s="20">
        <f t="shared" si="0"/>
        <v>0</v>
      </c>
      <c r="G14" s="19"/>
      <c r="H14" s="21"/>
      <c r="I14" s="18">
        <f t="shared" si="6"/>
        <v>0</v>
      </c>
      <c r="J14" s="17" t="s">
        <v>26</v>
      </c>
      <c r="K14" s="22">
        <v>18947</v>
      </c>
      <c r="L14" s="25">
        <v>1925</v>
      </c>
      <c r="M14" s="25">
        <v>1109</v>
      </c>
      <c r="N14" s="19">
        <f t="shared" si="2"/>
        <v>5.85316936718214</v>
      </c>
      <c r="O14" s="20">
        <f t="shared" si="3"/>
        <v>-816</v>
      </c>
      <c r="P14" s="19">
        <f t="shared" si="4"/>
        <v>-42.38961038961039</v>
      </c>
      <c r="Q14" s="25"/>
      <c r="R14" s="18">
        <f t="shared" si="7"/>
        <v>1109</v>
      </c>
    </row>
    <row r="15" spans="1:18" ht="15" customHeight="1">
      <c r="A15" s="17" t="s">
        <v>27</v>
      </c>
      <c r="B15" s="24">
        <v>360</v>
      </c>
      <c r="C15" s="21">
        <v>16</v>
      </c>
      <c r="D15" s="21">
        <v>18</v>
      </c>
      <c r="E15" s="19">
        <f t="shared" si="5"/>
        <v>0.05</v>
      </c>
      <c r="F15" s="20">
        <f t="shared" si="0"/>
        <v>2</v>
      </c>
      <c r="G15" s="19">
        <f t="shared" si="1"/>
        <v>12.5</v>
      </c>
      <c r="H15" s="21"/>
      <c r="I15" s="18">
        <f t="shared" si="6"/>
        <v>18</v>
      </c>
      <c r="J15" s="17" t="s">
        <v>57</v>
      </c>
      <c r="K15" s="22">
        <v>12771</v>
      </c>
      <c r="L15" s="25">
        <v>862</v>
      </c>
      <c r="M15" s="25">
        <v>1012</v>
      </c>
      <c r="N15" s="19">
        <f t="shared" si="2"/>
        <v>7.924203273040482</v>
      </c>
      <c r="O15" s="20">
        <f t="shared" si="3"/>
        <v>150</v>
      </c>
      <c r="P15" s="19">
        <f t="shared" si="4"/>
        <v>17.40139211136891</v>
      </c>
      <c r="Q15" s="25"/>
      <c r="R15" s="18">
        <f t="shared" si="7"/>
        <v>1012</v>
      </c>
    </row>
    <row r="16" spans="1:18" ht="15" customHeight="1">
      <c r="A16" s="17" t="s">
        <v>28</v>
      </c>
      <c r="B16" s="24">
        <v>170</v>
      </c>
      <c r="C16" s="21">
        <v>5</v>
      </c>
      <c r="D16" s="21">
        <v>25</v>
      </c>
      <c r="E16" s="19">
        <f t="shared" si="5"/>
        <v>0.14705882352941177</v>
      </c>
      <c r="F16" s="20">
        <f t="shared" si="0"/>
        <v>20</v>
      </c>
      <c r="G16" s="19">
        <f t="shared" si="1"/>
        <v>400</v>
      </c>
      <c r="H16" s="21"/>
      <c r="I16" s="18">
        <f t="shared" si="6"/>
        <v>25</v>
      </c>
      <c r="J16" s="17" t="s">
        <v>29</v>
      </c>
      <c r="K16" s="22">
        <v>2500</v>
      </c>
      <c r="L16" s="25">
        <v>30</v>
      </c>
      <c r="M16" s="25">
        <v>21</v>
      </c>
      <c r="N16" s="19">
        <f t="shared" si="2"/>
        <v>0.84</v>
      </c>
      <c r="O16" s="20">
        <f t="shared" si="3"/>
        <v>-9</v>
      </c>
      <c r="P16" s="19">
        <f t="shared" si="4"/>
        <v>-30</v>
      </c>
      <c r="Q16" s="25"/>
      <c r="R16" s="18">
        <f t="shared" si="7"/>
        <v>21</v>
      </c>
    </row>
    <row r="17" spans="1:18" ht="15" customHeight="1">
      <c r="A17" s="17" t="s">
        <v>30</v>
      </c>
      <c r="B17" s="24">
        <v>50</v>
      </c>
      <c r="C17" s="21">
        <v>6</v>
      </c>
      <c r="D17" s="21">
        <v>15</v>
      </c>
      <c r="E17" s="19">
        <f t="shared" si="5"/>
        <v>0.3</v>
      </c>
      <c r="F17" s="20">
        <f t="shared" si="0"/>
        <v>9</v>
      </c>
      <c r="G17" s="19">
        <f t="shared" si="1"/>
        <v>150</v>
      </c>
      <c r="H17" s="21"/>
      <c r="I17" s="18">
        <f t="shared" si="6"/>
        <v>15</v>
      </c>
      <c r="J17" s="17" t="s">
        <v>58</v>
      </c>
      <c r="K17" s="22">
        <v>3010</v>
      </c>
      <c r="L17" s="25">
        <v>118</v>
      </c>
      <c r="M17" s="25">
        <v>186</v>
      </c>
      <c r="N17" s="19">
        <f t="shared" si="2"/>
        <v>6.179401993355482</v>
      </c>
      <c r="O17" s="20">
        <f t="shared" si="3"/>
        <v>68</v>
      </c>
      <c r="P17" s="19">
        <f t="shared" si="4"/>
        <v>57.6271186440678</v>
      </c>
      <c r="Q17" s="25"/>
      <c r="R17" s="18">
        <f t="shared" si="7"/>
        <v>186</v>
      </c>
    </row>
    <row r="18" spans="1:18" ht="15" customHeight="1">
      <c r="A18" s="17" t="s">
        <v>31</v>
      </c>
      <c r="B18" s="24">
        <v>20</v>
      </c>
      <c r="C18" s="21"/>
      <c r="D18" s="21">
        <v>4</v>
      </c>
      <c r="E18" s="19">
        <f t="shared" si="5"/>
        <v>0.2</v>
      </c>
      <c r="F18" s="20">
        <f t="shared" si="0"/>
        <v>4</v>
      </c>
      <c r="G18" s="19" t="e">
        <f t="shared" si="1"/>
        <v>#DIV/0!</v>
      </c>
      <c r="H18" s="21"/>
      <c r="I18" s="18">
        <f t="shared" si="6"/>
        <v>4</v>
      </c>
      <c r="J18" s="17" t="s">
        <v>59</v>
      </c>
      <c r="K18" s="22">
        <v>17140</v>
      </c>
      <c r="L18" s="25">
        <v>507</v>
      </c>
      <c r="M18" s="25">
        <v>727</v>
      </c>
      <c r="N18" s="19">
        <f t="shared" si="2"/>
        <v>4.241540256709452</v>
      </c>
      <c r="O18" s="20">
        <f t="shared" si="3"/>
        <v>220</v>
      </c>
      <c r="P18" s="19">
        <f t="shared" si="4"/>
        <v>43.39250493096647</v>
      </c>
      <c r="Q18" s="25"/>
      <c r="R18" s="18">
        <f t="shared" si="7"/>
        <v>727</v>
      </c>
    </row>
    <row r="19" spans="1:18" ht="15" customHeight="1">
      <c r="A19" s="17" t="s">
        <v>32</v>
      </c>
      <c r="B19" s="24">
        <v>160</v>
      </c>
      <c r="C19" s="21">
        <v>4</v>
      </c>
      <c r="D19" s="21">
        <v>10</v>
      </c>
      <c r="E19" s="19">
        <f t="shared" si="5"/>
        <v>0.0625</v>
      </c>
      <c r="F19" s="20">
        <f t="shared" si="0"/>
        <v>6</v>
      </c>
      <c r="G19" s="19"/>
      <c r="H19" s="21"/>
      <c r="I19" s="18">
        <f t="shared" si="6"/>
        <v>10</v>
      </c>
      <c r="J19" s="17" t="s">
        <v>33</v>
      </c>
      <c r="K19" s="22">
        <v>981</v>
      </c>
      <c r="L19" s="25">
        <v>32</v>
      </c>
      <c r="M19" s="25">
        <v>44</v>
      </c>
      <c r="N19" s="19">
        <f t="shared" si="2"/>
        <v>4.485219164118247</v>
      </c>
      <c r="O19" s="20">
        <f t="shared" si="3"/>
        <v>12</v>
      </c>
      <c r="P19" s="19">
        <f t="shared" si="4"/>
        <v>37.5</v>
      </c>
      <c r="Q19" s="25"/>
      <c r="R19" s="18">
        <f t="shared" si="7"/>
        <v>44</v>
      </c>
    </row>
    <row r="20" spans="1:18" ht="15" customHeight="1">
      <c r="A20" s="17" t="s">
        <v>34</v>
      </c>
      <c r="B20" s="24">
        <v>190</v>
      </c>
      <c r="C20" s="21">
        <v>15</v>
      </c>
      <c r="D20" s="21">
        <v>14</v>
      </c>
      <c r="E20" s="19">
        <f t="shared" si="5"/>
        <v>0.07368421052631578</v>
      </c>
      <c r="F20" s="20">
        <f t="shared" si="0"/>
        <v>-1</v>
      </c>
      <c r="G20" s="19">
        <f t="shared" si="1"/>
        <v>-6.666666666666667</v>
      </c>
      <c r="H20" s="21"/>
      <c r="I20" s="18">
        <f t="shared" si="6"/>
        <v>14</v>
      </c>
      <c r="J20" s="17" t="s">
        <v>60</v>
      </c>
      <c r="K20" s="22"/>
      <c r="L20" s="25"/>
      <c r="M20" s="25"/>
      <c r="N20" s="19" t="s">
        <v>72</v>
      </c>
      <c r="O20" s="20">
        <f t="shared" si="3"/>
        <v>0</v>
      </c>
      <c r="P20" s="19" t="e">
        <f t="shared" si="4"/>
        <v>#DIV/0!</v>
      </c>
      <c r="Q20" s="25"/>
      <c r="R20" s="18">
        <f t="shared" si="7"/>
        <v>0</v>
      </c>
    </row>
    <row r="21" spans="1:18" ht="15" customHeight="1">
      <c r="A21" s="17" t="s">
        <v>35</v>
      </c>
      <c r="B21" s="24">
        <v>410</v>
      </c>
      <c r="C21" s="21"/>
      <c r="D21" s="21">
        <v>28</v>
      </c>
      <c r="E21" s="19">
        <f t="shared" si="5"/>
        <v>0.06829268292682927</v>
      </c>
      <c r="F21" s="20">
        <f t="shared" si="0"/>
        <v>28</v>
      </c>
      <c r="G21" s="19"/>
      <c r="H21" s="21"/>
      <c r="I21" s="18">
        <f t="shared" si="6"/>
        <v>28</v>
      </c>
      <c r="J21" s="17" t="s">
        <v>61</v>
      </c>
      <c r="K21" s="22">
        <v>298</v>
      </c>
      <c r="L21" s="25">
        <v>11</v>
      </c>
      <c r="M21" s="25">
        <v>17</v>
      </c>
      <c r="N21" s="19">
        <f t="shared" si="2"/>
        <v>5.704697986577181</v>
      </c>
      <c r="O21" s="20">
        <f t="shared" si="3"/>
        <v>6</v>
      </c>
      <c r="P21" s="19">
        <f t="shared" si="4"/>
        <v>54.54545454545454</v>
      </c>
      <c r="Q21" s="25"/>
      <c r="R21" s="18">
        <f t="shared" si="7"/>
        <v>17</v>
      </c>
    </row>
    <row r="22" spans="1:18" ht="15" customHeight="1">
      <c r="A22" s="17" t="s">
        <v>36</v>
      </c>
      <c r="B22" s="24">
        <v>180</v>
      </c>
      <c r="C22" s="21">
        <v>42</v>
      </c>
      <c r="D22" s="21">
        <v>17</v>
      </c>
      <c r="E22" s="19">
        <f t="shared" si="5"/>
        <v>0.09444444444444444</v>
      </c>
      <c r="F22" s="20">
        <f t="shared" si="0"/>
        <v>-25</v>
      </c>
      <c r="G22" s="19">
        <f t="shared" si="1"/>
        <v>-59.523809523809526</v>
      </c>
      <c r="H22" s="21"/>
      <c r="I22" s="18">
        <f t="shared" si="6"/>
        <v>17</v>
      </c>
      <c r="J22" s="17" t="s">
        <v>62</v>
      </c>
      <c r="K22" s="22">
        <v>20</v>
      </c>
      <c r="L22" s="25"/>
      <c r="M22" s="25"/>
      <c r="N22" s="19">
        <f t="shared" si="2"/>
        <v>0</v>
      </c>
      <c r="O22" s="20">
        <f t="shared" si="3"/>
        <v>0</v>
      </c>
      <c r="P22" s="19" t="e">
        <f t="shared" si="4"/>
        <v>#DIV/0!</v>
      </c>
      <c r="Q22" s="25"/>
      <c r="R22" s="18">
        <f t="shared" si="7"/>
        <v>0</v>
      </c>
    </row>
    <row r="23" spans="1:18" ht="15" customHeight="1">
      <c r="A23" s="17"/>
      <c r="B23" s="28"/>
      <c r="C23" s="21"/>
      <c r="D23" s="21"/>
      <c r="E23" s="19"/>
      <c r="F23" s="20"/>
      <c r="G23" s="19"/>
      <c r="H23" s="21"/>
      <c r="I23" s="18"/>
      <c r="J23" s="17" t="s">
        <v>63</v>
      </c>
      <c r="K23" s="22">
        <v>533</v>
      </c>
      <c r="L23" s="25">
        <v>35</v>
      </c>
      <c r="M23" s="25">
        <v>43</v>
      </c>
      <c r="N23" s="19">
        <f>SUM(M23/K23)*100</f>
        <v>8.067542213883677</v>
      </c>
      <c r="O23" s="20">
        <f t="shared" si="3"/>
        <v>8</v>
      </c>
      <c r="P23" s="19">
        <f>SUM(O23/L23)*100</f>
        <v>22.857142857142858</v>
      </c>
      <c r="Q23" s="25"/>
      <c r="R23" s="18">
        <f t="shared" si="7"/>
        <v>43</v>
      </c>
    </row>
    <row r="24" spans="1:18" ht="15" customHeight="1">
      <c r="A24" s="17"/>
      <c r="B24" s="18"/>
      <c r="C24" s="18"/>
      <c r="D24" s="18"/>
      <c r="E24" s="19"/>
      <c r="F24" s="20"/>
      <c r="G24" s="19"/>
      <c r="H24" s="18"/>
      <c r="I24" s="18"/>
      <c r="J24" s="17" t="s">
        <v>64</v>
      </c>
      <c r="K24" s="22">
        <v>5667</v>
      </c>
      <c r="L24" s="25"/>
      <c r="M24" s="25">
        <v>173</v>
      </c>
      <c r="N24" s="19">
        <f>SUM(M24/K24)*100</f>
        <v>3.0527616022586903</v>
      </c>
      <c r="O24" s="20">
        <f t="shared" si="3"/>
        <v>173</v>
      </c>
      <c r="P24" s="19" t="e">
        <f>SUM(O24/L24)*100</f>
        <v>#DIV/0!</v>
      </c>
      <c r="Q24" s="25"/>
      <c r="R24" s="18">
        <f t="shared" si="7"/>
        <v>173</v>
      </c>
    </row>
    <row r="25" spans="1:18" ht="20.25" customHeight="1">
      <c r="A25" s="31" t="s">
        <v>37</v>
      </c>
      <c r="B25" s="18">
        <f>B26+B27+B28+B29+B30+B31</f>
        <v>5050</v>
      </c>
      <c r="C25" s="18">
        <f>C26+C27+C28+C29+C30+C31</f>
        <v>15</v>
      </c>
      <c r="D25" s="18">
        <f>D26+D27+D28+D29+D30+D31</f>
        <v>14</v>
      </c>
      <c r="E25" s="19">
        <f t="shared" si="5"/>
        <v>0.002772277227722772</v>
      </c>
      <c r="F25" s="20">
        <f t="shared" si="0"/>
        <v>-1</v>
      </c>
      <c r="G25" s="19">
        <f t="shared" si="1"/>
        <v>-6.666666666666667</v>
      </c>
      <c r="H25" s="18"/>
      <c r="I25" s="18">
        <f t="shared" si="6"/>
        <v>14</v>
      </c>
      <c r="J25" s="17" t="s">
        <v>65</v>
      </c>
      <c r="K25" s="22">
        <v>549</v>
      </c>
      <c r="L25" s="25">
        <v>58</v>
      </c>
      <c r="M25" s="25">
        <v>56</v>
      </c>
      <c r="N25" s="19">
        <f>SUM(M25/K25)*100</f>
        <v>10.200364298724955</v>
      </c>
      <c r="O25" s="20">
        <f t="shared" si="3"/>
        <v>-2</v>
      </c>
      <c r="P25" s="19">
        <f>SUM(O25/L25)*100</f>
        <v>-3.4482758620689653</v>
      </c>
      <c r="Q25" s="25"/>
      <c r="R25" s="18">
        <f t="shared" si="7"/>
        <v>56</v>
      </c>
    </row>
    <row r="26" spans="1:18" ht="15" customHeight="1">
      <c r="A26" s="17" t="s">
        <v>38</v>
      </c>
      <c r="B26" s="24">
        <v>560</v>
      </c>
      <c r="C26" s="18">
        <v>15</v>
      </c>
      <c r="D26" s="18">
        <v>13</v>
      </c>
      <c r="E26" s="19">
        <f t="shared" si="5"/>
        <v>0.023214285714285715</v>
      </c>
      <c r="F26" s="20">
        <f t="shared" si="0"/>
        <v>-2</v>
      </c>
      <c r="G26" s="19">
        <f t="shared" si="1"/>
        <v>-13.333333333333334</v>
      </c>
      <c r="H26" s="18"/>
      <c r="I26" s="18">
        <f t="shared" si="6"/>
        <v>13</v>
      </c>
      <c r="J26" s="17" t="s">
        <v>66</v>
      </c>
      <c r="K26" s="22">
        <v>30</v>
      </c>
      <c r="L26" s="25"/>
      <c r="M26" s="25"/>
      <c r="N26" s="19"/>
      <c r="O26" s="20"/>
      <c r="P26" s="19"/>
      <c r="Q26" s="25"/>
      <c r="R26" s="18">
        <f aca="true" t="shared" si="8" ref="R26:R31">SUM(M26-Q26)</f>
        <v>0</v>
      </c>
    </row>
    <row r="27" spans="1:18" ht="15" customHeight="1">
      <c r="A27" s="17" t="s">
        <v>39</v>
      </c>
      <c r="B27" s="24">
        <v>855</v>
      </c>
      <c r="C27" s="18"/>
      <c r="D27" s="18">
        <v>1</v>
      </c>
      <c r="E27" s="19">
        <f t="shared" si="5"/>
        <v>0.0011695906432748538</v>
      </c>
      <c r="F27" s="20">
        <f t="shared" si="0"/>
        <v>1</v>
      </c>
      <c r="G27" s="19"/>
      <c r="H27" s="18"/>
      <c r="I27" s="18">
        <f t="shared" si="6"/>
        <v>1</v>
      </c>
      <c r="J27" s="17" t="s">
        <v>67</v>
      </c>
      <c r="K27" s="22">
        <v>2985</v>
      </c>
      <c r="L27" s="25">
        <v>69</v>
      </c>
      <c r="M27" s="25">
        <v>69</v>
      </c>
      <c r="N27" s="19">
        <f>SUM(M27/K27)*100</f>
        <v>2.3115577889447234</v>
      </c>
      <c r="O27" s="20">
        <v>176</v>
      </c>
      <c r="P27" s="19">
        <f>SUM(O27/L27)*100</f>
        <v>255.0724637681159</v>
      </c>
      <c r="Q27" s="25"/>
      <c r="R27" s="18">
        <f t="shared" si="8"/>
        <v>69</v>
      </c>
    </row>
    <row r="28" spans="1:18" ht="15" customHeight="1">
      <c r="A28" s="17" t="s">
        <v>40</v>
      </c>
      <c r="B28" s="24">
        <v>382</v>
      </c>
      <c r="C28" s="21"/>
      <c r="D28" s="21"/>
      <c r="E28" s="19">
        <f t="shared" si="5"/>
        <v>0</v>
      </c>
      <c r="F28" s="20">
        <f t="shared" si="0"/>
        <v>0</v>
      </c>
      <c r="G28" s="19"/>
      <c r="H28" s="21"/>
      <c r="I28" s="18">
        <f t="shared" si="6"/>
        <v>0</v>
      </c>
      <c r="J28" s="17" t="s">
        <v>41</v>
      </c>
      <c r="K28" s="22">
        <v>300</v>
      </c>
      <c r="L28" s="25">
        <v>3</v>
      </c>
      <c r="M28" s="25"/>
      <c r="N28" s="19">
        <f>SUM(M28/K28)*100</f>
        <v>0</v>
      </c>
      <c r="O28" s="20">
        <f t="shared" si="3"/>
        <v>-3</v>
      </c>
      <c r="P28" s="19">
        <f>SUM(O28/L28)*100</f>
        <v>-100</v>
      </c>
      <c r="Q28" s="25"/>
      <c r="R28" s="18">
        <f t="shared" si="8"/>
        <v>0</v>
      </c>
    </row>
    <row r="29" spans="1:18" ht="15" customHeight="1">
      <c r="A29" s="17" t="s">
        <v>42</v>
      </c>
      <c r="B29" s="24"/>
      <c r="C29" s="21"/>
      <c r="D29" s="21"/>
      <c r="E29" s="19"/>
      <c r="F29" s="20">
        <f t="shared" si="0"/>
        <v>0</v>
      </c>
      <c r="G29" s="19"/>
      <c r="H29" s="21"/>
      <c r="I29" s="18">
        <f t="shared" si="6"/>
        <v>0</v>
      </c>
      <c r="J29" s="29" t="s">
        <v>43</v>
      </c>
      <c r="K29" s="26">
        <v>10</v>
      </c>
      <c r="L29" s="25"/>
      <c r="M29" s="25"/>
      <c r="N29" s="19"/>
      <c r="O29" s="20"/>
      <c r="P29" s="19"/>
      <c r="Q29" s="25"/>
      <c r="R29" s="18">
        <f t="shared" si="8"/>
        <v>0</v>
      </c>
    </row>
    <row r="30" spans="1:18" ht="15" customHeight="1">
      <c r="A30" s="17" t="s">
        <v>44</v>
      </c>
      <c r="B30" s="24">
        <v>3253</v>
      </c>
      <c r="C30" s="21"/>
      <c r="D30" s="21"/>
      <c r="E30" s="19">
        <f t="shared" si="5"/>
        <v>0</v>
      </c>
      <c r="F30" s="20">
        <f t="shared" si="0"/>
        <v>0</v>
      </c>
      <c r="G30" s="19"/>
      <c r="H30" s="21"/>
      <c r="I30" s="18">
        <f t="shared" si="6"/>
        <v>0</v>
      </c>
      <c r="J30" s="29" t="s">
        <v>78</v>
      </c>
      <c r="K30" s="23">
        <v>1500</v>
      </c>
      <c r="L30" s="25"/>
      <c r="M30" s="25"/>
      <c r="N30" s="19"/>
      <c r="O30" s="20"/>
      <c r="P30" s="19"/>
      <c r="Q30" s="25"/>
      <c r="R30" s="18">
        <f t="shared" si="8"/>
        <v>0</v>
      </c>
    </row>
    <row r="31" spans="1:18" ht="15" customHeight="1">
      <c r="A31" s="17" t="s">
        <v>45</v>
      </c>
      <c r="B31" s="18"/>
      <c r="C31" s="25"/>
      <c r="D31" s="25"/>
      <c r="E31" s="19"/>
      <c r="F31" s="20"/>
      <c r="G31" s="19"/>
      <c r="H31" s="25"/>
      <c r="I31" s="18"/>
      <c r="J31" s="29" t="s">
        <v>79</v>
      </c>
      <c r="K31" s="27">
        <v>7315</v>
      </c>
      <c r="L31" s="25"/>
      <c r="M31" s="25"/>
      <c r="N31" s="19"/>
      <c r="O31" s="20"/>
      <c r="P31" s="19"/>
      <c r="Q31" s="25"/>
      <c r="R31" s="18">
        <f t="shared" si="8"/>
        <v>0</v>
      </c>
    </row>
    <row r="32" spans="1:18" s="38" customFormat="1" ht="15" customHeight="1">
      <c r="A32" s="35"/>
      <c r="B32" s="36"/>
      <c r="C32" s="36"/>
      <c r="D32" s="36"/>
      <c r="E32" s="19"/>
      <c r="F32" s="20"/>
      <c r="G32" s="19"/>
      <c r="H32" s="36"/>
      <c r="I32" s="18"/>
      <c r="J32" s="29" t="s">
        <v>80</v>
      </c>
      <c r="K32" s="27">
        <v>253</v>
      </c>
      <c r="L32" s="36"/>
      <c r="M32" s="36"/>
      <c r="N32" s="37"/>
      <c r="O32" s="36"/>
      <c r="P32" s="36"/>
      <c r="Q32" s="36"/>
      <c r="R32" s="36"/>
    </row>
    <row r="33" spans="1:18" ht="12.75" customHeight="1">
      <c r="A33" s="31" t="s">
        <v>46</v>
      </c>
      <c r="B33" s="18">
        <v>2608</v>
      </c>
      <c r="C33" s="21">
        <v>162</v>
      </c>
      <c r="D33" s="21">
        <v>0</v>
      </c>
      <c r="E33" s="19">
        <f t="shared" si="5"/>
        <v>0</v>
      </c>
      <c r="F33" s="20">
        <f t="shared" si="0"/>
        <v>-162</v>
      </c>
      <c r="G33" s="19">
        <f>SUM(F33/C33)*100</f>
        <v>-100</v>
      </c>
      <c r="H33" s="21"/>
      <c r="I33" s="18">
        <f t="shared" si="6"/>
        <v>0</v>
      </c>
      <c r="J33" s="31" t="s">
        <v>47</v>
      </c>
      <c r="K33" s="22">
        <v>3160</v>
      </c>
      <c r="L33" s="25">
        <v>0</v>
      </c>
      <c r="M33" s="25">
        <v>19</v>
      </c>
      <c r="N33" s="19">
        <f>SUM(M33/K33)*100</f>
        <v>0.6012658227848101</v>
      </c>
      <c r="O33" s="20">
        <f>M33-L33</f>
        <v>19</v>
      </c>
      <c r="P33" s="19" t="e">
        <f>SUM(O33/L33)*100</f>
        <v>#DIV/0!</v>
      </c>
      <c r="Q33" s="25"/>
      <c r="R33" s="18">
        <f>SUM(M33-Q33)</f>
        <v>19</v>
      </c>
    </row>
    <row r="34" spans="1:18" ht="12.75" customHeight="1">
      <c r="A34" s="17" t="s">
        <v>48</v>
      </c>
      <c r="B34" s="18">
        <f>SUM(B35:B38)</f>
        <v>8265</v>
      </c>
      <c r="C34" s="18">
        <f>SUM(C35:C38)</f>
        <v>313</v>
      </c>
      <c r="D34" s="18">
        <f>SUM(D35:D38)</f>
        <v>314</v>
      </c>
      <c r="E34" s="19">
        <f>SUM(D34/B34)*100</f>
        <v>3.799153055051421</v>
      </c>
      <c r="F34" s="20">
        <f aca="true" t="shared" si="9" ref="F34:F41">D34-C34</f>
        <v>1</v>
      </c>
      <c r="G34" s="19">
        <f>SUM(F34/C34)*100</f>
        <v>0.3194888178913738</v>
      </c>
      <c r="H34" s="18"/>
      <c r="I34" s="18"/>
      <c r="J34" s="29"/>
      <c r="K34" s="21"/>
      <c r="L34" s="21"/>
      <c r="M34" s="21"/>
      <c r="N34" s="19"/>
      <c r="O34" s="20"/>
      <c r="P34" s="19"/>
      <c r="Q34" s="21"/>
      <c r="R34" s="21"/>
    </row>
    <row r="35" spans="1:18" ht="12.75" customHeight="1">
      <c r="A35" s="17" t="s">
        <v>49</v>
      </c>
      <c r="B35" s="21">
        <f>SUM(B8*2)</f>
        <v>7260</v>
      </c>
      <c r="C35" s="21">
        <f>SUM(C8)</f>
        <v>154</v>
      </c>
      <c r="D35" s="21">
        <f>SUM(D8)</f>
        <v>188</v>
      </c>
      <c r="E35" s="19">
        <f>SUM(D35/B35)*100</f>
        <v>2.5895316804407713</v>
      </c>
      <c r="F35" s="20">
        <f t="shared" si="9"/>
        <v>34</v>
      </c>
      <c r="G35" s="19">
        <f>SUM(F35/C35)*100</f>
        <v>22.07792207792208</v>
      </c>
      <c r="H35" s="21"/>
      <c r="I35" s="18"/>
      <c r="J35" s="30"/>
      <c r="K35" s="21"/>
      <c r="L35" s="21"/>
      <c r="M35" s="21"/>
      <c r="N35" s="19"/>
      <c r="O35" s="20"/>
      <c r="P35" s="19"/>
      <c r="Q35" s="21"/>
      <c r="R35" s="21"/>
    </row>
    <row r="36" spans="1:18" ht="12.75" customHeight="1">
      <c r="A36" s="17" t="s">
        <v>50</v>
      </c>
      <c r="B36" s="21"/>
      <c r="C36" s="21"/>
      <c r="D36" s="21"/>
      <c r="E36" s="19"/>
      <c r="F36" s="20">
        <f t="shared" si="9"/>
        <v>0</v>
      </c>
      <c r="G36" s="19"/>
      <c r="H36" s="21"/>
      <c r="I36" s="21"/>
      <c r="J36" s="30"/>
      <c r="K36" s="21"/>
      <c r="L36" s="21"/>
      <c r="M36" s="21"/>
      <c r="N36" s="19"/>
      <c r="O36" s="20"/>
      <c r="P36" s="19"/>
      <c r="Q36" s="21"/>
      <c r="R36" s="21"/>
    </row>
    <row r="37" spans="1:18" ht="12.75" customHeight="1">
      <c r="A37" s="17" t="s">
        <v>51</v>
      </c>
      <c r="B37" s="21">
        <f>SUM(B10*1.5)</f>
        <v>405</v>
      </c>
      <c r="C37" s="21">
        <f>SUM(C10*1.5)</f>
        <v>42</v>
      </c>
      <c r="D37" s="21">
        <f>SUM(D10*1.5)</f>
        <v>31.5</v>
      </c>
      <c r="E37" s="19">
        <f>SUM(D37/B37)*100</f>
        <v>7.777777777777778</v>
      </c>
      <c r="F37" s="20">
        <f t="shared" si="9"/>
        <v>-10.5</v>
      </c>
      <c r="G37" s="19">
        <f>SUM(F37/C37)*100</f>
        <v>-25</v>
      </c>
      <c r="H37" s="21"/>
      <c r="I37" s="21"/>
      <c r="J37" s="29"/>
      <c r="K37" s="26"/>
      <c r="L37" s="26"/>
      <c r="M37" s="26"/>
      <c r="N37" s="19"/>
      <c r="O37" s="20"/>
      <c r="P37" s="19"/>
      <c r="Q37" s="26"/>
      <c r="R37" s="21"/>
    </row>
    <row r="38" spans="1:18" ht="12.75" customHeight="1">
      <c r="A38" s="29" t="s">
        <v>52</v>
      </c>
      <c r="B38" s="21">
        <f>SUM(B12*1.5)</f>
        <v>600</v>
      </c>
      <c r="C38" s="21">
        <f>SUM(C12*1.5)</f>
        <v>117</v>
      </c>
      <c r="D38" s="21">
        <f>SUM(D12*1.5)</f>
        <v>94.5</v>
      </c>
      <c r="E38" s="19">
        <f>SUM(D38/B38)*100</f>
        <v>15.75</v>
      </c>
      <c r="F38" s="20">
        <f t="shared" si="9"/>
        <v>-22.5</v>
      </c>
      <c r="G38" s="19">
        <f>SUM(F38/C38)*100</f>
        <v>-19.230769230769234</v>
      </c>
      <c r="H38" s="21"/>
      <c r="I38" s="21"/>
      <c r="J38" s="29"/>
      <c r="K38" s="26"/>
      <c r="L38" s="26"/>
      <c r="M38" s="26"/>
      <c r="N38" s="19"/>
      <c r="O38" s="20"/>
      <c r="P38" s="19"/>
      <c r="Q38" s="26"/>
      <c r="R38" s="21"/>
    </row>
    <row r="39" spans="1:18" ht="12.75" customHeight="1">
      <c r="A39" s="29" t="s">
        <v>53</v>
      </c>
      <c r="B39" s="21">
        <f>SUM(B8+B35)</f>
        <v>10890</v>
      </c>
      <c r="C39" s="21">
        <f>SUM(C8+C35)</f>
        <v>308</v>
      </c>
      <c r="D39" s="21">
        <f>SUM(D8+D35)</f>
        <v>376</v>
      </c>
      <c r="E39" s="19">
        <f>SUM(D39/B39)*100</f>
        <v>3.452708907254362</v>
      </c>
      <c r="F39" s="20">
        <f t="shared" si="9"/>
        <v>68</v>
      </c>
      <c r="G39" s="19">
        <f>SUM(F39/C39)*100</f>
        <v>22.07792207792208</v>
      </c>
      <c r="H39" s="21"/>
      <c r="I39" s="21"/>
      <c r="J39" s="29"/>
      <c r="K39" s="26"/>
      <c r="L39" s="26"/>
      <c r="M39" s="26"/>
      <c r="N39" s="19"/>
      <c r="O39" s="20"/>
      <c r="P39" s="19"/>
      <c r="Q39" s="26"/>
      <c r="R39" s="21"/>
    </row>
    <row r="40" spans="1:18" ht="12.75" customHeight="1">
      <c r="A40" s="29" t="s">
        <v>54</v>
      </c>
      <c r="B40" s="21">
        <f>SUM(B10+B37)</f>
        <v>675</v>
      </c>
      <c r="C40" s="21">
        <f>SUM(C10+C37)</f>
        <v>70</v>
      </c>
      <c r="D40" s="21">
        <f>SUM(D10+D37)</f>
        <v>52.5</v>
      </c>
      <c r="E40" s="19">
        <f>SUM(D40/B40)*100</f>
        <v>7.777777777777778</v>
      </c>
      <c r="F40" s="20">
        <f t="shared" si="9"/>
        <v>-17.5</v>
      </c>
      <c r="G40" s="19">
        <f>SUM(F40/C40)*100</f>
        <v>-25</v>
      </c>
      <c r="H40" s="21"/>
      <c r="I40" s="21"/>
      <c r="J40" s="29"/>
      <c r="K40" s="26"/>
      <c r="L40" s="26"/>
      <c r="M40" s="26"/>
      <c r="N40" s="19"/>
      <c r="O40" s="20"/>
      <c r="P40" s="19"/>
      <c r="Q40" s="26"/>
      <c r="R40" s="21"/>
    </row>
    <row r="41" spans="1:18" ht="12.75" customHeight="1">
      <c r="A41" s="29" t="s">
        <v>55</v>
      </c>
      <c r="B41" s="21">
        <f>SUM(B12+B38)</f>
        <v>1000</v>
      </c>
      <c r="C41" s="21">
        <f>SUM(C12+C38)</f>
        <v>195</v>
      </c>
      <c r="D41" s="21">
        <f>SUM(D12+D38)</f>
        <v>157.5</v>
      </c>
      <c r="E41" s="19">
        <f>SUM(D41/B41)*100</f>
        <v>15.75</v>
      </c>
      <c r="F41" s="20">
        <f t="shared" si="9"/>
        <v>-37.5</v>
      </c>
      <c r="G41" s="19">
        <f>SUM(F41/C41)*100</f>
        <v>-19.230769230769234</v>
      </c>
      <c r="H41" s="21"/>
      <c r="I41" s="21"/>
      <c r="J41" s="29"/>
      <c r="K41" s="26"/>
      <c r="L41" s="26"/>
      <c r="M41" s="26"/>
      <c r="N41" s="19"/>
      <c r="O41" s="20"/>
      <c r="P41" s="19"/>
      <c r="Q41" s="26"/>
      <c r="R41" s="21"/>
    </row>
  </sheetData>
  <sheetProtection/>
  <protectedRanges>
    <protectedRange sqref="A1:A2 L1:P2 C1:I2" name="区域6"/>
    <protectedRange sqref="B1:B2" name="区域6_1_2_1"/>
    <protectedRange sqref="J1:J2" name="区域6_1_4"/>
    <protectedRange sqref="K1:K2" name="区域6_1_3_1"/>
    <protectedRange sqref="H35:H38 B35:D38" name="区域3_1_1_1_1"/>
    <protectedRange sqref="H34 B34:D34" name="区域2_1_1_1_1_2_2_1"/>
    <protectedRange sqref="H33 C33:D33" name="区域2_1_4"/>
    <protectedRange sqref="B33 B31" name="区域2_1_1_1_1_2_2_1_1"/>
    <protectedRange sqref="H31 C31:D31" name="区域2_5_2"/>
    <protectedRange sqref="R34" name="区域3_2"/>
    <protectedRange sqref="H26:H30 C26:D30" name="区域2_5_1_1"/>
  </protectedRanges>
  <mergeCells count="16">
    <mergeCell ref="A1:R1"/>
    <mergeCell ref="A3:A4"/>
    <mergeCell ref="B3:B4"/>
    <mergeCell ref="C3:C4"/>
    <mergeCell ref="H3:H4"/>
    <mergeCell ref="I3:I4"/>
    <mergeCell ref="J3:J4"/>
    <mergeCell ref="K3:K4"/>
    <mergeCell ref="L3:L4"/>
    <mergeCell ref="Q3:Q4"/>
    <mergeCell ref="R3:R4"/>
    <mergeCell ref="D3:E3"/>
    <mergeCell ref="F3:G3"/>
    <mergeCell ref="M3:N3"/>
    <mergeCell ref="O3:P3"/>
    <mergeCell ref="Q2:R2"/>
  </mergeCells>
  <printOptions/>
  <pageMargins left="0.2362204724409449" right="0.3937007874015748" top="0.3937007874015748" bottom="0.3937007874015748" header="0.3937007874015748" footer="0.5118110236220472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2022-03-16T02:54:00Z</cp:lastPrinted>
  <dcterms:created xsi:type="dcterms:W3CDTF">2012-04-01T04:57:03Z</dcterms:created>
  <dcterms:modified xsi:type="dcterms:W3CDTF">2022-04-06T12:42:01Z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