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09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<sst xmlns="http://schemas.openxmlformats.org/spreadsheetml/2006/main" count="90" uniqueCount="80">
  <si>
    <t>编制单位: 财政局</t>
  </si>
  <si>
    <t>单位：万元</t>
  </si>
  <si>
    <t>项    目</t>
  </si>
  <si>
    <t>上年同期数</t>
  </si>
  <si>
    <t>比上年同期</t>
  </si>
  <si>
    <t>金额</t>
  </si>
  <si>
    <t>占预算%</t>
  </si>
  <si>
    <t>增减额</t>
  </si>
  <si>
    <t>增减%</t>
  </si>
  <si>
    <t>收入总计</t>
  </si>
  <si>
    <t>支出总计</t>
  </si>
  <si>
    <t>公共财政预算收入合计</t>
  </si>
  <si>
    <t>公共财政预算支出合计</t>
  </si>
  <si>
    <t>税收收入小计</t>
  </si>
  <si>
    <t>一、一般公共服务</t>
  </si>
  <si>
    <t>一、增值税（50％）</t>
  </si>
  <si>
    <t>二、外交</t>
  </si>
  <si>
    <t>二、营业税</t>
  </si>
  <si>
    <t>三、国防</t>
  </si>
  <si>
    <t>三、企业所得税</t>
  </si>
  <si>
    <t>四、公共安全</t>
  </si>
  <si>
    <t>四、企业所得税退税</t>
  </si>
  <si>
    <t>五、教育</t>
  </si>
  <si>
    <t>五、个人所得税</t>
  </si>
  <si>
    <t>六、科学技术</t>
  </si>
  <si>
    <t>六、资源税</t>
  </si>
  <si>
    <t>七、文化体育与传媒</t>
  </si>
  <si>
    <t>七、固定资产投资方向调节税</t>
  </si>
  <si>
    <t>八、社会保障和就业</t>
  </si>
  <si>
    <t>八、城市维护建设税</t>
  </si>
  <si>
    <t>九、医疗卫生</t>
  </si>
  <si>
    <t>九、房产税</t>
  </si>
  <si>
    <t>十、节能环保</t>
  </si>
  <si>
    <t>十、印花税</t>
  </si>
  <si>
    <t>十一、城乡社区事务</t>
  </si>
  <si>
    <t>十一、城镇土地使用税</t>
  </si>
  <si>
    <t>十二、农林水事务</t>
  </si>
  <si>
    <t>十二、土地增值税</t>
  </si>
  <si>
    <t>十三、交通运输</t>
  </si>
  <si>
    <t>十三、车船使用和牌照税</t>
  </si>
  <si>
    <t>十四、资源勘探电力信息等事务</t>
  </si>
  <si>
    <t>十四、耕地占用税</t>
  </si>
  <si>
    <t>十五、商业服务业等事务</t>
  </si>
  <si>
    <t>十五、契税</t>
  </si>
  <si>
    <t>十六、金融监管等事务支出</t>
  </si>
  <si>
    <t>十六、烟叶税</t>
  </si>
  <si>
    <t>十七、地震灾后恢复重建支出</t>
  </si>
  <si>
    <t>十七、其他税收收入</t>
  </si>
  <si>
    <t>十八、自然资源气象等事务</t>
  </si>
  <si>
    <t>十九、住房保障支出</t>
  </si>
  <si>
    <t>非税收入</t>
  </si>
  <si>
    <t>二十、灾害防治及应急管理支出</t>
  </si>
  <si>
    <t>十八、专项收入</t>
  </si>
  <si>
    <t>二十一、粮油物资储备事务</t>
  </si>
  <si>
    <t>十九、行政事业性收费收入</t>
  </si>
  <si>
    <t>二十二、债务付息支出</t>
  </si>
  <si>
    <t>二十、罚没收入</t>
  </si>
  <si>
    <t>二十三、其他支出</t>
  </si>
  <si>
    <t>二十一、国有资产经营收入</t>
  </si>
  <si>
    <t>二十四、债务发行费用</t>
  </si>
  <si>
    <t>二十二、国有资源（资产）有偿使用</t>
  </si>
  <si>
    <t>二十三、捐赠收入</t>
  </si>
  <si>
    <t>政府性基金收入合计</t>
  </si>
  <si>
    <t>政府性基金支出合计</t>
  </si>
  <si>
    <t>上划中央四税收入</t>
  </si>
  <si>
    <t xml:space="preserve">    增值税（50%部分）</t>
  </si>
  <si>
    <t xml:space="preserve">    消费税（100%部分）</t>
  </si>
  <si>
    <t xml:space="preserve">    企业所得税（60%部分）</t>
  </si>
  <si>
    <t xml:space="preserve">    个人所得税（60%部分）</t>
  </si>
  <si>
    <t>增值税(100%)</t>
  </si>
  <si>
    <t>企业所得税（100%）</t>
  </si>
  <si>
    <t>个人所得税(100%)</t>
  </si>
  <si>
    <t>2021年预算数</t>
  </si>
  <si>
    <t>二十五、预备费</t>
  </si>
  <si>
    <t>二十四、政府性住房基金收入</t>
  </si>
  <si>
    <t xml:space="preserve">   克州阿合奇县2021年10月财政收支预算执行情况表</t>
  </si>
  <si>
    <t>2021年1-9月份累计完成</t>
  </si>
  <si>
    <t>2021年10月当月完成</t>
  </si>
  <si>
    <t>2021年10月当月完成</t>
  </si>
  <si>
    <r>
      <t>1-</t>
    </r>
    <r>
      <rPr>
        <b/>
        <sz val="10"/>
        <rFont val="宋体"/>
        <family val="0"/>
      </rPr>
      <t>10</t>
    </r>
    <r>
      <rPr>
        <b/>
        <sz val="10"/>
        <rFont val="宋体"/>
        <family val="0"/>
      </rPr>
      <t>月累计完成情况</t>
    </r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</si>
</sst>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¥&quot;* #,##0_-;\-&quot;¥&quot;* #,##0_-;_-&quot;¥&quot;* &quot;-&quot;_-;_-@_-"/>
    <numFmt numFmtId="178" formatCode="_-&quot;¥&quot;* #,##0.00_-;\-&quot;¥&quot;* #,##0.00_-;_-&quot;¥&quot;* &quot;-&quot;??_-;_-@_-"/>
    <numFmt numFmtId="179" formatCode="_-* #,##0_-;\-* #,##0_-;_-* &quot;-&quot;_-;_-@_-"/>
    <numFmt numFmtId="180" formatCode="0.0%"/>
    <numFmt numFmtId="181" formatCode="0_ "/>
    <numFmt numFmtId="182" formatCode="0_);[Red]\(0\)"/>
  </numFmts>
  <fonts count="34">
    <font>
      <sz val="12"/>
      <name val="宋体"/>
      <family val="0"/>
    </font>
    <font>
      <sz val="11"/>
      <color indexed="8"/>
      <name val="宋体"/>
      <family val="0"/>
    </font>
    <font>
      <b/>
      <sz val="22"/>
      <name val="宋体-18030"/>
      <family val="3"/>
    </font>
    <font>
      <b/>
      <sz val="12"/>
      <name val="宋体-18030"/>
      <family val="3"/>
    </font>
    <font>
      <b/>
      <sz val="11"/>
      <name val="宋体-18030"/>
      <family val="3"/>
    </font>
    <font>
      <b/>
      <sz val="14"/>
      <name val="宋体-18030"/>
      <family val="3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name val="Helv"/>
      <family val="2"/>
    </font>
    <font>
      <b/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0"/>
      <name val="Calibri"/>
      <family val="0"/>
    </font>
    <font>
      <b/>
      <sz val="10"/>
      <name val="Calibri"/>
      <family val="0"/>
    </font>
    <font>
      <sz val="12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15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3" fillId="0" borderId="4" applyNumberFormat="0" applyFill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4" fillId="16" borderId="5" applyNumberFormat="0" applyAlignment="0" applyProtection="0"/>
    <xf numFmtId="0" fontId="17" fillId="17" borderId="6" applyNumberFormat="0" applyAlignment="0" applyProtection="0"/>
    <xf numFmtId="0" fontId="1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6" fillId="0" borderId="7" applyNumberFormat="0" applyFill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9" fillId="22" borderId="0" applyNumberFormat="0" applyBorder="0" applyAlignment="0" applyProtection="0"/>
    <xf numFmtId="0" fontId="20" fillId="16" borderId="8" applyNumberFormat="0" applyAlignment="0" applyProtection="0"/>
    <xf numFmtId="0" fontId="9" fillId="7" borderId="5" applyNumberFormat="0" applyAlignment="0" applyProtection="0"/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52">
    <xf numFmtId="0" fontId="0" fillId="0" borderId="0" xfId="0" applyFont="1" applyAlignment="1">
      <alignment vertical="center"/>
    </xf>
    <xf numFmtId="0" fontId="0" fillId="24" borderId="0" xfId="0" applyFont="1" applyFill="1" applyAlignment="1">
      <alignment horizontal="left" vertical="center"/>
    </xf>
    <xf numFmtId="0" fontId="0" fillId="24" borderId="0" xfId="0" applyFont="1" applyFill="1" applyAlignment="1">
      <alignment horizontal="right" vertical="center"/>
    </xf>
    <xf numFmtId="180" fontId="0" fillId="24" borderId="0" xfId="0" applyNumberFormat="1" applyFont="1" applyFill="1" applyAlignment="1">
      <alignment horizontal="right" vertical="center"/>
    </xf>
    <xf numFmtId="181" fontId="0" fillId="24" borderId="0" xfId="0" applyNumberFormat="1" applyFont="1" applyFill="1" applyAlignment="1">
      <alignment horizontal="right" vertical="center"/>
    </xf>
    <xf numFmtId="0" fontId="0" fillId="24" borderId="0" xfId="0" applyFont="1" applyFill="1" applyAlignment="1">
      <alignment vertical="center"/>
    </xf>
    <xf numFmtId="180" fontId="0" fillId="24" borderId="0" xfId="0" applyNumberFormat="1" applyFont="1" applyFill="1" applyAlignment="1">
      <alignment vertical="center"/>
    </xf>
    <xf numFmtId="181" fontId="0" fillId="24" borderId="0" xfId="0" applyNumberFormat="1" applyFont="1" applyFill="1" applyAlignment="1">
      <alignment vertical="center"/>
    </xf>
    <xf numFmtId="0" fontId="3" fillId="24" borderId="0" xfId="40" applyFont="1" applyFill="1" applyBorder="1" applyAlignment="1">
      <alignment horizontal="left"/>
      <protection/>
    </xf>
    <xf numFmtId="0" fontId="4" fillId="24" borderId="0" xfId="40" applyFont="1" applyFill="1" applyBorder="1" applyAlignment="1">
      <alignment horizontal="right"/>
      <protection/>
    </xf>
    <xf numFmtId="180" fontId="5" fillId="24" borderId="0" xfId="40" applyNumberFormat="1" applyFont="1" applyFill="1" applyBorder="1" applyAlignment="1">
      <alignment horizontal="right"/>
      <protection/>
    </xf>
    <xf numFmtId="181" fontId="4" fillId="24" borderId="0" xfId="40" applyNumberFormat="1" applyFont="1" applyFill="1" applyBorder="1" applyAlignment="1">
      <alignment horizontal="right"/>
      <protection/>
    </xf>
    <xf numFmtId="180" fontId="4" fillId="24" borderId="0" xfId="40" applyNumberFormat="1" applyFont="1" applyFill="1" applyBorder="1" applyAlignment="1">
      <alignment horizontal="right"/>
      <protection/>
    </xf>
    <xf numFmtId="0" fontId="3" fillId="24" borderId="0" xfId="40" applyFont="1" applyFill="1" applyBorder="1" applyAlignment="1">
      <alignment/>
      <protection/>
    </xf>
    <xf numFmtId="0" fontId="4" fillId="24" borderId="0" xfId="40" applyFont="1" applyFill="1" applyBorder="1" applyAlignment="1">
      <alignment/>
      <protection/>
    </xf>
    <xf numFmtId="180" fontId="4" fillId="24" borderId="0" xfId="40" applyNumberFormat="1" applyFont="1" applyFill="1" applyBorder="1" applyAlignment="1">
      <alignment/>
      <protection/>
    </xf>
    <xf numFmtId="181" fontId="31" fillId="24" borderId="10" xfId="40" applyNumberFormat="1" applyFont="1" applyFill="1" applyBorder="1" applyAlignment="1">
      <alignment horizontal="center" vertical="center" wrapText="1"/>
      <protection/>
    </xf>
    <xf numFmtId="0" fontId="32" fillId="24" borderId="10" xfId="40" applyFont="1" applyFill="1" applyBorder="1" applyAlignment="1">
      <alignment horizontal="center" vertical="center" wrapText="1"/>
      <protection/>
    </xf>
    <xf numFmtId="180" fontId="32" fillId="24" borderId="10" xfId="40" applyNumberFormat="1" applyFont="1" applyFill="1" applyBorder="1" applyAlignment="1">
      <alignment horizontal="center" vertical="center" wrapText="1"/>
      <protection/>
    </xf>
    <xf numFmtId="181" fontId="32" fillId="24" borderId="10" xfId="40" applyNumberFormat="1" applyFont="1" applyFill="1" applyBorder="1" applyAlignment="1">
      <alignment horizontal="center" vertical="center" wrapText="1"/>
      <protection/>
    </xf>
    <xf numFmtId="0" fontId="31" fillId="24" borderId="10" xfId="40" applyFont="1" applyFill="1" applyBorder="1" applyAlignment="1">
      <alignment horizontal="left" vertical="center" wrapText="1"/>
      <protection/>
    </xf>
    <xf numFmtId="182" fontId="31" fillId="24" borderId="10" xfId="40" applyNumberFormat="1" applyFont="1" applyFill="1" applyBorder="1" applyAlignment="1">
      <alignment horizontal="center" vertical="center" wrapText="1"/>
      <protection/>
    </xf>
    <xf numFmtId="2" fontId="31" fillId="24" borderId="10" xfId="40" applyNumberFormat="1" applyFont="1" applyFill="1" applyBorder="1" applyAlignment="1">
      <alignment horizontal="center" vertical="center" wrapText="1"/>
      <protection/>
    </xf>
    <xf numFmtId="0" fontId="31" fillId="24" borderId="10" xfId="40" applyFont="1" applyFill="1" applyBorder="1" applyAlignment="1">
      <alignment horizontal="left" vertical="center"/>
      <protection/>
    </xf>
    <xf numFmtId="182" fontId="31" fillId="24" borderId="10" xfId="40" applyNumberFormat="1" applyFont="1" applyFill="1" applyBorder="1" applyAlignment="1">
      <alignment horizontal="center" vertical="center"/>
      <protection/>
    </xf>
    <xf numFmtId="181" fontId="31" fillId="24" borderId="10" xfId="0" applyNumberFormat="1" applyFont="1" applyFill="1" applyBorder="1" applyAlignment="1">
      <alignment horizontal="center" vertical="center"/>
    </xf>
    <xf numFmtId="0" fontId="31" fillId="24" borderId="10" xfId="40" applyNumberFormat="1" applyFont="1" applyFill="1" applyBorder="1" applyAlignment="1">
      <alignment horizontal="center" vertical="center"/>
      <protection/>
    </xf>
    <xf numFmtId="182" fontId="31" fillId="24" borderId="10" xfId="40" applyNumberFormat="1" applyFont="1" applyFill="1" applyBorder="1" applyAlignment="1" applyProtection="1">
      <alignment horizontal="center" vertical="center" wrapText="1"/>
      <protection/>
    </xf>
    <xf numFmtId="0" fontId="31" fillId="24" borderId="10" xfId="40" applyFont="1" applyFill="1" applyBorder="1" applyAlignment="1">
      <alignment horizontal="center" vertical="center"/>
      <protection/>
    </xf>
    <xf numFmtId="182" fontId="33" fillId="24" borderId="10" xfId="40" applyNumberFormat="1" applyFont="1" applyFill="1" applyBorder="1" applyAlignment="1">
      <alignment horizontal="center" vertical="center"/>
      <protection/>
    </xf>
    <xf numFmtId="0" fontId="33" fillId="24" borderId="0" xfId="0" applyFont="1" applyFill="1" applyAlignment="1">
      <alignment vertical="center"/>
    </xf>
    <xf numFmtId="0" fontId="31" fillId="24" borderId="10" xfId="0" applyFont="1" applyFill="1" applyBorder="1" applyAlignment="1">
      <alignment horizontal="left" vertical="center"/>
    </xf>
    <xf numFmtId="182" fontId="31" fillId="24" borderId="10" xfId="51" applyNumberFormat="1" applyFont="1" applyFill="1" applyBorder="1" applyAlignment="1">
      <alignment horizontal="center" vertical="center"/>
    </xf>
    <xf numFmtId="0" fontId="33" fillId="24" borderId="10" xfId="0" applyFont="1" applyFill="1" applyBorder="1" applyAlignment="1">
      <alignment horizontal="center" vertical="center"/>
    </xf>
    <xf numFmtId="0" fontId="31" fillId="24" borderId="10" xfId="0" applyFont="1" applyFill="1" applyBorder="1" applyAlignment="1">
      <alignment horizontal="center" vertical="center"/>
    </xf>
    <xf numFmtId="0" fontId="33" fillId="24" borderId="10" xfId="0" applyFont="1" applyFill="1" applyBorder="1" applyAlignment="1">
      <alignment horizontal="left" vertical="center"/>
    </xf>
    <xf numFmtId="182" fontId="23" fillId="24" borderId="10" xfId="40" applyNumberFormat="1" applyFont="1" applyFill="1" applyBorder="1" applyAlignment="1">
      <alignment horizontal="center" vertical="center"/>
      <protection/>
    </xf>
    <xf numFmtId="0" fontId="24" fillId="24" borderId="10" xfId="0" applyFont="1" applyFill="1" applyBorder="1" applyAlignment="1">
      <alignment horizontal="center" vertical="center"/>
    </xf>
    <xf numFmtId="0" fontId="0" fillId="24" borderId="10" xfId="0" applyFont="1" applyFill="1" applyBorder="1" applyAlignment="1">
      <alignment horizontal="center" vertical="center"/>
    </xf>
    <xf numFmtId="0" fontId="2" fillId="24" borderId="0" xfId="40" applyFont="1" applyFill="1" applyAlignment="1">
      <alignment horizontal="center"/>
      <protection/>
    </xf>
    <xf numFmtId="181" fontId="3" fillId="24" borderId="0" xfId="40" applyNumberFormat="1" applyFont="1" applyFill="1" applyAlignment="1">
      <alignment horizontal="right"/>
      <protection/>
    </xf>
    <xf numFmtId="0" fontId="32" fillId="24" borderId="10" xfId="40" applyFont="1" applyFill="1" applyBorder="1" applyAlignment="1">
      <alignment horizontal="center" vertical="center"/>
      <protection/>
    </xf>
    <xf numFmtId="0" fontId="32" fillId="24" borderId="10" xfId="40" applyFont="1" applyFill="1" applyBorder="1" applyAlignment="1">
      <alignment horizontal="left" vertical="center" wrapText="1"/>
      <protection/>
    </xf>
    <xf numFmtId="0" fontId="32" fillId="24" borderId="10" xfId="40" applyFont="1" applyFill="1" applyBorder="1" applyAlignment="1">
      <alignment horizontal="center" vertical="center" wrapText="1"/>
      <protection/>
    </xf>
    <xf numFmtId="182" fontId="23" fillId="25" borderId="10" xfId="40" applyNumberFormat="1" applyFont="1" applyFill="1" applyBorder="1" applyAlignment="1">
      <alignment horizontal="center" vertical="center" wrapText="1"/>
      <protection/>
    </xf>
    <xf numFmtId="182" fontId="23" fillId="25" borderId="10" xfId="40" applyNumberFormat="1" applyFont="1" applyFill="1" applyBorder="1" applyAlignment="1">
      <alignment horizontal="center" vertical="center"/>
      <protection/>
    </xf>
    <xf numFmtId="0" fontId="23" fillId="25" borderId="10" xfId="40" applyFont="1" applyFill="1" applyBorder="1" applyAlignment="1">
      <alignment horizontal="center" vertical="center"/>
      <protection/>
    </xf>
    <xf numFmtId="0" fontId="0" fillId="25" borderId="10" xfId="0" applyFont="1" applyFill="1" applyBorder="1" applyAlignment="1">
      <alignment horizontal="center" vertical="center"/>
    </xf>
    <xf numFmtId="0" fontId="23" fillId="25" borderId="10" xfId="40" applyNumberFormat="1" applyFont="1" applyFill="1" applyBorder="1" applyAlignment="1">
      <alignment horizontal="center" vertical="center"/>
      <protection/>
    </xf>
    <xf numFmtId="181" fontId="23" fillId="25" borderId="10" xfId="0" applyNumberFormat="1" applyFont="1" applyFill="1" applyBorder="1" applyAlignment="1">
      <alignment horizontal="center" vertical="center"/>
    </xf>
    <xf numFmtId="0" fontId="0" fillId="25" borderId="0" xfId="0" applyFont="1" applyFill="1" applyAlignment="1">
      <alignment vertical="center"/>
    </xf>
    <xf numFmtId="10" fontId="31" fillId="24" borderId="10" xfId="40" applyNumberFormat="1" applyFont="1" applyFill="1" applyBorder="1" applyAlignment="1">
      <alignment horizontal="center" vertical="center" wrapText="1"/>
      <protection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样式 1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3"/>
  <sheetViews>
    <sheetView tabSelected="1" zoomScalePageLayoutView="0" workbookViewId="0" topLeftCell="A1">
      <selection activeCell="G6" sqref="G6"/>
    </sheetView>
  </sheetViews>
  <sheetFormatPr defaultColWidth="9.00390625" defaultRowHeight="14.25"/>
  <cols>
    <col min="1" max="1" width="19.75390625" style="1" customWidth="1"/>
    <col min="2" max="2" width="7.625" style="2" customWidth="1"/>
    <col min="3" max="3" width="6.50390625" style="2" customWidth="1"/>
    <col min="4" max="4" width="7.125" style="2" customWidth="1"/>
    <col min="5" max="5" width="8.125" style="3" customWidth="1"/>
    <col min="6" max="6" width="6.875" style="4" customWidth="1"/>
    <col min="7" max="7" width="6.875" style="3" customWidth="1"/>
    <col min="8" max="8" width="8.75390625" style="3" customWidth="1"/>
    <col min="9" max="9" width="7.50390625" style="3" customWidth="1"/>
    <col min="10" max="10" width="17.375" style="1" customWidth="1"/>
    <col min="11" max="11" width="9.00390625" style="5" customWidth="1"/>
    <col min="12" max="13" width="7.25390625" style="5" customWidth="1"/>
    <col min="14" max="14" width="9.00390625" style="6" customWidth="1"/>
    <col min="15" max="15" width="7.75390625" style="7" customWidth="1"/>
    <col min="16" max="16" width="8.00390625" style="6" customWidth="1"/>
    <col min="17" max="17" width="8.25390625" style="5" customWidth="1"/>
    <col min="18" max="18" width="7.875" style="5" customWidth="1"/>
    <col min="19" max="16384" width="9.00390625" style="5" customWidth="1"/>
  </cols>
  <sheetData>
    <row r="1" spans="1:18" ht="24.75" customHeight="1">
      <c r="A1" s="39" t="s">
        <v>75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</row>
    <row r="2" spans="1:18" ht="20.25" customHeight="1">
      <c r="A2" s="8" t="s">
        <v>0</v>
      </c>
      <c r="B2" s="9"/>
      <c r="C2" s="9"/>
      <c r="D2" s="9"/>
      <c r="E2" s="10"/>
      <c r="F2" s="11"/>
      <c r="G2" s="12"/>
      <c r="H2" s="12"/>
      <c r="I2" s="12"/>
      <c r="J2" s="8"/>
      <c r="K2" s="13"/>
      <c r="L2" s="14"/>
      <c r="M2" s="14"/>
      <c r="N2" s="15"/>
      <c r="O2" s="40" t="s">
        <v>1</v>
      </c>
      <c r="P2" s="40"/>
      <c r="Q2" s="40"/>
      <c r="R2" s="40"/>
    </row>
    <row r="3" spans="1:18" ht="31.5" customHeight="1">
      <c r="A3" s="42" t="s">
        <v>2</v>
      </c>
      <c r="B3" s="43" t="s">
        <v>72</v>
      </c>
      <c r="C3" s="43" t="s">
        <v>3</v>
      </c>
      <c r="D3" s="41" t="s">
        <v>79</v>
      </c>
      <c r="E3" s="41"/>
      <c r="F3" s="41" t="s">
        <v>4</v>
      </c>
      <c r="G3" s="41"/>
      <c r="H3" s="43" t="s">
        <v>76</v>
      </c>
      <c r="I3" s="43" t="s">
        <v>77</v>
      </c>
      <c r="J3" s="42" t="s">
        <v>2</v>
      </c>
      <c r="K3" s="43" t="s">
        <v>72</v>
      </c>
      <c r="L3" s="43" t="s">
        <v>3</v>
      </c>
      <c r="M3" s="41" t="s">
        <v>79</v>
      </c>
      <c r="N3" s="41"/>
      <c r="O3" s="41" t="s">
        <v>4</v>
      </c>
      <c r="P3" s="41"/>
      <c r="Q3" s="43" t="s">
        <v>76</v>
      </c>
      <c r="R3" s="43" t="s">
        <v>78</v>
      </c>
    </row>
    <row r="4" spans="1:18" ht="23.25" customHeight="1">
      <c r="A4" s="42"/>
      <c r="B4" s="43"/>
      <c r="C4" s="43"/>
      <c r="D4" s="17" t="s">
        <v>5</v>
      </c>
      <c r="E4" s="18" t="s">
        <v>6</v>
      </c>
      <c r="F4" s="19" t="s">
        <v>7</v>
      </c>
      <c r="G4" s="18" t="s">
        <v>8</v>
      </c>
      <c r="H4" s="43"/>
      <c r="I4" s="43"/>
      <c r="J4" s="42"/>
      <c r="K4" s="43"/>
      <c r="L4" s="43"/>
      <c r="M4" s="17" t="s">
        <v>5</v>
      </c>
      <c r="N4" s="18" t="s">
        <v>6</v>
      </c>
      <c r="O4" s="19" t="s">
        <v>7</v>
      </c>
      <c r="P4" s="18" t="s">
        <v>8</v>
      </c>
      <c r="Q4" s="43"/>
      <c r="R4" s="43"/>
    </row>
    <row r="5" spans="1:18" ht="14.25" customHeight="1">
      <c r="A5" s="20" t="s">
        <v>9</v>
      </c>
      <c r="B5" s="21">
        <f>B6+B35</f>
        <v>12300</v>
      </c>
      <c r="C5" s="44">
        <f>C6+C35</f>
        <v>7397</v>
      </c>
      <c r="D5" s="21">
        <f>D6+D35</f>
        <v>8268</v>
      </c>
      <c r="E5" s="22">
        <f aca="true" t="shared" si="0" ref="E5:E31">SUM(D5/B5)*100</f>
        <v>67.21951219512195</v>
      </c>
      <c r="F5" s="16">
        <f aca="true" t="shared" si="1" ref="F5:F32">D5-C5</f>
        <v>871</v>
      </c>
      <c r="G5" s="22">
        <f aca="true" t="shared" si="2" ref="G5:G31">SUM(F5/C5)*100</f>
        <v>11.775043936731107</v>
      </c>
      <c r="H5" s="21">
        <f>H6+H35</f>
        <v>7380</v>
      </c>
      <c r="I5" s="21">
        <f>SUM(I6+I35)</f>
        <v>888</v>
      </c>
      <c r="J5" s="23" t="s">
        <v>10</v>
      </c>
      <c r="K5" s="24">
        <f>K6+K35</f>
        <v>168503</v>
      </c>
      <c r="L5" s="45">
        <f>L6+L35</f>
        <v>138467</v>
      </c>
      <c r="M5" s="24">
        <f>M6+M35</f>
        <v>141550</v>
      </c>
      <c r="N5" s="22">
        <f aca="true" t="shared" si="3" ref="N5:N35">SUM(M5/K5)*100</f>
        <v>84.00443909010522</v>
      </c>
      <c r="O5" s="16">
        <f aca="true" t="shared" si="4" ref="O5:O29">M5-L5</f>
        <v>3083</v>
      </c>
      <c r="P5" s="22">
        <f aca="true" t="shared" si="5" ref="P5:P22">SUM(O5/L5)*100</f>
        <v>2.2265232871370073</v>
      </c>
      <c r="Q5" s="24">
        <f>Q6+Q35</f>
        <v>126515</v>
      </c>
      <c r="R5" s="24">
        <f>M5-Q5</f>
        <v>15035</v>
      </c>
    </row>
    <row r="6" spans="1:18" ht="14.25" customHeight="1">
      <c r="A6" s="23" t="s">
        <v>11</v>
      </c>
      <c r="B6" s="21">
        <f>B7+B26</f>
        <v>10800</v>
      </c>
      <c r="C6" s="44">
        <f>C7+C26</f>
        <v>7017</v>
      </c>
      <c r="D6" s="21">
        <f>D7+D26</f>
        <v>7369</v>
      </c>
      <c r="E6" s="22">
        <f t="shared" si="0"/>
        <v>68.23148148148148</v>
      </c>
      <c r="F6" s="16">
        <f t="shared" si="1"/>
        <v>352</v>
      </c>
      <c r="G6" s="22">
        <f t="shared" si="2"/>
        <v>5.016388770129685</v>
      </c>
      <c r="H6" s="21">
        <f>H7+H26</f>
        <v>6481</v>
      </c>
      <c r="I6" s="21">
        <f>SUM(I7+I26)</f>
        <v>888</v>
      </c>
      <c r="J6" s="23" t="s">
        <v>12</v>
      </c>
      <c r="K6" s="24">
        <v>157758</v>
      </c>
      <c r="L6" s="45">
        <f>L7+L10+L11+L12+L13+L14+L15+L16+L17+L18+L19+L20+L21+L24+L25+L26+L27+L28+L29+L30+L8+L9+L22</f>
        <v>128731</v>
      </c>
      <c r="M6" s="24">
        <f>M7+M8+M9+M10+M11+M12+M13+M14+M15+M16+M17+M18+M19+M20+M21+M22+M23+M24+M25+M26+M27+M28+M29+M30</f>
        <v>134533</v>
      </c>
      <c r="N6" s="22">
        <f t="shared" si="3"/>
        <v>85.27808415421087</v>
      </c>
      <c r="O6" s="16">
        <f t="shared" si="4"/>
        <v>5802</v>
      </c>
      <c r="P6" s="22">
        <f t="shared" si="5"/>
        <v>4.5070728884262525</v>
      </c>
      <c r="Q6" s="24">
        <f>Q7+Q8+Q9+Q10+Q11+Q12+Q13+Q14+Q15+Q16+Q17+Q18+Q19+Q20+Q21+Q22+Q23+Q24+Q25+Q26+Q27+Q28+Q29+Q30</f>
        <v>122294</v>
      </c>
      <c r="R6" s="24">
        <f aca="true" t="shared" si="6" ref="R6:R35">M6-Q6</f>
        <v>12239</v>
      </c>
    </row>
    <row r="7" spans="1:18" ht="14.25" customHeight="1">
      <c r="A7" s="23" t="s">
        <v>13</v>
      </c>
      <c r="B7" s="21">
        <v>8400</v>
      </c>
      <c r="C7" s="44">
        <f>C8+C9+C10+C11+C12+C13+C14+C15+C16+C17+C18+C19+C20+C21+C22</f>
        <v>3763</v>
      </c>
      <c r="D7" s="21">
        <f>D8+D9+D10+D11+D12+D13+D14+D15+D16+D17+D18+D19+D20+D21+D22</f>
        <v>3630</v>
      </c>
      <c r="E7" s="22">
        <f t="shared" si="0"/>
        <v>43.214285714285715</v>
      </c>
      <c r="F7" s="16">
        <f t="shared" si="1"/>
        <v>-133</v>
      </c>
      <c r="G7" s="22">
        <f t="shared" si="2"/>
        <v>-3.534414031357959</v>
      </c>
      <c r="H7" s="21">
        <f>H8+H9+H10+H11+H12+H13+H14+H15+H16+H17+H18+H19+H20+H21+H22</f>
        <v>3043</v>
      </c>
      <c r="I7" s="21">
        <f>SUM(I8:I24)</f>
        <v>587</v>
      </c>
      <c r="J7" s="23" t="s">
        <v>14</v>
      </c>
      <c r="K7" s="25">
        <v>23642</v>
      </c>
      <c r="L7" s="48">
        <v>18652</v>
      </c>
      <c r="M7" s="26">
        <v>18897</v>
      </c>
      <c r="N7" s="22">
        <f t="shared" si="3"/>
        <v>79.92978597411387</v>
      </c>
      <c r="O7" s="16">
        <f t="shared" si="4"/>
        <v>245</v>
      </c>
      <c r="P7" s="22">
        <f t="shared" si="5"/>
        <v>1.3135320609049967</v>
      </c>
      <c r="Q7" s="26">
        <v>16773</v>
      </c>
      <c r="R7" s="24">
        <f t="shared" si="6"/>
        <v>2124</v>
      </c>
    </row>
    <row r="8" spans="1:18" ht="14.25" customHeight="1">
      <c r="A8" s="23" t="s">
        <v>15</v>
      </c>
      <c r="B8" s="27">
        <v>4627</v>
      </c>
      <c r="C8" s="45">
        <v>2420</v>
      </c>
      <c r="D8" s="24">
        <v>2048</v>
      </c>
      <c r="E8" s="22">
        <f t="shared" si="0"/>
        <v>44.261940782364384</v>
      </c>
      <c r="F8" s="16">
        <f t="shared" si="1"/>
        <v>-372</v>
      </c>
      <c r="G8" s="22">
        <f t="shared" si="2"/>
        <v>-15.37190082644628</v>
      </c>
      <c r="H8" s="24">
        <v>1664</v>
      </c>
      <c r="I8" s="21">
        <f aca="true" t="shared" si="7" ref="I8:I22">SUM(D8-H8)</f>
        <v>384</v>
      </c>
      <c r="J8" s="23" t="s">
        <v>16</v>
      </c>
      <c r="K8" s="25"/>
      <c r="L8" s="48"/>
      <c r="M8" s="26"/>
      <c r="N8" s="22"/>
      <c r="O8" s="16"/>
      <c r="P8" s="22"/>
      <c r="Q8" s="26"/>
      <c r="R8" s="24"/>
    </row>
    <row r="9" spans="1:18" ht="14.25" customHeight="1">
      <c r="A9" s="23" t="s">
        <v>17</v>
      </c>
      <c r="B9" s="27"/>
      <c r="C9" s="45"/>
      <c r="D9" s="24"/>
      <c r="E9" s="22"/>
      <c r="F9" s="16"/>
      <c r="G9" s="22"/>
      <c r="H9" s="24"/>
      <c r="I9" s="21"/>
      <c r="J9" s="23" t="s">
        <v>18</v>
      </c>
      <c r="K9" s="25">
        <v>57</v>
      </c>
      <c r="L9" s="48">
        <v>64</v>
      </c>
      <c r="M9" s="26">
        <v>57</v>
      </c>
      <c r="N9" s="22">
        <f t="shared" si="3"/>
        <v>100</v>
      </c>
      <c r="O9" s="16">
        <f>M9-L9</f>
        <v>-7</v>
      </c>
      <c r="P9" s="22">
        <f>SUM(O9/L9)*100</f>
        <v>-10.9375</v>
      </c>
      <c r="Q9" s="26">
        <v>57</v>
      </c>
      <c r="R9" s="24">
        <f t="shared" si="6"/>
        <v>0</v>
      </c>
    </row>
    <row r="10" spans="1:18" ht="14.25" customHeight="1">
      <c r="A10" s="23" t="s">
        <v>19</v>
      </c>
      <c r="B10" s="27">
        <v>350</v>
      </c>
      <c r="C10" s="45">
        <v>262</v>
      </c>
      <c r="D10" s="24">
        <v>241</v>
      </c>
      <c r="E10" s="22">
        <f t="shared" si="0"/>
        <v>68.85714285714286</v>
      </c>
      <c r="F10" s="16">
        <f t="shared" si="1"/>
        <v>-21</v>
      </c>
      <c r="G10" s="22">
        <f t="shared" si="2"/>
        <v>-8.015267175572518</v>
      </c>
      <c r="H10" s="24">
        <v>206</v>
      </c>
      <c r="I10" s="21">
        <f t="shared" si="7"/>
        <v>35</v>
      </c>
      <c r="J10" s="23" t="s">
        <v>20</v>
      </c>
      <c r="K10" s="25">
        <v>25906</v>
      </c>
      <c r="L10" s="48">
        <v>19177</v>
      </c>
      <c r="M10" s="26">
        <v>21049</v>
      </c>
      <c r="N10" s="22">
        <f t="shared" si="3"/>
        <v>81.25144754111017</v>
      </c>
      <c r="O10" s="16">
        <f t="shared" si="4"/>
        <v>1872</v>
      </c>
      <c r="P10" s="22">
        <f t="shared" si="5"/>
        <v>9.761693695572822</v>
      </c>
      <c r="Q10" s="26">
        <v>20128</v>
      </c>
      <c r="R10" s="24">
        <f t="shared" si="6"/>
        <v>921</v>
      </c>
    </row>
    <row r="11" spans="1:18" ht="14.25" customHeight="1">
      <c r="A11" s="23" t="s">
        <v>21</v>
      </c>
      <c r="B11" s="27"/>
      <c r="C11" s="45"/>
      <c r="D11" s="24"/>
      <c r="E11" s="22"/>
      <c r="F11" s="16"/>
      <c r="G11" s="22"/>
      <c r="H11" s="24"/>
      <c r="I11" s="21"/>
      <c r="J11" s="23" t="s">
        <v>22</v>
      </c>
      <c r="K11" s="25">
        <v>24685</v>
      </c>
      <c r="L11" s="48">
        <v>19301</v>
      </c>
      <c r="M11" s="26">
        <v>22465</v>
      </c>
      <c r="N11" s="22">
        <f t="shared" si="3"/>
        <v>91.00668422118694</v>
      </c>
      <c r="O11" s="16">
        <f t="shared" si="4"/>
        <v>3164</v>
      </c>
      <c r="P11" s="22">
        <f t="shared" si="5"/>
        <v>16.392933008652403</v>
      </c>
      <c r="Q11" s="26">
        <v>20582</v>
      </c>
      <c r="R11" s="24">
        <f t="shared" si="6"/>
        <v>1883</v>
      </c>
    </row>
    <row r="12" spans="1:18" ht="14.25" customHeight="1">
      <c r="A12" s="23" t="s">
        <v>23</v>
      </c>
      <c r="B12" s="27">
        <v>370</v>
      </c>
      <c r="C12" s="45">
        <v>199</v>
      </c>
      <c r="D12" s="24">
        <v>249</v>
      </c>
      <c r="E12" s="22">
        <f t="shared" si="0"/>
        <v>67.29729729729729</v>
      </c>
      <c r="F12" s="16">
        <f t="shared" si="1"/>
        <v>50</v>
      </c>
      <c r="G12" s="22">
        <f t="shared" si="2"/>
        <v>25.125628140703515</v>
      </c>
      <c r="H12" s="24">
        <v>220</v>
      </c>
      <c r="I12" s="21">
        <f t="shared" si="7"/>
        <v>29</v>
      </c>
      <c r="J12" s="23" t="s">
        <v>24</v>
      </c>
      <c r="K12" s="25">
        <v>105</v>
      </c>
      <c r="L12" s="46">
        <v>0</v>
      </c>
      <c r="M12" s="28">
        <v>63</v>
      </c>
      <c r="N12" s="22">
        <f t="shared" si="3"/>
        <v>60</v>
      </c>
      <c r="O12" s="16">
        <f t="shared" si="4"/>
        <v>63</v>
      </c>
      <c r="P12" s="22" t="e">
        <f t="shared" si="5"/>
        <v>#DIV/0!</v>
      </c>
      <c r="Q12" s="28">
        <v>56</v>
      </c>
      <c r="R12" s="24">
        <f t="shared" si="6"/>
        <v>7</v>
      </c>
    </row>
    <row r="13" spans="1:18" ht="14.25" customHeight="1">
      <c r="A13" s="23" t="s">
        <v>25</v>
      </c>
      <c r="B13" s="27">
        <v>20</v>
      </c>
      <c r="C13" s="45">
        <v>19</v>
      </c>
      <c r="D13" s="24">
        <v>8</v>
      </c>
      <c r="E13" s="22">
        <f t="shared" si="0"/>
        <v>40</v>
      </c>
      <c r="F13" s="16">
        <f t="shared" si="1"/>
        <v>-11</v>
      </c>
      <c r="G13" s="22">
        <f t="shared" si="2"/>
        <v>-57.89473684210527</v>
      </c>
      <c r="H13" s="24">
        <v>5</v>
      </c>
      <c r="I13" s="21">
        <f t="shared" si="7"/>
        <v>3</v>
      </c>
      <c r="J13" s="23" t="s">
        <v>26</v>
      </c>
      <c r="K13" s="25">
        <v>2914</v>
      </c>
      <c r="L13" s="46">
        <v>2777</v>
      </c>
      <c r="M13" s="28">
        <v>2296</v>
      </c>
      <c r="N13" s="22">
        <f t="shared" si="3"/>
        <v>78.7920384351407</v>
      </c>
      <c r="O13" s="16">
        <f t="shared" si="4"/>
        <v>-481</v>
      </c>
      <c r="P13" s="22">
        <f t="shared" si="5"/>
        <v>-17.320849837954626</v>
      </c>
      <c r="Q13" s="28">
        <v>2064</v>
      </c>
      <c r="R13" s="24">
        <f t="shared" si="6"/>
        <v>232</v>
      </c>
    </row>
    <row r="14" spans="1:18" ht="14.25" customHeight="1">
      <c r="A14" s="23" t="s">
        <v>27</v>
      </c>
      <c r="B14" s="27"/>
      <c r="C14" s="45"/>
      <c r="D14" s="24"/>
      <c r="E14" s="22"/>
      <c r="F14" s="16"/>
      <c r="G14" s="22"/>
      <c r="H14" s="24"/>
      <c r="I14" s="21"/>
      <c r="J14" s="23" t="s">
        <v>28</v>
      </c>
      <c r="K14" s="25">
        <v>19707</v>
      </c>
      <c r="L14" s="46">
        <v>17303</v>
      </c>
      <c r="M14" s="28">
        <v>17445</v>
      </c>
      <c r="N14" s="22">
        <f t="shared" si="3"/>
        <v>88.52184502968488</v>
      </c>
      <c r="O14" s="16">
        <f t="shared" si="4"/>
        <v>142</v>
      </c>
      <c r="P14" s="22">
        <f t="shared" si="5"/>
        <v>0.8206669363694158</v>
      </c>
      <c r="Q14" s="28">
        <v>15386</v>
      </c>
      <c r="R14" s="24">
        <f t="shared" si="6"/>
        <v>2059</v>
      </c>
    </row>
    <row r="15" spans="1:18" ht="14.25" customHeight="1">
      <c r="A15" s="23" t="s">
        <v>29</v>
      </c>
      <c r="B15" s="27">
        <v>420</v>
      </c>
      <c r="C15" s="45">
        <v>243</v>
      </c>
      <c r="D15" s="24">
        <v>218</v>
      </c>
      <c r="E15" s="22">
        <f t="shared" si="0"/>
        <v>51.90476190476191</v>
      </c>
      <c r="F15" s="16">
        <f t="shared" si="1"/>
        <v>-25</v>
      </c>
      <c r="G15" s="22">
        <f t="shared" si="2"/>
        <v>-10.2880658436214</v>
      </c>
      <c r="H15" s="24">
        <v>181</v>
      </c>
      <c r="I15" s="21">
        <f t="shared" si="7"/>
        <v>37</v>
      </c>
      <c r="J15" s="23" t="s">
        <v>30</v>
      </c>
      <c r="K15" s="25">
        <v>15846</v>
      </c>
      <c r="L15" s="46">
        <v>9370</v>
      </c>
      <c r="M15" s="28">
        <v>14200</v>
      </c>
      <c r="N15" s="22">
        <f t="shared" si="3"/>
        <v>89.61252050990787</v>
      </c>
      <c r="O15" s="16">
        <f t="shared" si="4"/>
        <v>4830</v>
      </c>
      <c r="P15" s="22">
        <f t="shared" si="5"/>
        <v>51.54749199573105</v>
      </c>
      <c r="Q15" s="28">
        <v>12984</v>
      </c>
      <c r="R15" s="24">
        <f t="shared" si="6"/>
        <v>1216</v>
      </c>
    </row>
    <row r="16" spans="1:18" ht="14.25" customHeight="1">
      <c r="A16" s="23" t="s">
        <v>31</v>
      </c>
      <c r="B16" s="27">
        <v>180</v>
      </c>
      <c r="C16" s="45">
        <v>173</v>
      </c>
      <c r="D16" s="24">
        <v>143</v>
      </c>
      <c r="E16" s="22">
        <f t="shared" si="0"/>
        <v>79.44444444444444</v>
      </c>
      <c r="F16" s="16">
        <f t="shared" si="1"/>
        <v>-30</v>
      </c>
      <c r="G16" s="22">
        <f t="shared" si="2"/>
        <v>-17.341040462427745</v>
      </c>
      <c r="H16" s="24">
        <v>105</v>
      </c>
      <c r="I16" s="21">
        <f t="shared" si="7"/>
        <v>38</v>
      </c>
      <c r="J16" s="23" t="s">
        <v>32</v>
      </c>
      <c r="K16" s="25">
        <v>1924</v>
      </c>
      <c r="L16" s="46">
        <v>694</v>
      </c>
      <c r="M16" s="28">
        <v>2725</v>
      </c>
      <c r="N16" s="22">
        <f t="shared" si="3"/>
        <v>141.63201663201664</v>
      </c>
      <c r="O16" s="16">
        <f t="shared" si="4"/>
        <v>2031</v>
      </c>
      <c r="P16" s="22">
        <f t="shared" si="5"/>
        <v>292.65129682997116</v>
      </c>
      <c r="Q16" s="28">
        <v>2666</v>
      </c>
      <c r="R16" s="24">
        <f t="shared" si="6"/>
        <v>59</v>
      </c>
    </row>
    <row r="17" spans="1:18" ht="14.25" customHeight="1">
      <c r="A17" s="23" t="s">
        <v>33</v>
      </c>
      <c r="B17" s="27">
        <v>55</v>
      </c>
      <c r="C17" s="45">
        <v>43</v>
      </c>
      <c r="D17" s="24">
        <v>44</v>
      </c>
      <c r="E17" s="22">
        <f t="shared" si="0"/>
        <v>80</v>
      </c>
      <c r="F17" s="16">
        <f t="shared" si="1"/>
        <v>1</v>
      </c>
      <c r="G17" s="22">
        <f t="shared" si="2"/>
        <v>2.3255813953488373</v>
      </c>
      <c r="H17" s="24">
        <v>38</v>
      </c>
      <c r="I17" s="21">
        <f t="shared" si="7"/>
        <v>6</v>
      </c>
      <c r="J17" s="23" t="s">
        <v>34</v>
      </c>
      <c r="K17" s="25">
        <v>5750</v>
      </c>
      <c r="L17" s="46">
        <v>3386</v>
      </c>
      <c r="M17" s="28">
        <v>4868</v>
      </c>
      <c r="N17" s="22">
        <f t="shared" si="3"/>
        <v>84.66086956521738</v>
      </c>
      <c r="O17" s="16">
        <f t="shared" si="4"/>
        <v>1482</v>
      </c>
      <c r="P17" s="22">
        <f t="shared" si="5"/>
        <v>43.76845835794448</v>
      </c>
      <c r="Q17" s="28">
        <v>4740</v>
      </c>
      <c r="R17" s="24">
        <f t="shared" si="6"/>
        <v>128</v>
      </c>
    </row>
    <row r="18" spans="1:18" ht="14.25" customHeight="1">
      <c r="A18" s="23" t="s">
        <v>35</v>
      </c>
      <c r="B18" s="27">
        <v>28</v>
      </c>
      <c r="C18" s="45">
        <v>20</v>
      </c>
      <c r="D18" s="24">
        <v>17</v>
      </c>
      <c r="E18" s="22">
        <f t="shared" si="0"/>
        <v>60.71428571428571</v>
      </c>
      <c r="F18" s="16">
        <f t="shared" si="1"/>
        <v>-3</v>
      </c>
      <c r="G18" s="22">
        <f t="shared" si="2"/>
        <v>-15</v>
      </c>
      <c r="H18" s="24">
        <v>11</v>
      </c>
      <c r="I18" s="21">
        <f t="shared" si="7"/>
        <v>6</v>
      </c>
      <c r="J18" s="23" t="s">
        <v>36</v>
      </c>
      <c r="K18" s="25">
        <v>24330</v>
      </c>
      <c r="L18" s="46">
        <v>25662</v>
      </c>
      <c r="M18" s="28">
        <v>22121</v>
      </c>
      <c r="N18" s="22">
        <f t="shared" si="3"/>
        <v>90.9206740649404</v>
      </c>
      <c r="O18" s="16">
        <f t="shared" si="4"/>
        <v>-3541</v>
      </c>
      <c r="P18" s="22">
        <f t="shared" si="5"/>
        <v>-13.798612734782948</v>
      </c>
      <c r="Q18" s="28">
        <v>19031</v>
      </c>
      <c r="R18" s="24">
        <f t="shared" si="6"/>
        <v>3090</v>
      </c>
    </row>
    <row r="19" spans="1:18" ht="12" customHeight="1">
      <c r="A19" s="23" t="s">
        <v>37</v>
      </c>
      <c r="B19" s="27">
        <v>55</v>
      </c>
      <c r="C19" s="45">
        <v>49</v>
      </c>
      <c r="D19" s="24">
        <v>59</v>
      </c>
      <c r="E19" s="22">
        <f t="shared" si="0"/>
        <v>107.27272727272728</v>
      </c>
      <c r="F19" s="16">
        <f t="shared" si="1"/>
        <v>10</v>
      </c>
      <c r="G19" s="22">
        <f t="shared" si="2"/>
        <v>20.408163265306122</v>
      </c>
      <c r="H19" s="24">
        <v>39</v>
      </c>
      <c r="I19" s="21">
        <f t="shared" si="7"/>
        <v>20</v>
      </c>
      <c r="J19" s="23" t="s">
        <v>38</v>
      </c>
      <c r="K19" s="25">
        <v>4750</v>
      </c>
      <c r="L19" s="46">
        <v>3117</v>
      </c>
      <c r="M19" s="28">
        <v>2945</v>
      </c>
      <c r="N19" s="22">
        <f t="shared" si="3"/>
        <v>62</v>
      </c>
      <c r="O19" s="16">
        <f t="shared" si="4"/>
        <v>-172</v>
      </c>
      <c r="P19" s="22">
        <f t="shared" si="5"/>
        <v>-5.5181264035931985</v>
      </c>
      <c r="Q19" s="28">
        <v>2898</v>
      </c>
      <c r="R19" s="24">
        <f t="shared" si="6"/>
        <v>47</v>
      </c>
    </row>
    <row r="20" spans="1:18" ht="14.25" customHeight="1">
      <c r="A20" s="23" t="s">
        <v>39</v>
      </c>
      <c r="B20" s="27">
        <v>165</v>
      </c>
      <c r="C20" s="45">
        <v>138</v>
      </c>
      <c r="D20" s="24">
        <v>152</v>
      </c>
      <c r="E20" s="22">
        <f t="shared" si="0"/>
        <v>92.12121212121212</v>
      </c>
      <c r="F20" s="16">
        <f t="shared" si="1"/>
        <v>14</v>
      </c>
      <c r="G20" s="22">
        <f t="shared" si="2"/>
        <v>10.144927536231885</v>
      </c>
      <c r="H20" s="24">
        <v>134</v>
      </c>
      <c r="I20" s="21">
        <f t="shared" si="7"/>
        <v>18</v>
      </c>
      <c r="J20" s="23" t="s">
        <v>40</v>
      </c>
      <c r="K20" s="25"/>
      <c r="L20" s="46">
        <v>40</v>
      </c>
      <c r="M20" s="28"/>
      <c r="N20" s="22" t="e">
        <f t="shared" si="3"/>
        <v>#DIV/0!</v>
      </c>
      <c r="O20" s="16">
        <f t="shared" si="4"/>
        <v>-40</v>
      </c>
      <c r="P20" s="22">
        <f t="shared" si="5"/>
        <v>-100</v>
      </c>
      <c r="Q20" s="28"/>
      <c r="R20" s="24">
        <f t="shared" si="6"/>
        <v>0</v>
      </c>
    </row>
    <row r="21" spans="1:18" ht="14.25" customHeight="1">
      <c r="A21" s="23" t="s">
        <v>41</v>
      </c>
      <c r="B21" s="27">
        <v>2000</v>
      </c>
      <c r="C21" s="45">
        <v>86</v>
      </c>
      <c r="D21" s="24">
        <v>306</v>
      </c>
      <c r="E21" s="22">
        <f t="shared" si="0"/>
        <v>15.299999999999999</v>
      </c>
      <c r="F21" s="16">
        <f t="shared" si="1"/>
        <v>220</v>
      </c>
      <c r="G21" s="22">
        <f t="shared" si="2"/>
        <v>255.8139534883721</v>
      </c>
      <c r="H21" s="24">
        <v>306</v>
      </c>
      <c r="I21" s="21">
        <f t="shared" si="7"/>
        <v>0</v>
      </c>
      <c r="J21" s="23" t="s">
        <v>42</v>
      </c>
      <c r="K21" s="25">
        <v>573</v>
      </c>
      <c r="L21" s="46">
        <v>550</v>
      </c>
      <c r="M21" s="28">
        <v>332</v>
      </c>
      <c r="N21" s="22">
        <f t="shared" si="3"/>
        <v>57.940663176265275</v>
      </c>
      <c r="O21" s="16">
        <f t="shared" si="4"/>
        <v>-218</v>
      </c>
      <c r="P21" s="22">
        <f t="shared" si="5"/>
        <v>-39.63636363636363</v>
      </c>
      <c r="Q21" s="28">
        <v>167</v>
      </c>
      <c r="R21" s="24">
        <f t="shared" si="6"/>
        <v>165</v>
      </c>
    </row>
    <row r="22" spans="1:18" ht="14.25" customHeight="1">
      <c r="A22" s="23" t="s">
        <v>43</v>
      </c>
      <c r="B22" s="27">
        <v>130</v>
      </c>
      <c r="C22" s="45">
        <v>111</v>
      </c>
      <c r="D22" s="24">
        <v>145</v>
      </c>
      <c r="E22" s="22">
        <f t="shared" si="0"/>
        <v>111.53846153846155</v>
      </c>
      <c r="F22" s="16">
        <f t="shared" si="1"/>
        <v>34</v>
      </c>
      <c r="G22" s="22">
        <f t="shared" si="2"/>
        <v>30.630630630630627</v>
      </c>
      <c r="H22" s="24">
        <v>134</v>
      </c>
      <c r="I22" s="21">
        <f t="shared" si="7"/>
        <v>11</v>
      </c>
      <c r="J22" s="23" t="s">
        <v>44</v>
      </c>
      <c r="K22" s="25">
        <v>30</v>
      </c>
      <c r="L22" s="46">
        <v>0</v>
      </c>
      <c r="M22" s="28">
        <v>23</v>
      </c>
      <c r="N22" s="22">
        <f t="shared" si="3"/>
        <v>76.66666666666667</v>
      </c>
      <c r="O22" s="16">
        <f t="shared" si="4"/>
        <v>23</v>
      </c>
      <c r="P22" s="22" t="e">
        <f t="shared" si="5"/>
        <v>#DIV/0!</v>
      </c>
      <c r="Q22" s="28">
        <v>23</v>
      </c>
      <c r="R22" s="24">
        <f t="shared" si="6"/>
        <v>0</v>
      </c>
    </row>
    <row r="23" spans="1:18" ht="14.25" customHeight="1">
      <c r="A23" s="23" t="s">
        <v>45</v>
      </c>
      <c r="B23" s="29"/>
      <c r="C23" s="45"/>
      <c r="D23" s="24"/>
      <c r="E23" s="22"/>
      <c r="F23" s="16">
        <f t="shared" si="1"/>
        <v>0</v>
      </c>
      <c r="G23" s="22"/>
      <c r="H23" s="24"/>
      <c r="I23" s="21"/>
      <c r="J23" s="23" t="s">
        <v>46</v>
      </c>
      <c r="K23" s="30"/>
      <c r="M23" s="28"/>
      <c r="N23" s="22"/>
      <c r="O23" s="16"/>
      <c r="P23" s="22"/>
      <c r="Q23" s="28"/>
      <c r="R23" s="24">
        <f t="shared" si="6"/>
        <v>0</v>
      </c>
    </row>
    <row r="24" spans="1:18" ht="14.25" customHeight="1">
      <c r="A24" s="23" t="s">
        <v>47</v>
      </c>
      <c r="B24" s="29"/>
      <c r="C24" s="45"/>
      <c r="D24" s="24"/>
      <c r="E24" s="22"/>
      <c r="F24" s="16"/>
      <c r="G24" s="22"/>
      <c r="H24" s="24"/>
      <c r="I24" s="21"/>
      <c r="J24" s="23" t="s">
        <v>48</v>
      </c>
      <c r="K24" s="25">
        <v>546</v>
      </c>
      <c r="L24" s="46">
        <v>364</v>
      </c>
      <c r="M24" s="28">
        <v>421</v>
      </c>
      <c r="N24" s="22">
        <f t="shared" si="3"/>
        <v>77.10622710622711</v>
      </c>
      <c r="O24" s="16">
        <f>M24-L25</f>
        <v>-3480</v>
      </c>
      <c r="P24" s="22">
        <f>SUM(O24/L25)*100</f>
        <v>-89.20789541143297</v>
      </c>
      <c r="Q24" s="28">
        <v>392</v>
      </c>
      <c r="R24" s="24">
        <f t="shared" si="6"/>
        <v>29</v>
      </c>
    </row>
    <row r="25" spans="1:18" ht="14.25" customHeight="1">
      <c r="A25" s="23"/>
      <c r="B25" s="21"/>
      <c r="C25" s="44"/>
      <c r="D25" s="21"/>
      <c r="E25" s="22"/>
      <c r="F25" s="16"/>
      <c r="G25" s="22"/>
      <c r="H25" s="21"/>
      <c r="I25" s="21"/>
      <c r="J25" s="23" t="s">
        <v>49</v>
      </c>
      <c r="K25" s="25">
        <v>1650</v>
      </c>
      <c r="L25" s="46">
        <v>3901</v>
      </c>
      <c r="M25" s="28">
        <v>1083</v>
      </c>
      <c r="N25" s="22">
        <f t="shared" si="3"/>
        <v>65.63636363636364</v>
      </c>
      <c r="O25" s="16">
        <f>M25-L26</f>
        <v>1015</v>
      </c>
      <c r="P25" s="22">
        <f>SUM(O25/L26)*100</f>
        <v>1492.6470588235293</v>
      </c>
      <c r="Q25" s="28">
        <v>1083</v>
      </c>
      <c r="R25" s="24">
        <f t="shared" si="6"/>
        <v>0</v>
      </c>
    </row>
    <row r="26" spans="1:18" ht="14.25" customHeight="1">
      <c r="A26" s="23" t="s">
        <v>50</v>
      </c>
      <c r="B26" s="21">
        <v>2400</v>
      </c>
      <c r="C26" s="44">
        <f>C27+C28+C29+C30+C31+C33</f>
        <v>3254</v>
      </c>
      <c r="D26" s="21">
        <f>D27+D28+D29+D30+D31</f>
        <v>3739</v>
      </c>
      <c r="E26" s="22">
        <f t="shared" si="0"/>
        <v>155.79166666666666</v>
      </c>
      <c r="F26" s="21">
        <f>F27+F28+F29+F30+F31+F32</f>
        <v>737</v>
      </c>
      <c r="G26" s="22">
        <f t="shared" si="2"/>
        <v>22.649047326367548</v>
      </c>
      <c r="H26" s="21">
        <f>H27+H28+H29+H30+H31</f>
        <v>3438</v>
      </c>
      <c r="I26" s="21">
        <f>SUM(I27:I32)</f>
        <v>301</v>
      </c>
      <c r="J26" s="23" t="s">
        <v>51</v>
      </c>
      <c r="K26" s="25">
        <v>1075</v>
      </c>
      <c r="L26" s="49">
        <v>68</v>
      </c>
      <c r="M26" s="28">
        <v>473</v>
      </c>
      <c r="N26" s="22">
        <f t="shared" si="3"/>
        <v>44</v>
      </c>
      <c r="O26" s="16">
        <f>M26-L27</f>
        <v>-166</v>
      </c>
      <c r="P26" s="22">
        <f>SUM(O26/L27)*100</f>
        <v>-25.978090766823158</v>
      </c>
      <c r="Q26" s="28">
        <v>425</v>
      </c>
      <c r="R26" s="24">
        <f t="shared" si="6"/>
        <v>48</v>
      </c>
    </row>
    <row r="27" spans="1:18" ht="14.25" customHeight="1">
      <c r="A27" s="23" t="s">
        <v>52</v>
      </c>
      <c r="B27" s="27">
        <v>350</v>
      </c>
      <c r="C27" s="44">
        <v>257</v>
      </c>
      <c r="D27" s="21">
        <v>237</v>
      </c>
      <c r="E27" s="22">
        <f t="shared" si="0"/>
        <v>67.71428571428572</v>
      </c>
      <c r="F27" s="16">
        <f>D27-C27</f>
        <v>-20</v>
      </c>
      <c r="G27" s="22">
        <f t="shared" si="2"/>
        <v>-7.782101167315175</v>
      </c>
      <c r="H27" s="21">
        <v>193</v>
      </c>
      <c r="I27" s="21">
        <f aca="true" t="shared" si="8" ref="I27:I32">SUM(D27-H27)</f>
        <v>44</v>
      </c>
      <c r="J27" s="23" t="s">
        <v>53</v>
      </c>
      <c r="K27" s="25">
        <v>1</v>
      </c>
      <c r="L27" s="46">
        <v>639</v>
      </c>
      <c r="M27" s="28">
        <v>1</v>
      </c>
      <c r="N27" s="22">
        <f t="shared" si="3"/>
        <v>100</v>
      </c>
      <c r="O27" s="16">
        <f>M27-L28</f>
        <v>-2528</v>
      </c>
      <c r="P27" s="22">
        <f>SUM(O27/L28)*100</f>
        <v>-99.96045867931988</v>
      </c>
      <c r="Q27" s="28">
        <v>1</v>
      </c>
      <c r="R27" s="24">
        <f t="shared" si="6"/>
        <v>0</v>
      </c>
    </row>
    <row r="28" spans="1:18" ht="14.25" customHeight="1">
      <c r="A28" s="23" t="s">
        <v>54</v>
      </c>
      <c r="B28" s="27">
        <v>150</v>
      </c>
      <c r="C28" s="44">
        <v>133</v>
      </c>
      <c r="D28" s="21">
        <v>598</v>
      </c>
      <c r="E28" s="22">
        <f t="shared" si="0"/>
        <v>398.6666666666667</v>
      </c>
      <c r="F28" s="16">
        <f t="shared" si="1"/>
        <v>465</v>
      </c>
      <c r="G28" s="22">
        <f t="shared" si="2"/>
        <v>349.62406015037595</v>
      </c>
      <c r="H28" s="21">
        <v>576</v>
      </c>
      <c r="I28" s="21">
        <f t="shared" si="8"/>
        <v>22</v>
      </c>
      <c r="J28" s="23" t="s">
        <v>55</v>
      </c>
      <c r="K28" s="25">
        <v>3072</v>
      </c>
      <c r="L28" s="46">
        <v>2529</v>
      </c>
      <c r="M28" s="28">
        <v>2726</v>
      </c>
      <c r="N28" s="22">
        <f t="shared" si="3"/>
        <v>88.73697916666666</v>
      </c>
      <c r="O28" s="16">
        <v>176</v>
      </c>
      <c r="P28" s="22">
        <f>SUM(O28/L29)*100</f>
        <v>15.506607929515418</v>
      </c>
      <c r="Q28" s="28">
        <v>2553</v>
      </c>
      <c r="R28" s="24">
        <f t="shared" si="6"/>
        <v>173</v>
      </c>
    </row>
    <row r="29" spans="1:18" ht="14.25" customHeight="1">
      <c r="A29" s="23" t="s">
        <v>56</v>
      </c>
      <c r="B29" s="27">
        <v>1013</v>
      </c>
      <c r="C29" s="45">
        <v>1228</v>
      </c>
      <c r="D29" s="24">
        <v>597</v>
      </c>
      <c r="E29" s="22">
        <f t="shared" si="0"/>
        <v>58.93385982230998</v>
      </c>
      <c r="F29" s="16">
        <f>D29-C29</f>
        <v>-631</v>
      </c>
      <c r="G29" s="22">
        <f t="shared" si="2"/>
        <v>-51.384364820846905</v>
      </c>
      <c r="H29" s="24">
        <v>559</v>
      </c>
      <c r="I29" s="21">
        <f t="shared" si="8"/>
        <v>38</v>
      </c>
      <c r="J29" s="23" t="s">
        <v>57</v>
      </c>
      <c r="K29" s="25">
        <v>677</v>
      </c>
      <c r="L29" s="46">
        <v>1135</v>
      </c>
      <c r="M29" s="28">
        <v>333</v>
      </c>
      <c r="N29" s="22">
        <f t="shared" si="3"/>
        <v>49.18759231905465</v>
      </c>
      <c r="O29" s="16">
        <f>M29-L30</f>
        <v>331</v>
      </c>
      <c r="P29" s="22">
        <f>SUM(O29/L30)*100</f>
        <v>16550</v>
      </c>
      <c r="Q29" s="28">
        <v>277</v>
      </c>
      <c r="R29" s="24">
        <f t="shared" si="6"/>
        <v>56</v>
      </c>
    </row>
    <row r="30" spans="1:18" ht="14.25" customHeight="1">
      <c r="A30" s="23" t="s">
        <v>58</v>
      </c>
      <c r="B30" s="27"/>
      <c r="C30" s="45"/>
      <c r="D30" s="24"/>
      <c r="E30" s="22"/>
      <c r="F30" s="16"/>
      <c r="G30" s="22"/>
      <c r="H30" s="24"/>
      <c r="I30" s="21">
        <f t="shared" si="8"/>
        <v>0</v>
      </c>
      <c r="J30" s="31" t="s">
        <v>59</v>
      </c>
      <c r="K30" s="25">
        <v>8</v>
      </c>
      <c r="L30" s="46">
        <v>2</v>
      </c>
      <c r="M30" s="28">
        <v>10</v>
      </c>
      <c r="N30" s="22">
        <f t="shared" si="3"/>
        <v>125</v>
      </c>
      <c r="O30" s="16">
        <f>M30-L30</f>
        <v>8</v>
      </c>
      <c r="P30" s="51">
        <f>O30/L30</f>
        <v>4</v>
      </c>
      <c r="Q30" s="28">
        <v>8</v>
      </c>
      <c r="R30" s="24">
        <f>M30-Q30</f>
        <v>2</v>
      </c>
    </row>
    <row r="31" spans="1:18" ht="14.25" customHeight="1">
      <c r="A31" s="23" t="s">
        <v>60</v>
      </c>
      <c r="B31" s="27">
        <v>887</v>
      </c>
      <c r="C31" s="45">
        <v>1384</v>
      </c>
      <c r="D31" s="24">
        <v>2307</v>
      </c>
      <c r="E31" s="22">
        <f t="shared" si="0"/>
        <v>260.0901916572717</v>
      </c>
      <c r="F31" s="16">
        <f t="shared" si="1"/>
        <v>923</v>
      </c>
      <c r="G31" s="22">
        <f t="shared" si="2"/>
        <v>66.6907514450867</v>
      </c>
      <c r="H31" s="24">
        <v>2110</v>
      </c>
      <c r="I31" s="21">
        <f t="shared" si="8"/>
        <v>197</v>
      </c>
      <c r="J31" s="31" t="s">
        <v>73</v>
      </c>
      <c r="K31" s="25">
        <v>1700</v>
      </c>
      <c r="L31" s="50"/>
      <c r="M31" s="28"/>
      <c r="N31" s="22">
        <f t="shared" si="3"/>
        <v>0</v>
      </c>
      <c r="O31" s="16"/>
      <c r="P31" s="22">
        <v>0</v>
      </c>
      <c r="Q31" s="28"/>
      <c r="R31" s="24">
        <f t="shared" si="6"/>
        <v>0</v>
      </c>
    </row>
    <row r="32" spans="1:18" ht="14.25" customHeight="1">
      <c r="A32" s="23" t="s">
        <v>61</v>
      </c>
      <c r="B32" s="21"/>
      <c r="C32" s="46"/>
      <c r="D32" s="28"/>
      <c r="E32" s="22"/>
      <c r="F32" s="16">
        <f t="shared" si="1"/>
        <v>0</v>
      </c>
      <c r="G32" s="22"/>
      <c r="H32" s="28"/>
      <c r="I32" s="21">
        <f t="shared" si="8"/>
        <v>0</v>
      </c>
      <c r="J32" s="23"/>
      <c r="K32" s="32"/>
      <c r="L32" s="46"/>
      <c r="M32" s="28"/>
      <c r="N32" s="22"/>
      <c r="O32" s="16"/>
      <c r="P32" s="22"/>
      <c r="Q32" s="28"/>
      <c r="R32" s="24">
        <f t="shared" si="6"/>
        <v>0</v>
      </c>
    </row>
    <row r="33" spans="1:18" ht="11.25" customHeight="1">
      <c r="A33" s="23" t="s">
        <v>74</v>
      </c>
      <c r="B33" s="33"/>
      <c r="C33" s="47">
        <v>252</v>
      </c>
      <c r="D33" s="33"/>
      <c r="E33" s="33"/>
      <c r="F33" s="33"/>
      <c r="G33" s="33"/>
      <c r="H33" s="33"/>
      <c r="I33" s="33"/>
      <c r="J33" s="23"/>
      <c r="K33" s="32"/>
      <c r="L33" s="48"/>
      <c r="M33" s="26"/>
      <c r="N33" s="22"/>
      <c r="O33" s="34"/>
      <c r="P33" s="34"/>
      <c r="Q33" s="26"/>
      <c r="R33" s="24">
        <f t="shared" si="6"/>
        <v>0</v>
      </c>
    </row>
    <row r="34" spans="1:18" ht="11.25" customHeight="1">
      <c r="A34" s="23"/>
      <c r="B34" s="21"/>
      <c r="C34" s="46"/>
      <c r="D34" s="28"/>
      <c r="E34" s="22"/>
      <c r="F34" s="16"/>
      <c r="G34" s="22"/>
      <c r="H34" s="28"/>
      <c r="I34" s="21"/>
      <c r="J34" s="23"/>
      <c r="K34" s="26"/>
      <c r="L34" s="46"/>
      <c r="M34" s="28"/>
      <c r="N34" s="22"/>
      <c r="O34" s="16"/>
      <c r="P34" s="22"/>
      <c r="Q34" s="28"/>
      <c r="R34" s="24">
        <f t="shared" si="6"/>
        <v>0</v>
      </c>
    </row>
    <row r="35" spans="1:18" ht="14.25" customHeight="1">
      <c r="A35" s="23" t="s">
        <v>62</v>
      </c>
      <c r="B35" s="21">
        <v>1500</v>
      </c>
      <c r="C35" s="45">
        <v>380</v>
      </c>
      <c r="D35" s="24">
        <v>899</v>
      </c>
      <c r="E35" s="22">
        <f>SUM(D35/B35)*100</f>
        <v>59.93333333333334</v>
      </c>
      <c r="F35" s="16">
        <f>D35-C35</f>
        <v>519</v>
      </c>
      <c r="G35" s="22">
        <f>SUM(F35/C35)*100</f>
        <v>136.57894736842104</v>
      </c>
      <c r="H35" s="24">
        <v>899</v>
      </c>
      <c r="I35" s="21">
        <f>SUM(D35-H35)</f>
        <v>0</v>
      </c>
      <c r="J35" s="23" t="s">
        <v>63</v>
      </c>
      <c r="K35" s="25">
        <v>10745</v>
      </c>
      <c r="L35" s="46">
        <v>9736</v>
      </c>
      <c r="M35" s="28">
        <v>7017</v>
      </c>
      <c r="N35" s="22">
        <f t="shared" si="3"/>
        <v>65.30479292694277</v>
      </c>
      <c r="O35" s="16">
        <f>M35-L35</f>
        <v>-2719</v>
      </c>
      <c r="P35" s="22">
        <f>SUM(O35/L35)*100</f>
        <v>-27.927280197206244</v>
      </c>
      <c r="Q35" s="28">
        <v>4221</v>
      </c>
      <c r="R35" s="24">
        <f t="shared" si="6"/>
        <v>2796</v>
      </c>
    </row>
    <row r="36" spans="1:18" ht="14.25" customHeight="1">
      <c r="A36" s="23" t="s">
        <v>64</v>
      </c>
      <c r="B36" s="21">
        <f>SUM(B37:B40)</f>
        <v>10334</v>
      </c>
      <c r="C36" s="44">
        <f>SUM(C37:C40)</f>
        <v>3111.5</v>
      </c>
      <c r="D36" s="21">
        <f>SUM(D37:D40)</f>
        <v>2783</v>
      </c>
      <c r="E36" s="22">
        <f>SUM(D36/B36)*100</f>
        <v>26.930520611573446</v>
      </c>
      <c r="F36" s="16">
        <f aca="true" t="shared" si="9" ref="F36:F43">D36-C36</f>
        <v>-328.5</v>
      </c>
      <c r="G36" s="22">
        <f>SUM(F36/C36)*100</f>
        <v>-10.557608870319783</v>
      </c>
      <c r="H36" s="21">
        <f>SUM(H37:H40)</f>
        <v>2303</v>
      </c>
      <c r="I36" s="21">
        <f>SUM(I37:I40)</f>
        <v>1248</v>
      </c>
      <c r="J36" s="35"/>
      <c r="K36" s="24"/>
      <c r="L36" s="36"/>
      <c r="M36" s="24"/>
      <c r="N36" s="22"/>
      <c r="O36" s="16"/>
      <c r="P36" s="22"/>
      <c r="Q36" s="24"/>
      <c r="R36" s="24"/>
    </row>
    <row r="37" spans="1:18" ht="14.25" customHeight="1">
      <c r="A37" s="23" t="s">
        <v>65</v>
      </c>
      <c r="B37" s="24">
        <f>SUM(B8*2)</f>
        <v>9254</v>
      </c>
      <c r="C37" s="45">
        <f>SUM(C8)</f>
        <v>2420</v>
      </c>
      <c r="D37" s="24">
        <f>SUM(D8)</f>
        <v>2048</v>
      </c>
      <c r="E37" s="22">
        <f>SUM(D37/B37)*100</f>
        <v>22.130970391182192</v>
      </c>
      <c r="F37" s="16">
        <f t="shared" si="9"/>
        <v>-372</v>
      </c>
      <c r="G37" s="22">
        <f>SUM(F37/C37)*100</f>
        <v>-15.37190082644628</v>
      </c>
      <c r="H37" s="24">
        <f>SUM(H8)</f>
        <v>1664</v>
      </c>
      <c r="I37" s="24">
        <f>SUM(I8*3)</f>
        <v>1152</v>
      </c>
      <c r="J37" s="31"/>
      <c r="K37" s="24"/>
      <c r="L37" s="36"/>
      <c r="M37" s="24"/>
      <c r="N37" s="22"/>
      <c r="O37" s="16"/>
      <c r="P37" s="22"/>
      <c r="Q37" s="24"/>
      <c r="R37" s="24"/>
    </row>
    <row r="38" spans="1:18" ht="14.25" customHeight="1">
      <c r="A38" s="23" t="s">
        <v>66</v>
      </c>
      <c r="B38" s="24"/>
      <c r="C38" s="45">
        <v>0</v>
      </c>
      <c r="D38" s="24">
        <v>0</v>
      </c>
      <c r="E38" s="22"/>
      <c r="F38" s="16">
        <f t="shared" si="9"/>
        <v>0</v>
      </c>
      <c r="G38" s="22"/>
      <c r="H38" s="24">
        <v>0</v>
      </c>
      <c r="I38" s="24"/>
      <c r="J38" s="31"/>
      <c r="K38" s="24"/>
      <c r="L38" s="36"/>
      <c r="M38" s="24"/>
      <c r="N38" s="22"/>
      <c r="O38" s="16"/>
      <c r="P38" s="22"/>
      <c r="Q38" s="24"/>
      <c r="R38" s="24"/>
    </row>
    <row r="39" spans="1:18" ht="14.25" customHeight="1">
      <c r="A39" s="23" t="s">
        <v>67</v>
      </c>
      <c r="B39" s="24">
        <f>SUM(B10*1.5)</f>
        <v>525</v>
      </c>
      <c r="C39" s="45">
        <f>SUM(C10*1.5)</f>
        <v>393</v>
      </c>
      <c r="D39" s="24">
        <f>SUM(D10*1.5)</f>
        <v>361.5</v>
      </c>
      <c r="E39" s="22">
        <f>SUM(D39/B39)*100</f>
        <v>68.85714285714286</v>
      </c>
      <c r="F39" s="16">
        <f t="shared" si="9"/>
        <v>-31.5</v>
      </c>
      <c r="G39" s="22">
        <f>SUM(F39/C39)*100</f>
        <v>-8.015267175572518</v>
      </c>
      <c r="H39" s="24">
        <f>SUM(H10*1.5)</f>
        <v>309</v>
      </c>
      <c r="I39" s="24">
        <f>SUM(I10*1.5)</f>
        <v>52.5</v>
      </c>
      <c r="J39" s="35"/>
      <c r="K39" s="34"/>
      <c r="L39" s="37"/>
      <c r="M39" s="34"/>
      <c r="N39" s="22"/>
      <c r="O39" s="16"/>
      <c r="P39" s="22"/>
      <c r="Q39" s="34"/>
      <c r="R39" s="24"/>
    </row>
    <row r="40" spans="1:18" ht="14.25" customHeight="1">
      <c r="A40" s="31" t="s">
        <v>68</v>
      </c>
      <c r="B40" s="24">
        <f>SUM(B12*1.5)</f>
        <v>555</v>
      </c>
      <c r="C40" s="45">
        <f>SUM(C12*1.5)</f>
        <v>298.5</v>
      </c>
      <c r="D40" s="24">
        <f>SUM(D12*1.5)</f>
        <v>373.5</v>
      </c>
      <c r="E40" s="22">
        <f>SUM(D40/B40)*100</f>
        <v>67.29729729729729</v>
      </c>
      <c r="F40" s="16">
        <f t="shared" si="9"/>
        <v>75</v>
      </c>
      <c r="G40" s="22">
        <f>SUM(F40/C40)*100</f>
        <v>25.125628140703515</v>
      </c>
      <c r="H40" s="24">
        <f>SUM(H12*1.5)</f>
        <v>330</v>
      </c>
      <c r="I40" s="24">
        <f>SUM(I12*1.5)</f>
        <v>43.5</v>
      </c>
      <c r="J40" s="35"/>
      <c r="K40" s="34"/>
      <c r="L40" s="37"/>
      <c r="M40" s="34"/>
      <c r="N40" s="22"/>
      <c r="O40" s="16"/>
      <c r="P40" s="22"/>
      <c r="Q40" s="34"/>
      <c r="R40" s="24"/>
    </row>
    <row r="41" spans="1:18" ht="14.25" customHeight="1">
      <c r="A41" s="31" t="s">
        <v>69</v>
      </c>
      <c r="B41" s="24">
        <f>SUM(B8+B37)</f>
        <v>13881</v>
      </c>
      <c r="C41" s="45">
        <f>SUM(C8+C37)</f>
        <v>4840</v>
      </c>
      <c r="D41" s="24">
        <f>SUM(D8+D37)</f>
        <v>4096</v>
      </c>
      <c r="E41" s="22">
        <f>SUM(D41/B41)*100</f>
        <v>29.507960521576255</v>
      </c>
      <c r="F41" s="16">
        <f t="shared" si="9"/>
        <v>-744</v>
      </c>
      <c r="G41" s="22">
        <f>SUM(F41/C41)*100</f>
        <v>-15.37190082644628</v>
      </c>
      <c r="H41" s="24">
        <f>SUM(H8+H37)</f>
        <v>3328</v>
      </c>
      <c r="I41" s="24">
        <f>SUM(I8+I37)</f>
        <v>1536</v>
      </c>
      <c r="J41" s="35"/>
      <c r="K41" s="34"/>
      <c r="L41" s="37"/>
      <c r="M41" s="34"/>
      <c r="N41" s="22"/>
      <c r="O41" s="16"/>
      <c r="P41" s="22"/>
      <c r="Q41" s="34"/>
      <c r="R41" s="24"/>
    </row>
    <row r="42" spans="1:18" ht="14.25" customHeight="1">
      <c r="A42" s="31" t="s">
        <v>70</v>
      </c>
      <c r="B42" s="24">
        <f>SUM(B10+B39)</f>
        <v>875</v>
      </c>
      <c r="C42" s="45">
        <f>SUM(C10+C39)</f>
        <v>655</v>
      </c>
      <c r="D42" s="24">
        <f>SUM(D10+D39)</f>
        <v>602.5</v>
      </c>
      <c r="E42" s="22">
        <f>SUM(D42/B42)*100</f>
        <v>68.85714285714286</v>
      </c>
      <c r="F42" s="16">
        <f t="shared" si="9"/>
        <v>-52.5</v>
      </c>
      <c r="G42" s="22">
        <f>SUM(F42/C42)*100</f>
        <v>-8.015267175572518</v>
      </c>
      <c r="H42" s="24">
        <f>SUM(H10+H39)</f>
        <v>515</v>
      </c>
      <c r="I42" s="24">
        <f>SUM(I10+I39)</f>
        <v>87.5</v>
      </c>
      <c r="J42" s="35"/>
      <c r="K42" s="34"/>
      <c r="L42" s="37"/>
      <c r="M42" s="34"/>
      <c r="N42" s="22"/>
      <c r="O42" s="16"/>
      <c r="P42" s="22"/>
      <c r="Q42" s="34"/>
      <c r="R42" s="24"/>
    </row>
    <row r="43" spans="1:18" ht="14.25" customHeight="1">
      <c r="A43" s="31" t="s">
        <v>71</v>
      </c>
      <c r="B43" s="24">
        <f>SUM(B12+B40)</f>
        <v>925</v>
      </c>
      <c r="C43" s="45">
        <f>SUM(C12+C40)</f>
        <v>497.5</v>
      </c>
      <c r="D43" s="24">
        <f>SUM(D12+D40)</f>
        <v>622.5</v>
      </c>
      <c r="E43" s="22">
        <f>SUM(D43/B43)*100</f>
        <v>67.29729729729729</v>
      </c>
      <c r="F43" s="16">
        <f t="shared" si="9"/>
        <v>125</v>
      </c>
      <c r="G43" s="22">
        <f>SUM(F43/C43)*100</f>
        <v>25.125628140703515</v>
      </c>
      <c r="H43" s="24">
        <f>SUM(H12+H40)</f>
        <v>550</v>
      </c>
      <c r="I43" s="24">
        <f>SUM(I12+I40)</f>
        <v>72.5</v>
      </c>
      <c r="J43" s="35"/>
      <c r="K43" s="33"/>
      <c r="L43" s="38"/>
      <c r="M43" s="33"/>
      <c r="N43" s="22"/>
      <c r="O43" s="16"/>
      <c r="P43" s="22"/>
      <c r="Q43" s="33"/>
      <c r="R43" s="24"/>
    </row>
  </sheetData>
  <sheetProtection/>
  <protectedRanges>
    <protectedRange sqref="A1:A2 L1:P2 C1:I2" name="区域6"/>
    <protectedRange sqref="I37" name="区域3"/>
    <protectedRange sqref="B1:B2" name="区域6_1_2_1"/>
    <protectedRange sqref="J1:J2" name="区域6_1_4"/>
    <protectedRange sqref="K1:K2" name="区域6_1_3_1"/>
    <protectedRange sqref="B37:B40" name="区域3_1_1_1_1"/>
    <protectedRange sqref="B36" name="区域2_1_1_1_1_2_2_1"/>
    <protectedRange sqref="B32 B34" name="区域2_1_1_1_1_2_2_1_1"/>
    <protectedRange sqref="K34" name="区域5_2_1_1_1_1_1_1_1"/>
    <protectedRange sqref="D37:D40 H37:H40" name="区域3_1_1_1_1_1"/>
    <protectedRange sqref="D36 H36" name="区域2_1_1_1_1_2_2_1_2"/>
    <protectedRange sqref="D34 H34" name="区域2_5_1"/>
    <protectedRange sqref="D35 H35" name="区域2_1_4_1"/>
    <protectedRange sqref="D32 H32" name="区域2_5_2_1"/>
    <protectedRange sqref="D27:D31 H27:H31" name="区域2_5_1_1_2"/>
    <protectedRange sqref="B35" name="区域2_1_1_1_1_2_2_1_1_2"/>
    <protectedRange sqref="C37:C40" name="区域3_1_1_1_1_1_1"/>
    <protectedRange sqref="C36" name="区域2_1_1_1_1_2_2_1_2_2"/>
    <protectedRange sqref="C35" name="区域2_1_4_1_2"/>
    <protectedRange sqref="C34" name="区域2_5_3_1_1"/>
    <protectedRange sqref="C35" name="区域2_1_4_2_1"/>
    <protectedRange sqref="C32" name="区域2_5_2_2_1"/>
    <protectedRange sqref="C27:C31" name="区域2_5_1_1_2_1_1"/>
  </protectedRanges>
  <mergeCells count="16">
    <mergeCell ref="I3:I4"/>
    <mergeCell ref="J3:J4"/>
    <mergeCell ref="K3:K4"/>
    <mergeCell ref="L3:L4"/>
    <mergeCell ref="Q3:Q4"/>
    <mergeCell ref="R3:R4"/>
    <mergeCell ref="A1:R1"/>
    <mergeCell ref="O2:R2"/>
    <mergeCell ref="D3:E3"/>
    <mergeCell ref="F3:G3"/>
    <mergeCell ref="M3:N3"/>
    <mergeCell ref="O3:P3"/>
    <mergeCell ref="A3:A4"/>
    <mergeCell ref="B3:B4"/>
    <mergeCell ref="C3:C4"/>
    <mergeCell ref="H3:H4"/>
  </mergeCells>
  <printOptions/>
  <pageMargins left="0.47" right="0.31" top="0.39" bottom="0.39" header="0.39" footer="0.43"/>
  <pageSetup horizontalDpi="180" verticalDpi="18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2021-11-01T04:57:47Z</cp:lastPrinted>
  <dcterms:created xsi:type="dcterms:W3CDTF">2012-04-01T04:57:03Z</dcterms:created>
  <dcterms:modified xsi:type="dcterms:W3CDTF">2021-11-11T03:13:56Z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2052-10.8.0.6501</vt:lpwstr>
  </property>
</Properties>
</file>