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72" activeTab="2"/>
  </bookViews>
  <sheets>
    <sheet name="续建" sheetId="3" r:id="rId1"/>
    <sheet name="新建" sheetId="4" r:id="rId2"/>
    <sheet name="储备" sheetId="5" r:id="rId3"/>
    <sheet name="阿图什市" sheetId="35" state="hidden" r:id="rId4"/>
    <sheet name="阿克陶县" sheetId="36" state="hidden" r:id="rId5"/>
    <sheet name="乌恰县" sheetId="37" state="hidden" r:id="rId6"/>
    <sheet name="阿合奇县" sheetId="38" state="hidden" r:id="rId7"/>
    <sheet name="重大项目汇总表" sheetId="31" state="hidden" r:id="rId8"/>
    <sheet name="领导包联续建项目" sheetId="32" state="hidden" r:id="rId9"/>
    <sheet name="领导包联新建项目" sheetId="33" state="hidden" r:id="rId10"/>
    <sheet name="领导包联储备项目" sheetId="34" state="hidden" r:id="rId11"/>
    <sheet name="克州在建亿元以上项目施工单位联系表" sheetId="27" state="hidden" r:id="rId12"/>
    <sheet name="2022年资金来源分析表" sheetId="23" state="hidden" r:id="rId13"/>
    <sheet name="2020年和2021年投资和统计情况分析" sheetId="30" state="hidden" r:id="rId14"/>
  </sheets>
  <definedNames>
    <definedName name="_xlnm._FilterDatabase" localSheetId="0" hidden="1">续建!$A$13:$BP$91</definedName>
    <definedName name="_xlnm._FilterDatabase" localSheetId="1" hidden="1">新建!$A$13:$BR$236</definedName>
    <definedName name="_xlnm._FilterDatabase" localSheetId="2" hidden="1">储备!$A$13:$BQ$198</definedName>
    <definedName name="_xlnm._FilterDatabase" localSheetId="3" hidden="1">阿图什市!$A$7:$BO$126</definedName>
    <definedName name="_xlnm._FilterDatabase" localSheetId="4" hidden="1">阿克陶县!$A$7:$BO$125</definedName>
    <definedName name="_xlnm._FilterDatabase" localSheetId="5" hidden="1">乌恰县!$A$7:$BO$131</definedName>
    <definedName name="_xlnm._FilterDatabase" localSheetId="6" hidden="1">阿合奇县!$A$7:$BO$55</definedName>
    <definedName name="_xlnm._FilterDatabase" localSheetId="7" hidden="1">重大项目汇总表!$A$16:$AW$39</definedName>
    <definedName name="_xlnm._FilterDatabase" localSheetId="8" hidden="1">领导包联续建项目!$A$12:$AY$41</definedName>
    <definedName name="_xlnm._FilterDatabase" localSheetId="9" hidden="1">领导包联新建项目!$A$12:$BQ$41</definedName>
    <definedName name="_xlnm._FilterDatabase" localSheetId="10" hidden="1">领导包联储备项目!$A$11:$BO$28</definedName>
    <definedName name="_xlnm._FilterDatabase" localSheetId="11" hidden="1">克州在建亿元以上项目施工单位联系表!$A$13:$P$46</definedName>
    <definedName name="_xlnm.Print_Titles" localSheetId="0">续建!$2:$6</definedName>
    <definedName name="_xlnm.Print_Titles" localSheetId="1">新建!$2:$6</definedName>
    <definedName name="_xlnm.Print_Titles" localSheetId="2">储备!$2:$6</definedName>
    <definedName name="_xlnm.Print_Area" localSheetId="7">重大项目汇总表!$A$1:$AW$39</definedName>
    <definedName name="_xlnm.Print_Titles" localSheetId="7">重大项目汇总表!$13:$15</definedName>
    <definedName name="_xlnm.Print_Titles" localSheetId="8">领导包联续建项目!$2:$6</definedName>
    <definedName name="_xlnm.Print_Titles" localSheetId="9">领导包联新建项目!$2:$6</definedName>
    <definedName name="_xlnm.Print_Titles" localSheetId="10">领导包联储备项目!$2:$6</definedName>
    <definedName name="_xlnm.Print_Area" localSheetId="2">储备!$A$1:$BQ$170</definedName>
  </definedNames>
  <calcPr calcId="144525"/>
</workbook>
</file>

<file path=xl/sharedStrings.xml><?xml version="1.0" encoding="utf-8"?>
<sst xmlns="http://schemas.openxmlformats.org/spreadsheetml/2006/main" count="7087" uniqueCount="2294">
  <si>
    <r>
      <rPr>
        <b/>
        <sz val="9"/>
        <rFont val="宋体"/>
        <charset val="0"/>
      </rPr>
      <t>附件</t>
    </r>
    <r>
      <rPr>
        <b/>
        <sz val="9"/>
        <rFont val="Times New Roman"/>
        <charset val="0"/>
      </rPr>
      <t>1</t>
    </r>
    <r>
      <rPr>
        <b/>
        <sz val="9"/>
        <rFont val="宋体"/>
        <charset val="0"/>
      </rPr>
      <t>：</t>
    </r>
  </si>
  <si>
    <r>
      <rPr>
        <sz val="22"/>
        <rFont val="Times New Roman"/>
        <charset val="134"/>
      </rPr>
      <t>2022</t>
    </r>
    <r>
      <rPr>
        <sz val="22"/>
        <rFont val="方正小标宋简体"/>
        <charset val="134"/>
      </rPr>
      <t>年自治州续建固定资产投资项目计划表</t>
    </r>
  </si>
  <si>
    <t>单位：个、万元</t>
  </si>
  <si>
    <t>序号</t>
  </si>
  <si>
    <t>项目个数</t>
  </si>
  <si>
    <t>项目属地</t>
  </si>
  <si>
    <t>资金到位情况</t>
  </si>
  <si>
    <t>项目名称</t>
  </si>
  <si>
    <t>建设内容及规模</t>
  </si>
  <si>
    <t>总投资</t>
  </si>
  <si>
    <t>累计完成投资</t>
  </si>
  <si>
    <r>
      <rPr>
        <b/>
        <sz val="9"/>
        <rFont val="Times New Roman"/>
        <charset val="0"/>
      </rPr>
      <t>2022</t>
    </r>
    <r>
      <rPr>
        <b/>
        <sz val="9"/>
        <rFont val="宋体"/>
        <charset val="0"/>
      </rPr>
      <t>年度投资计划</t>
    </r>
  </si>
  <si>
    <t>项目前期工作情况</t>
  </si>
  <si>
    <t>各阶段项目年度投资</t>
  </si>
  <si>
    <t>年度投资完成情况</t>
  </si>
  <si>
    <t>入库情况</t>
  </si>
  <si>
    <t>三季度投资任务</t>
  </si>
  <si>
    <r>
      <rPr>
        <b/>
        <sz val="9"/>
        <rFont val="宋体"/>
        <charset val="0"/>
      </rPr>
      <t>计划复工时间</t>
    </r>
    <r>
      <rPr>
        <b/>
        <sz val="9"/>
        <rFont val="Times New Roman"/>
        <charset val="0"/>
      </rPr>
      <t xml:space="preserve">
</t>
    </r>
    <r>
      <rPr>
        <b/>
        <sz val="9"/>
        <rFont val="宋体"/>
        <charset val="0"/>
      </rPr>
      <t>（年</t>
    </r>
    <r>
      <rPr>
        <b/>
        <sz val="9"/>
        <rFont val="Times New Roman"/>
        <charset val="0"/>
      </rPr>
      <t>/</t>
    </r>
    <r>
      <rPr>
        <b/>
        <sz val="9"/>
        <rFont val="宋体"/>
        <charset val="0"/>
      </rPr>
      <t>月</t>
    </r>
    <r>
      <rPr>
        <b/>
        <sz val="9"/>
        <rFont val="Times New Roman"/>
        <charset val="0"/>
      </rPr>
      <t>/</t>
    </r>
    <r>
      <rPr>
        <b/>
        <sz val="9"/>
        <rFont val="宋体"/>
        <charset val="0"/>
      </rPr>
      <t>日）</t>
    </r>
  </si>
  <si>
    <t>复工情况</t>
  </si>
  <si>
    <t>三季度开工任务</t>
  </si>
  <si>
    <t>问题处置情况</t>
  </si>
  <si>
    <t>年度资金来源情况</t>
  </si>
  <si>
    <t>项目工作推进专班</t>
  </si>
  <si>
    <t>州级责任部门</t>
  </si>
  <si>
    <t>责任县（市）</t>
  </si>
  <si>
    <r>
      <rPr>
        <b/>
        <sz val="9"/>
        <rFont val="宋体"/>
        <charset val="134"/>
      </rPr>
      <t>项目责任单位</t>
    </r>
    <r>
      <rPr>
        <b/>
        <sz val="9"/>
        <rFont val="Times New Roman"/>
        <charset val="134"/>
      </rPr>
      <t xml:space="preserve">
</t>
    </r>
    <r>
      <rPr>
        <b/>
        <sz val="9"/>
        <rFont val="宋体"/>
        <charset val="134"/>
      </rPr>
      <t>（部门）</t>
    </r>
  </si>
  <si>
    <t>施工单位</t>
  </si>
  <si>
    <t>施工地点</t>
  </si>
  <si>
    <t>备注</t>
  </si>
  <si>
    <t>用地预审</t>
  </si>
  <si>
    <t>选址意见</t>
  </si>
  <si>
    <t>建设规划</t>
  </si>
  <si>
    <t>环境影响评估</t>
  </si>
  <si>
    <t>可研阶段</t>
  </si>
  <si>
    <t>初设阶段</t>
  </si>
  <si>
    <t>招标阶段</t>
  </si>
  <si>
    <t>可研审批项目计划投资</t>
  </si>
  <si>
    <t>初设审批项目计划投资</t>
  </si>
  <si>
    <t>发布招标项目计划投资</t>
  </si>
  <si>
    <t>开工项目计划投资</t>
  </si>
  <si>
    <r>
      <rPr>
        <b/>
        <sz val="9"/>
        <rFont val="Times New Roman"/>
        <charset val="0"/>
      </rPr>
      <t>10</t>
    </r>
    <r>
      <rPr>
        <b/>
        <sz val="9"/>
        <rFont val="宋体"/>
        <charset val="0"/>
      </rPr>
      <t>月</t>
    </r>
    <r>
      <rPr>
        <b/>
        <sz val="9"/>
        <rFont val="Times New Roman"/>
        <charset val="0"/>
      </rPr>
      <t>31</t>
    </r>
    <r>
      <rPr>
        <b/>
        <sz val="9"/>
        <rFont val="宋体"/>
        <charset val="0"/>
      </rPr>
      <t>日年度投资完成</t>
    </r>
  </si>
  <si>
    <t>投资完成率</t>
  </si>
  <si>
    <t>预计三季度年度投资完成</t>
  </si>
  <si>
    <t>入库数</t>
  </si>
  <si>
    <t>入库金额</t>
  </si>
  <si>
    <r>
      <rPr>
        <b/>
        <sz val="9"/>
        <rFont val="宋体"/>
        <charset val="0"/>
      </rPr>
      <t>开工项目计划入库时间</t>
    </r>
    <r>
      <rPr>
        <b/>
        <sz val="9"/>
        <rFont val="Times New Roman"/>
        <charset val="0"/>
      </rPr>
      <t xml:space="preserve">
</t>
    </r>
    <r>
      <rPr>
        <b/>
        <sz val="9"/>
        <rFont val="宋体"/>
        <charset val="0"/>
      </rPr>
      <t>（</t>
    </r>
    <r>
      <rPr>
        <b/>
        <sz val="9"/>
        <rFont val="Times New Roman"/>
        <charset val="0"/>
      </rPr>
      <t>2022</t>
    </r>
    <r>
      <rPr>
        <b/>
        <sz val="9"/>
        <rFont val="宋体"/>
        <charset val="0"/>
      </rPr>
      <t>年</t>
    </r>
    <r>
      <rPr>
        <b/>
        <sz val="9"/>
        <rFont val="Times New Roman"/>
        <charset val="0"/>
      </rPr>
      <t>xx</t>
    </r>
    <r>
      <rPr>
        <b/>
        <sz val="9"/>
        <rFont val="宋体"/>
        <charset val="0"/>
      </rPr>
      <t>月</t>
    </r>
    <r>
      <rPr>
        <b/>
        <sz val="9"/>
        <rFont val="Times New Roman"/>
        <charset val="0"/>
      </rPr>
      <t>xx</t>
    </r>
    <r>
      <rPr>
        <b/>
        <sz val="9"/>
        <rFont val="宋体"/>
        <charset val="0"/>
      </rPr>
      <t>日）</t>
    </r>
  </si>
  <si>
    <r>
      <rPr>
        <b/>
        <sz val="9"/>
        <rFont val="宋体"/>
        <charset val="0"/>
      </rPr>
      <t>实物投资任务数（</t>
    </r>
    <r>
      <rPr>
        <b/>
        <sz val="9"/>
        <rFont val="Times New Roman"/>
        <charset val="0"/>
      </rPr>
      <t>75%</t>
    </r>
    <r>
      <rPr>
        <b/>
        <sz val="9"/>
        <rFont val="宋体"/>
        <charset val="0"/>
      </rPr>
      <t>）</t>
    </r>
  </si>
  <si>
    <t>差值</t>
  </si>
  <si>
    <t>复工数</t>
  </si>
  <si>
    <t>人员到位情况（人）</t>
  </si>
  <si>
    <t>施工情况（文字和数据说明具体施工情况）</t>
  </si>
  <si>
    <r>
      <rPr>
        <b/>
        <sz val="9"/>
        <rFont val="宋体"/>
        <charset val="134"/>
      </rPr>
      <t>任务数（</t>
    </r>
    <r>
      <rPr>
        <b/>
        <sz val="9"/>
        <rFont val="Times New Roman"/>
        <charset val="134"/>
      </rPr>
      <t>100%</t>
    </r>
    <r>
      <rPr>
        <b/>
        <sz val="9"/>
        <rFont val="宋体"/>
        <charset val="134"/>
      </rPr>
      <t>）</t>
    </r>
  </si>
  <si>
    <t>主要问题</t>
  </si>
  <si>
    <t>问题处置层级（自治区、自治州、县市）</t>
  </si>
  <si>
    <t>具体处置部门</t>
  </si>
  <si>
    <t>合计</t>
  </si>
  <si>
    <t>中央预算内预算资金</t>
  </si>
  <si>
    <t>国家、自治区、部门专项补助资金</t>
  </si>
  <si>
    <t>地方配套资金</t>
  </si>
  <si>
    <t>衔接乡村振兴资金</t>
  </si>
  <si>
    <t>援疆资金</t>
  </si>
  <si>
    <t>专项债资金</t>
  </si>
  <si>
    <t>一般债资金</t>
  </si>
  <si>
    <t>企业自筹</t>
  </si>
  <si>
    <t>其他</t>
  </si>
  <si>
    <t>部门</t>
  </si>
  <si>
    <t>责任领导</t>
  </si>
  <si>
    <t>县（市）</t>
  </si>
  <si>
    <t>责任部门</t>
  </si>
  <si>
    <t>责任人</t>
  </si>
  <si>
    <t>联系电话</t>
  </si>
  <si>
    <t>联系人</t>
  </si>
  <si>
    <r>
      <rPr>
        <b/>
        <sz val="9"/>
        <rFont val="宋体"/>
        <charset val="0"/>
      </rPr>
      <t>乡镇</t>
    </r>
    <r>
      <rPr>
        <b/>
        <sz val="9"/>
        <rFont val="Times New Roman"/>
        <charset val="0"/>
      </rPr>
      <t>/</t>
    </r>
    <r>
      <rPr>
        <b/>
        <sz val="9"/>
        <rFont val="宋体"/>
        <charset val="0"/>
      </rPr>
      <t>街道</t>
    </r>
  </si>
  <si>
    <r>
      <rPr>
        <b/>
        <sz val="9"/>
        <rFont val="宋体"/>
        <charset val="0"/>
      </rPr>
      <t>村</t>
    </r>
    <r>
      <rPr>
        <b/>
        <sz val="9"/>
        <rFont val="Times New Roman"/>
        <charset val="0"/>
      </rPr>
      <t>/</t>
    </r>
    <r>
      <rPr>
        <b/>
        <sz val="9"/>
        <rFont val="宋体"/>
        <charset val="0"/>
      </rPr>
      <t>社区</t>
    </r>
  </si>
  <si>
    <t>到位数</t>
  </si>
  <si>
    <t>到位额度</t>
  </si>
  <si>
    <t>审批</t>
  </si>
  <si>
    <t>委托</t>
  </si>
  <si>
    <t>发布公告</t>
  </si>
  <si>
    <t>完成招标</t>
  </si>
  <si>
    <t>个数</t>
  </si>
  <si>
    <t>复工率</t>
  </si>
  <si>
    <t>复工需求人员数</t>
  </si>
  <si>
    <t>实到人数</t>
  </si>
  <si>
    <r>
      <rPr>
        <b/>
        <sz val="9"/>
        <rFont val="宋体"/>
        <charset val="134"/>
      </rPr>
      <t>到位率（</t>
    </r>
    <r>
      <rPr>
        <b/>
        <sz val="9"/>
        <rFont val="Times New Roman"/>
        <charset val="0"/>
      </rPr>
      <t>%</t>
    </r>
    <r>
      <rPr>
        <b/>
        <sz val="9"/>
        <rFont val="宋体"/>
        <charset val="134"/>
      </rPr>
      <t>）</t>
    </r>
  </si>
  <si>
    <r>
      <rPr>
        <b/>
        <sz val="9"/>
        <rFont val="宋体"/>
        <charset val="134"/>
      </rPr>
      <t>联系电话</t>
    </r>
  </si>
  <si>
    <t>州直属</t>
  </si>
  <si>
    <t>阿图什市</t>
  </si>
  <si>
    <t>阿克陶县</t>
  </si>
  <si>
    <t>乌恰县</t>
  </si>
  <si>
    <t>阿合奇县</t>
  </si>
  <si>
    <t>一</t>
  </si>
  <si>
    <t>农林水利</t>
  </si>
  <si>
    <t>（一）</t>
  </si>
  <si>
    <r>
      <rPr>
        <b/>
        <sz val="9"/>
        <rFont val="宋体"/>
        <charset val="134"/>
      </rPr>
      <t>水</t>
    </r>
    <r>
      <rPr>
        <b/>
        <sz val="9"/>
        <rFont val="Times New Roman"/>
        <charset val="134"/>
      </rPr>
      <t xml:space="preserve"> </t>
    </r>
    <r>
      <rPr>
        <b/>
        <sz val="9"/>
        <rFont val="宋体"/>
        <charset val="134"/>
      </rPr>
      <t>利</t>
    </r>
  </si>
  <si>
    <t>水利枢纽</t>
  </si>
  <si>
    <t>阿合奇水利枢纽工程</t>
  </si>
  <si>
    <r>
      <rPr>
        <sz val="9"/>
        <rFont val="宋体"/>
        <charset val="0"/>
      </rPr>
      <t>总库容</t>
    </r>
    <r>
      <rPr>
        <sz val="9"/>
        <rFont val="Times New Roman"/>
        <charset val="0"/>
      </rPr>
      <t>7.73</t>
    </r>
    <r>
      <rPr>
        <sz val="9"/>
        <rFont val="宋体"/>
        <charset val="0"/>
      </rPr>
      <t>亿立方米，电站装机</t>
    </r>
    <r>
      <rPr>
        <sz val="9"/>
        <rFont val="Times New Roman"/>
        <charset val="0"/>
      </rPr>
      <t>10</t>
    </r>
    <r>
      <rPr>
        <sz val="9"/>
        <rFont val="宋体"/>
        <charset val="0"/>
      </rPr>
      <t>万千瓦</t>
    </r>
  </si>
  <si>
    <t>初设报告于2022年9月21日获水利部批复文件。“代建标”和“监理标”已于9月14日开标，土建三标9月26日开标</t>
  </si>
  <si>
    <t>受本地疫情管控影响，参建单位人员、物资进场困难</t>
  </si>
  <si>
    <t>水利专班</t>
  </si>
  <si>
    <t>州水利局</t>
  </si>
  <si>
    <t>邹健</t>
  </si>
  <si>
    <t>顾守荣</t>
  </si>
  <si>
    <t>州水投</t>
  </si>
  <si>
    <t>赵龙</t>
  </si>
  <si>
    <t>库尔干水利枢纽工程</t>
  </si>
  <si>
    <r>
      <rPr>
        <sz val="9"/>
        <rFont val="宋体"/>
        <charset val="134"/>
      </rPr>
      <t>总库容</t>
    </r>
    <r>
      <rPr>
        <sz val="9"/>
        <rFont val="Times New Roman"/>
        <charset val="134"/>
      </rPr>
      <t>1.25</t>
    </r>
    <r>
      <rPr>
        <sz val="9"/>
        <rFont val="宋体"/>
        <charset val="134"/>
      </rPr>
      <t>亿立方米，电站装机</t>
    </r>
    <r>
      <rPr>
        <sz val="9"/>
        <rFont val="Times New Roman"/>
        <charset val="134"/>
      </rPr>
      <t>24</t>
    </r>
    <r>
      <rPr>
        <sz val="9"/>
        <rFont val="宋体"/>
        <charset val="134"/>
      </rPr>
      <t>万千瓦</t>
    </r>
  </si>
  <si>
    <r>
      <rPr>
        <sz val="9"/>
        <rFont val="宋体"/>
        <charset val="0"/>
      </rPr>
      <t>复工准备进行主体工程退水渠开挖，溢洪道引渠段开挖，大坝左岸坝前古河曹堆积体开挖。临建工程</t>
    </r>
    <r>
      <rPr>
        <sz val="9"/>
        <rFont val="Times New Roman"/>
        <charset val="0"/>
      </rPr>
      <t>1</t>
    </r>
    <r>
      <rPr>
        <sz val="9"/>
        <rFont val="宋体"/>
        <charset val="0"/>
      </rPr>
      <t>号交通洞出口洞开挖，</t>
    </r>
    <r>
      <rPr>
        <sz val="9"/>
        <rFont val="Times New Roman"/>
        <charset val="0"/>
      </rPr>
      <t>1</t>
    </r>
    <r>
      <rPr>
        <sz val="9"/>
        <rFont val="宋体"/>
        <charset val="0"/>
      </rPr>
      <t>号交通洞洞内底板混凝土浇筑工作。</t>
    </r>
  </si>
  <si>
    <r>
      <rPr>
        <sz val="9"/>
        <rFont val="宋体"/>
        <charset val="0"/>
      </rPr>
      <t>车辆材料的问题，喀什粉煤灰材料运输车辆进不来，领导需要前往乌鲁木齐资金下拨手续，大工需求钢筋工、混凝土工需要到喀什找，存在</t>
    </r>
    <r>
      <rPr>
        <sz val="9"/>
        <rFont val="Times New Roman"/>
        <charset val="0"/>
      </rPr>
      <t>20</t>
    </r>
    <r>
      <rPr>
        <sz val="9"/>
        <rFont val="宋体"/>
        <charset val="0"/>
      </rPr>
      <t>多人缺口</t>
    </r>
  </si>
  <si>
    <r>
      <rPr>
        <sz val="9"/>
        <rFont val="宋体"/>
        <charset val="0"/>
      </rPr>
      <t>斯马依力江</t>
    </r>
    <r>
      <rPr>
        <sz val="9"/>
        <rFont val="Times New Roman"/>
        <charset val="0"/>
      </rPr>
      <t>·</t>
    </r>
    <r>
      <rPr>
        <sz val="9"/>
        <rFont val="宋体"/>
        <charset val="0"/>
      </rPr>
      <t>买买提</t>
    </r>
  </si>
  <si>
    <t>阿克陶县水利局</t>
  </si>
  <si>
    <t>陈双喜</t>
  </si>
  <si>
    <t xml:space="preserve">孟令起  </t>
  </si>
  <si>
    <t>巴仁乡</t>
  </si>
  <si>
    <t>罕铁力克村</t>
  </si>
  <si>
    <t>防洪与乡村建设</t>
  </si>
  <si>
    <t>孙贵敏</t>
  </si>
  <si>
    <t>15560317737</t>
  </si>
  <si>
    <t>黑孜苇乡</t>
  </si>
  <si>
    <t>也克铁热克村</t>
  </si>
  <si>
    <t>乌恰县开普太希水库溢洪道边坡治理及道路建设项目</t>
  </si>
  <si>
    <r>
      <rPr>
        <sz val="9"/>
        <rFont val="宋体"/>
        <charset val="134"/>
      </rPr>
      <t>新建坝顶右坝肩排水沟</t>
    </r>
    <r>
      <rPr>
        <sz val="9"/>
        <rFont val="Times New Roman"/>
        <charset val="134"/>
      </rPr>
      <t>0.23</t>
    </r>
    <r>
      <rPr>
        <sz val="9"/>
        <rFont val="宋体"/>
        <charset val="134"/>
      </rPr>
      <t>公里，道路硬化</t>
    </r>
    <r>
      <rPr>
        <sz val="9"/>
        <rFont val="Times New Roman"/>
        <charset val="134"/>
      </rPr>
      <t>4.23</t>
    </r>
    <r>
      <rPr>
        <sz val="9"/>
        <rFont val="宋体"/>
        <charset val="134"/>
      </rPr>
      <t>公里及配套附属设施建设</t>
    </r>
  </si>
  <si>
    <t>已完工。</t>
  </si>
  <si>
    <r>
      <rPr>
        <sz val="9"/>
        <rFont val="宋体"/>
        <charset val="134"/>
      </rPr>
      <t>吐尔孙江</t>
    </r>
    <r>
      <rPr>
        <sz val="9"/>
        <rFont val="Times New Roman"/>
        <charset val="134"/>
      </rPr>
      <t>·</t>
    </r>
    <r>
      <rPr>
        <sz val="9"/>
        <rFont val="宋体"/>
        <charset val="134"/>
      </rPr>
      <t>木合塔尔</t>
    </r>
  </si>
  <si>
    <t>乌恰县水利局</t>
  </si>
  <si>
    <t>马国成</t>
  </si>
  <si>
    <r>
      <rPr>
        <sz val="9"/>
        <rFont val="Times New Roman"/>
        <charset val="134"/>
      </rPr>
      <t>5.24</t>
    </r>
    <r>
      <rPr>
        <sz val="9"/>
        <rFont val="宋体"/>
        <charset val="134"/>
      </rPr>
      <t>日投资减少</t>
    </r>
    <r>
      <rPr>
        <sz val="9"/>
        <rFont val="Times New Roman"/>
        <charset val="134"/>
      </rPr>
      <t>16</t>
    </r>
    <r>
      <rPr>
        <sz val="9"/>
        <rFont val="宋体"/>
        <charset val="134"/>
      </rPr>
      <t>万</t>
    </r>
  </si>
  <si>
    <t>乌恰县吾合沙鲁乡恰提村防洪坝建设项目</t>
  </si>
  <si>
    <r>
      <rPr>
        <sz val="9"/>
        <rFont val="宋体"/>
        <charset val="0"/>
      </rPr>
      <t>山洪沟治理</t>
    </r>
    <r>
      <rPr>
        <sz val="9"/>
        <rFont val="Times New Roman"/>
        <charset val="0"/>
      </rPr>
      <t>2.2</t>
    </r>
    <r>
      <rPr>
        <sz val="9"/>
        <rFont val="宋体"/>
        <charset val="0"/>
      </rPr>
      <t>公里</t>
    </r>
  </si>
  <si>
    <t>毛建国</t>
  </si>
  <si>
    <t>吾合沙鲁乡</t>
  </si>
  <si>
    <t>恰提村</t>
  </si>
  <si>
    <r>
      <rPr>
        <sz val="9"/>
        <rFont val="宋体"/>
        <charset val="134"/>
      </rPr>
      <t>到位兴边富民资金</t>
    </r>
    <r>
      <rPr>
        <sz val="9"/>
        <rFont val="Times New Roman"/>
        <charset val="134"/>
      </rPr>
      <t>650</t>
    </r>
    <r>
      <rPr>
        <sz val="9"/>
        <rFont val="宋体"/>
        <charset val="134"/>
      </rPr>
      <t>万</t>
    </r>
  </si>
  <si>
    <t>乌恰县吉根乡萨孜村防渗渠建设项目</t>
  </si>
  <si>
    <r>
      <rPr>
        <sz val="9"/>
        <rFont val="宋体"/>
        <charset val="0"/>
      </rPr>
      <t>改造渠道</t>
    </r>
    <r>
      <rPr>
        <sz val="9"/>
        <rFont val="Times New Roman"/>
        <charset val="0"/>
      </rPr>
      <t>3.896</t>
    </r>
    <r>
      <rPr>
        <sz val="9"/>
        <rFont val="宋体"/>
        <charset val="0"/>
      </rPr>
      <t>公里及配套渠系建筑物</t>
    </r>
  </si>
  <si>
    <t>姚燕</t>
  </si>
  <si>
    <t>13545361018</t>
  </si>
  <si>
    <t>吉根乡</t>
  </si>
  <si>
    <t>萨孜村</t>
  </si>
  <si>
    <r>
      <rPr>
        <sz val="9"/>
        <rFont val="宋体"/>
        <charset val="134"/>
      </rPr>
      <t>到位兴边富民资金</t>
    </r>
    <r>
      <rPr>
        <sz val="9"/>
        <rFont val="Times New Roman"/>
        <charset val="134"/>
      </rPr>
      <t>520</t>
    </r>
    <r>
      <rPr>
        <sz val="9"/>
        <rFont val="宋体"/>
        <charset val="134"/>
      </rPr>
      <t>万</t>
    </r>
  </si>
  <si>
    <t>（二）</t>
  </si>
  <si>
    <t>畜牧基础设施</t>
  </si>
  <si>
    <t>王依山</t>
  </si>
  <si>
    <t>康苏镇</t>
  </si>
  <si>
    <t>巴村</t>
  </si>
  <si>
    <t>阿图什市牧区冬春季牧场畜牧业生产用房建设项目</t>
  </si>
  <si>
    <r>
      <rPr>
        <sz val="9"/>
        <rFont val="宋体"/>
        <charset val="134"/>
      </rPr>
      <t>新建</t>
    </r>
    <r>
      <rPr>
        <sz val="9"/>
        <rFont val="Times New Roman"/>
        <charset val="134"/>
      </rPr>
      <t>150</t>
    </r>
    <r>
      <rPr>
        <sz val="9"/>
        <rFont val="宋体"/>
        <charset val="134"/>
      </rPr>
      <t>套畜牧业生产用房</t>
    </r>
  </si>
  <si>
    <t>已完工</t>
  </si>
  <si>
    <t>乡村振兴专班</t>
  </si>
  <si>
    <t>州畜牧兽医局</t>
  </si>
  <si>
    <r>
      <rPr>
        <sz val="9"/>
        <rFont val="宋体"/>
        <charset val="0"/>
      </rPr>
      <t>努尔艾力</t>
    </r>
    <r>
      <rPr>
        <sz val="9"/>
        <rFont val="Times New Roman"/>
        <charset val="0"/>
      </rPr>
      <t>·</t>
    </r>
    <r>
      <rPr>
        <sz val="9"/>
        <rFont val="宋体"/>
        <charset val="0"/>
      </rPr>
      <t>买买提</t>
    </r>
  </si>
  <si>
    <r>
      <rPr>
        <sz val="9"/>
        <rFont val="宋体"/>
        <charset val="0"/>
      </rPr>
      <t>阿不来孜江</t>
    </r>
    <r>
      <rPr>
        <sz val="9"/>
        <rFont val="Times New Roman"/>
        <charset val="0"/>
      </rPr>
      <t>·</t>
    </r>
    <r>
      <rPr>
        <sz val="9"/>
        <rFont val="宋体"/>
        <charset val="0"/>
      </rPr>
      <t>托合提</t>
    </r>
  </si>
  <si>
    <t>阿图什市畜牧兽医局</t>
  </si>
  <si>
    <t>太外库力</t>
  </si>
  <si>
    <t>杜飞</t>
  </si>
  <si>
    <t>哈拉峻乡</t>
  </si>
  <si>
    <t>谢依提村</t>
  </si>
  <si>
    <r>
      <rPr>
        <sz val="9"/>
        <rFont val="宋体"/>
        <charset val="0"/>
      </rPr>
      <t>到位土地增减挂资金</t>
    </r>
    <r>
      <rPr>
        <sz val="9"/>
        <rFont val="Times New Roman"/>
        <charset val="0"/>
      </rPr>
      <t>766</t>
    </r>
    <r>
      <rPr>
        <sz val="9"/>
        <rFont val="宋体"/>
        <charset val="0"/>
      </rPr>
      <t>万</t>
    </r>
  </si>
  <si>
    <t>阿克陶县生态养猪生猪、种植苋草标准化农业生态循环建设项目</t>
  </si>
  <si>
    <r>
      <rPr>
        <sz val="9"/>
        <rFont val="宋体"/>
        <charset val="134"/>
      </rPr>
      <t>新建年出栏生猪</t>
    </r>
    <r>
      <rPr>
        <sz val="9"/>
        <rFont val="Times New Roman"/>
        <charset val="134"/>
      </rPr>
      <t>20</t>
    </r>
    <r>
      <rPr>
        <sz val="9"/>
        <rFont val="宋体"/>
        <charset val="134"/>
      </rPr>
      <t>万头的产业融合发展园</t>
    </r>
  </si>
  <si>
    <t>正在安装设备</t>
  </si>
  <si>
    <t>王清勇</t>
  </si>
  <si>
    <t>阿克陶县畜牧局</t>
  </si>
  <si>
    <r>
      <rPr>
        <sz val="9"/>
        <rFont val="宋体"/>
        <charset val="0"/>
      </rPr>
      <t>夏尔西白克</t>
    </r>
    <r>
      <rPr>
        <sz val="9"/>
        <rFont val="Times New Roman"/>
        <charset val="0"/>
      </rPr>
      <t>·</t>
    </r>
    <r>
      <rPr>
        <sz val="9"/>
        <rFont val="宋体"/>
        <charset val="0"/>
      </rPr>
      <t>阿克木</t>
    </r>
  </si>
  <si>
    <t>李明</t>
  </si>
  <si>
    <t>二</t>
  </si>
  <si>
    <t>综合交通</t>
  </si>
  <si>
    <r>
      <rPr>
        <sz val="9"/>
        <rFont val="Times New Roman"/>
        <charset val="134"/>
      </rPr>
      <t>G219</t>
    </r>
    <r>
      <rPr>
        <sz val="9"/>
        <rFont val="宋体"/>
        <charset val="134"/>
      </rPr>
      <t>线阿合奇县至八盘水磨公路项目</t>
    </r>
  </si>
  <si>
    <r>
      <rPr>
        <sz val="9"/>
        <rFont val="宋体"/>
        <charset val="0"/>
      </rPr>
      <t>建设二级公路</t>
    </r>
    <r>
      <rPr>
        <sz val="9"/>
        <rFont val="Times New Roman"/>
        <charset val="0"/>
      </rPr>
      <t>254.8</t>
    </r>
    <r>
      <rPr>
        <sz val="9"/>
        <rFont val="宋体"/>
        <charset val="0"/>
      </rPr>
      <t>公里</t>
    </r>
  </si>
  <si>
    <t>物资供应现阶段供应正常，水泥，坡形护栏等需要经过阿图什市和阿合奇县高速口，后期可能需要协调</t>
  </si>
  <si>
    <t>交通专班</t>
  </si>
  <si>
    <t>州交通运输局</t>
  </si>
  <si>
    <t>吴显俊</t>
  </si>
  <si>
    <t>阿图什市、阿合奇县</t>
  </si>
  <si>
    <t>赵忠、赵斌</t>
  </si>
  <si>
    <t>州交投</t>
  </si>
  <si>
    <t>孙涛</t>
  </si>
  <si>
    <r>
      <rPr>
        <sz val="9"/>
        <rFont val="宋体"/>
        <charset val="0"/>
      </rPr>
      <t>宋红民（一标）</t>
    </r>
    <r>
      <rPr>
        <sz val="9"/>
        <rFont val="Times New Roman"/>
        <charset val="0"/>
      </rPr>
      <t xml:space="preserve">
</t>
    </r>
    <r>
      <rPr>
        <sz val="9"/>
        <rFont val="宋体"/>
        <charset val="0"/>
      </rPr>
      <t>马军峰（二标）</t>
    </r>
  </si>
  <si>
    <t>13571073802
18709981888</t>
  </si>
  <si>
    <r>
      <rPr>
        <sz val="9"/>
        <rFont val="Times New Roman"/>
        <charset val="134"/>
      </rPr>
      <t>2021</t>
    </r>
    <r>
      <rPr>
        <sz val="9"/>
        <rFont val="宋体"/>
        <charset val="134"/>
      </rPr>
      <t>年阿克陶县县乡道路改建</t>
    </r>
    <r>
      <rPr>
        <sz val="9"/>
        <rFont val="Times New Roman"/>
        <charset val="134"/>
      </rPr>
      <t>EPC</t>
    </r>
    <r>
      <rPr>
        <sz val="9"/>
        <rFont val="宋体"/>
        <charset val="134"/>
      </rPr>
      <t>项目</t>
    </r>
  </si>
  <si>
    <r>
      <rPr>
        <sz val="9"/>
        <rFont val="宋体"/>
        <charset val="0"/>
      </rPr>
      <t>改建乡村道路</t>
    </r>
    <r>
      <rPr>
        <sz val="9"/>
        <rFont val="Times New Roman"/>
        <charset val="0"/>
      </rPr>
      <t>28.13</t>
    </r>
    <r>
      <rPr>
        <sz val="9"/>
        <rFont val="宋体"/>
        <charset val="0"/>
      </rPr>
      <t>公里</t>
    </r>
  </si>
  <si>
    <t>桥涵施工</t>
  </si>
  <si>
    <t>王峰</t>
  </si>
  <si>
    <t>阿克陶县交通运输局</t>
  </si>
  <si>
    <t>唐喜禄</t>
  </si>
  <si>
    <t>罗聪</t>
  </si>
  <si>
    <t>皮拉勒乡</t>
  </si>
  <si>
    <r>
      <rPr>
        <sz val="9"/>
        <rFont val="Times New Roman"/>
        <charset val="0"/>
      </rPr>
      <t>5.8</t>
    </r>
    <r>
      <rPr>
        <sz val="9"/>
        <rFont val="宋体"/>
        <charset val="0"/>
      </rPr>
      <t>号投资增加</t>
    </r>
    <r>
      <rPr>
        <sz val="9"/>
        <rFont val="Times New Roman"/>
        <charset val="0"/>
      </rPr>
      <t>7435</t>
    </r>
    <r>
      <rPr>
        <sz val="9"/>
        <rFont val="宋体"/>
        <charset val="0"/>
      </rPr>
      <t>万</t>
    </r>
  </si>
  <si>
    <r>
      <rPr>
        <sz val="9"/>
        <rFont val="Times New Roman"/>
        <charset val="134"/>
      </rPr>
      <t>2021</t>
    </r>
    <r>
      <rPr>
        <sz val="9"/>
        <rFont val="宋体"/>
        <charset val="134"/>
      </rPr>
      <t>年阿合奇县别迭里村通硬化路项目</t>
    </r>
  </si>
  <si>
    <r>
      <rPr>
        <sz val="9"/>
        <rFont val="宋体"/>
        <charset val="0"/>
      </rPr>
      <t>四级公路</t>
    </r>
    <r>
      <rPr>
        <sz val="9"/>
        <rFont val="Times New Roman"/>
        <charset val="0"/>
      </rPr>
      <t>18.185</t>
    </r>
    <r>
      <rPr>
        <sz val="9"/>
        <rFont val="宋体"/>
        <charset val="0"/>
      </rPr>
      <t>公里</t>
    </r>
  </si>
  <si>
    <t>李桂林</t>
  </si>
  <si>
    <t>阿合奇县交通局</t>
  </si>
  <si>
    <t>苏俊</t>
  </si>
  <si>
    <t>南方路桥，李富荣</t>
  </si>
  <si>
    <t>库兰萨日克乡</t>
  </si>
  <si>
    <t>別迭里村</t>
  </si>
  <si>
    <r>
      <rPr>
        <sz val="9"/>
        <rFont val="Times New Roman"/>
        <charset val="134"/>
      </rPr>
      <t>2021</t>
    </r>
    <r>
      <rPr>
        <sz val="9"/>
        <rFont val="宋体"/>
        <charset val="134"/>
      </rPr>
      <t>年阿合奇县抵边自然村通硬化路项目</t>
    </r>
  </si>
  <si>
    <r>
      <rPr>
        <sz val="9"/>
        <rFont val="宋体"/>
        <charset val="0"/>
      </rPr>
      <t>四级公路</t>
    </r>
    <r>
      <rPr>
        <sz val="9"/>
        <rFont val="Times New Roman"/>
        <charset val="0"/>
      </rPr>
      <t>30.343</t>
    </r>
    <r>
      <rPr>
        <sz val="9"/>
        <rFont val="宋体"/>
        <charset val="0"/>
      </rPr>
      <t>公里</t>
    </r>
  </si>
  <si>
    <t>克州路安，鲍爱国</t>
  </si>
  <si>
    <t>马场</t>
  </si>
  <si>
    <t>凯利特别克村</t>
  </si>
  <si>
    <t>三</t>
  </si>
  <si>
    <t>能源</t>
  </si>
  <si>
    <t>塔什库尔干河两河口水电站</t>
  </si>
  <si>
    <r>
      <rPr>
        <sz val="9"/>
        <rFont val="宋体"/>
        <charset val="0"/>
      </rPr>
      <t>装机容量</t>
    </r>
    <r>
      <rPr>
        <sz val="9"/>
        <rFont val="Times New Roman"/>
        <charset val="0"/>
      </rPr>
      <t>12</t>
    </r>
    <r>
      <rPr>
        <sz val="9"/>
        <rFont val="宋体"/>
        <charset val="0"/>
      </rPr>
      <t>万千瓦</t>
    </r>
  </si>
  <si>
    <t>正在开展隧洞开挖和大坝厂房建设</t>
  </si>
  <si>
    <r>
      <rPr>
        <sz val="9"/>
        <rFont val="宋体"/>
        <charset val="0"/>
      </rPr>
      <t>缺少车辆通行证，物资通行证（要以发改委的名义办，设备车辆正在做消杀），边防通行证办理，</t>
    </r>
    <r>
      <rPr>
        <sz val="9"/>
        <rFont val="Times New Roman"/>
        <charset val="0"/>
      </rPr>
      <t>10</t>
    </r>
    <r>
      <rPr>
        <sz val="9"/>
        <rFont val="宋体"/>
        <charset val="0"/>
      </rPr>
      <t>个左右，设备车辆到喀什过不来，现在是没地方办，人员隔离缺少车辆转运到施工现场</t>
    </r>
  </si>
  <si>
    <t>马浩珲</t>
  </si>
  <si>
    <t>塔尔乡</t>
  </si>
  <si>
    <t>库祖村</t>
  </si>
  <si>
    <r>
      <rPr>
        <sz val="9"/>
        <rFont val="Times New Roman"/>
        <charset val="0"/>
      </rPr>
      <t>5.16</t>
    </r>
    <r>
      <rPr>
        <sz val="9"/>
        <rFont val="宋体"/>
        <charset val="0"/>
      </rPr>
      <t>号投资增加</t>
    </r>
    <r>
      <rPr>
        <sz val="9"/>
        <rFont val="Times New Roman"/>
        <charset val="0"/>
      </rPr>
      <t>5000</t>
    </r>
    <r>
      <rPr>
        <sz val="9"/>
        <rFont val="宋体"/>
        <charset val="0"/>
      </rPr>
      <t>万</t>
    </r>
  </si>
  <si>
    <t>克孜河夏特水电站</t>
  </si>
  <si>
    <r>
      <rPr>
        <sz val="9"/>
        <rFont val="宋体"/>
        <charset val="134"/>
      </rPr>
      <t>装机容量</t>
    </r>
    <r>
      <rPr>
        <sz val="9"/>
        <rFont val="Times New Roman"/>
        <charset val="134"/>
      </rPr>
      <t>24.8</t>
    </r>
    <r>
      <rPr>
        <sz val="9"/>
        <rFont val="宋体"/>
        <charset val="134"/>
      </rPr>
      <t>万千瓦</t>
    </r>
  </si>
  <si>
    <t>目前实体工程仅剩余厂区绿化及交通工程未完成。</t>
  </si>
  <si>
    <t>四</t>
  </si>
  <si>
    <t>社会事业</t>
  </si>
  <si>
    <t>教育基础设施</t>
  </si>
  <si>
    <t>阿克陶县易地扶贫搬迁初中部校舍建设项目</t>
  </si>
  <si>
    <r>
      <rPr>
        <sz val="9"/>
        <rFont val="宋体"/>
        <charset val="134"/>
      </rPr>
      <t>新建昆仑佳苑小学初中</t>
    </r>
    <r>
      <rPr>
        <sz val="9"/>
        <rFont val="Times New Roman"/>
        <charset val="134"/>
      </rPr>
      <t>4450</t>
    </r>
    <r>
      <rPr>
        <sz val="9"/>
        <rFont val="宋体"/>
        <charset val="134"/>
      </rPr>
      <t>平方米、丝路佳苑小学初中</t>
    </r>
    <r>
      <rPr>
        <sz val="9"/>
        <rFont val="Times New Roman"/>
        <charset val="134"/>
      </rPr>
      <t>7200</t>
    </r>
    <r>
      <rPr>
        <sz val="9"/>
        <rFont val="宋体"/>
        <charset val="134"/>
      </rPr>
      <t>平方米及配套附属设施建设</t>
    </r>
  </si>
  <si>
    <t>完工</t>
  </si>
  <si>
    <t>教育专班</t>
  </si>
  <si>
    <t>州教育局</t>
  </si>
  <si>
    <r>
      <rPr>
        <sz val="9"/>
        <rFont val="宋体"/>
        <charset val="0"/>
      </rPr>
      <t>阿依古丽</t>
    </r>
    <r>
      <rPr>
        <sz val="9"/>
        <rFont val="Times New Roman"/>
        <charset val="0"/>
      </rPr>
      <t>·</t>
    </r>
    <r>
      <rPr>
        <sz val="9"/>
        <rFont val="宋体"/>
        <charset val="0"/>
      </rPr>
      <t>白仙阿里</t>
    </r>
  </si>
  <si>
    <r>
      <rPr>
        <sz val="9"/>
        <rFont val="宋体"/>
        <charset val="0"/>
      </rPr>
      <t>艾尼瓦尔</t>
    </r>
    <r>
      <rPr>
        <sz val="9"/>
        <rFont val="Times New Roman"/>
        <charset val="0"/>
      </rPr>
      <t>·</t>
    </r>
    <r>
      <rPr>
        <sz val="9"/>
        <rFont val="宋体"/>
        <charset val="0"/>
      </rPr>
      <t>吾布力</t>
    </r>
  </si>
  <si>
    <t>阿克陶县教育局</t>
  </si>
  <si>
    <r>
      <rPr>
        <sz val="9"/>
        <rFont val="宋体"/>
        <charset val="0"/>
      </rPr>
      <t>阿不都乃比</t>
    </r>
    <r>
      <rPr>
        <sz val="9"/>
        <rFont val="Times New Roman"/>
        <charset val="0"/>
      </rPr>
      <t>·</t>
    </r>
    <r>
      <rPr>
        <sz val="9"/>
        <rFont val="宋体"/>
        <charset val="0"/>
      </rPr>
      <t>阿不都热依木</t>
    </r>
  </si>
  <si>
    <r>
      <rPr>
        <sz val="9"/>
        <rFont val="宋体"/>
        <charset val="0"/>
      </rPr>
      <t>文伟（昆仑佳苑教学楼）</t>
    </r>
    <r>
      <rPr>
        <sz val="9"/>
        <rFont val="Times New Roman"/>
        <charset val="0"/>
      </rPr>
      <t xml:space="preserve">  </t>
    </r>
    <r>
      <rPr>
        <sz val="9"/>
        <rFont val="宋体"/>
        <charset val="0"/>
      </rPr>
      <t>王守波（昆仑佳苑食堂）</t>
    </r>
    <r>
      <rPr>
        <sz val="9"/>
        <rFont val="Times New Roman"/>
        <charset val="0"/>
      </rPr>
      <t xml:space="preserve">   </t>
    </r>
    <r>
      <rPr>
        <sz val="9"/>
        <rFont val="宋体"/>
        <charset val="0"/>
      </rPr>
      <t>朱会涛（丝路佳苑教学楼）</t>
    </r>
    <r>
      <rPr>
        <sz val="9"/>
        <rFont val="Times New Roman"/>
        <charset val="0"/>
      </rPr>
      <t xml:space="preserve"> </t>
    </r>
    <r>
      <rPr>
        <sz val="9"/>
        <rFont val="宋体"/>
        <charset val="0"/>
      </rPr>
      <t>李明（丝路佳苑宿舍）</t>
    </r>
    <r>
      <rPr>
        <sz val="9"/>
        <rFont val="Times New Roman"/>
        <charset val="0"/>
      </rPr>
      <t xml:space="preserve">  </t>
    </r>
    <r>
      <rPr>
        <sz val="9"/>
        <rFont val="宋体"/>
        <charset val="0"/>
      </rPr>
      <t>黄开心（丝路佳苑食堂）</t>
    </r>
  </si>
  <si>
    <t>18742676545    15719026888   18699400000   13667591801   13809989615</t>
  </si>
  <si>
    <r>
      <rPr>
        <sz val="9"/>
        <rFont val="宋体"/>
        <charset val="0"/>
      </rPr>
      <t>克孜勒陶镇</t>
    </r>
    <r>
      <rPr>
        <sz val="9"/>
        <rFont val="Times New Roman"/>
        <charset val="0"/>
      </rPr>
      <t xml:space="preserve">
</t>
    </r>
    <r>
      <rPr>
        <sz val="9"/>
        <rFont val="宋体"/>
        <charset val="0"/>
      </rPr>
      <t>恰尔隆镇</t>
    </r>
  </si>
  <si>
    <r>
      <rPr>
        <sz val="9"/>
        <rFont val="宋体"/>
        <charset val="0"/>
      </rPr>
      <t>丝路佳苑</t>
    </r>
    <r>
      <rPr>
        <sz val="9"/>
        <rFont val="Times New Roman"/>
        <charset val="0"/>
      </rPr>
      <t xml:space="preserve">
</t>
    </r>
    <r>
      <rPr>
        <sz val="9"/>
        <rFont val="宋体"/>
        <charset val="0"/>
      </rPr>
      <t>昆仑佳苑</t>
    </r>
  </si>
  <si>
    <t>阿克陶县湖滨小区新建幼儿园建设项目</t>
  </si>
  <si>
    <r>
      <rPr>
        <sz val="9"/>
        <rFont val="宋体"/>
        <charset val="134"/>
      </rPr>
      <t>新建幼儿园建筑面积</t>
    </r>
    <r>
      <rPr>
        <sz val="9"/>
        <rFont val="Times New Roman"/>
        <charset val="134"/>
      </rPr>
      <t>4200</t>
    </r>
    <r>
      <rPr>
        <sz val="9"/>
        <rFont val="宋体"/>
        <charset val="134"/>
      </rPr>
      <t>平方米及相关配套附属设施</t>
    </r>
  </si>
  <si>
    <t>于建新</t>
  </si>
  <si>
    <t>县城</t>
  </si>
  <si>
    <t>卫生基础设施</t>
  </si>
  <si>
    <t>克州人民医院传染病分院建设项目</t>
  </si>
  <si>
    <r>
      <rPr>
        <sz val="9"/>
        <rFont val="宋体"/>
        <charset val="0"/>
      </rPr>
      <t>建筑面积</t>
    </r>
    <r>
      <rPr>
        <sz val="9"/>
        <rFont val="Times New Roman"/>
        <charset val="0"/>
      </rPr>
      <t>12300</t>
    </r>
    <r>
      <rPr>
        <sz val="9"/>
        <rFont val="宋体"/>
        <charset val="0"/>
      </rPr>
      <t>平方米及设施设备</t>
    </r>
  </si>
  <si>
    <t>门诊楼（截止10月14日）
1.门诊楼三楼洁净照明安装完毕。门窗安装完毕，通风、空调水试压完毕。
2.门诊楼外墙一体板安装完毕。
3.门诊楼风冷模块安装完毕，空调水、冷凝水、空调供回水试压完毕
4.门诊楼暖气管道、散热片、支管连接完毕。准备试压工作。
5.门诊楼风管停滞（等待组合机组进场安装）。
6.门诊楼三楼地砖铺贴完毕、2#、3#楼梯砖铺贴完毕。
7.门诊楼DR CT间墙面硫酸钡砂浆抹面完毕，预留电源完毕。
8.门诊楼吊顶吊筋、墙边角条安装完毕。主龙骨部分房间敷设完毕。
9.门诊楼屋面防水完毕，屋面找平层完毕。
住院楼
1.住院楼四楼洁净板墙板安装完毕，给排水、消防、通风安装完毕，四层组合式机组。风机盘管安装就位，管道连接完毕。
2.住院楼屋面防水正在施工。
3.住院楼屋面风机管道安装完毕。
4.住院楼电梯设备安装中
5.住院楼1-2层暖气安装完毕，3-4层暖气正在施工</t>
  </si>
  <si>
    <t>受周围地区临时性静态管理措施影响，部分材料和部分外地工人无法按时进场。</t>
  </si>
  <si>
    <t>卫生专班</t>
  </si>
  <si>
    <t>州卫健委</t>
  </si>
  <si>
    <t>王良森</t>
  </si>
  <si>
    <r>
      <rPr>
        <sz val="9"/>
        <rFont val="宋体"/>
        <charset val="0"/>
      </rPr>
      <t>努尔加玛丽</t>
    </r>
    <r>
      <rPr>
        <sz val="9"/>
        <rFont val="Times New Roman"/>
        <charset val="0"/>
      </rPr>
      <t>·</t>
    </r>
    <r>
      <rPr>
        <sz val="9"/>
        <rFont val="宋体"/>
        <charset val="0"/>
      </rPr>
      <t>尼亚孜</t>
    </r>
  </si>
  <si>
    <t>克州人民医院</t>
  </si>
  <si>
    <r>
      <rPr>
        <sz val="9"/>
        <rFont val="宋体"/>
        <charset val="0"/>
      </rPr>
      <t>艾斯卡尔</t>
    </r>
    <r>
      <rPr>
        <sz val="9"/>
        <rFont val="Times New Roman"/>
        <charset val="0"/>
      </rPr>
      <t>·</t>
    </r>
    <r>
      <rPr>
        <sz val="9"/>
        <rFont val="宋体"/>
        <charset val="0"/>
      </rPr>
      <t>白西尔</t>
    </r>
  </si>
  <si>
    <t>彭志军</t>
  </si>
  <si>
    <t>克州阿克陶县人民医院传染病区建设项目</t>
  </si>
  <si>
    <r>
      <rPr>
        <sz val="9"/>
        <rFont val="宋体"/>
        <charset val="0"/>
      </rPr>
      <t>建筑面积</t>
    </r>
    <r>
      <rPr>
        <sz val="9"/>
        <rFont val="Times New Roman"/>
        <charset val="0"/>
      </rPr>
      <t>4100</t>
    </r>
    <r>
      <rPr>
        <sz val="9"/>
        <rFont val="宋体"/>
        <charset val="0"/>
      </rPr>
      <t>平方米及设施设备</t>
    </r>
  </si>
  <si>
    <t>主体完工</t>
  </si>
  <si>
    <t>阿克陶县卫健委</t>
  </si>
  <si>
    <t>蒋心灵</t>
  </si>
  <si>
    <t>杨虎</t>
  </si>
  <si>
    <t>乌恰县医学观察点建设项目</t>
  </si>
  <si>
    <r>
      <rPr>
        <sz val="9"/>
        <rFont val="宋体"/>
        <charset val="0"/>
      </rPr>
      <t>建筑面积</t>
    </r>
    <r>
      <rPr>
        <sz val="9"/>
        <rFont val="Times New Roman"/>
        <charset val="0"/>
      </rPr>
      <t>2.86</t>
    </r>
    <r>
      <rPr>
        <sz val="9"/>
        <rFont val="宋体"/>
        <charset val="0"/>
      </rPr>
      <t>万平方米及配套附属设施建设</t>
    </r>
  </si>
  <si>
    <r>
      <rPr>
        <sz val="9"/>
        <rFont val="宋体"/>
        <charset val="0"/>
      </rPr>
      <t>巴合提古丽</t>
    </r>
    <r>
      <rPr>
        <sz val="9"/>
        <rFont val="Times New Roman"/>
        <charset val="0"/>
      </rPr>
      <t>·</t>
    </r>
    <r>
      <rPr>
        <sz val="9"/>
        <rFont val="宋体"/>
        <charset val="0"/>
      </rPr>
      <t>杰恩比</t>
    </r>
  </si>
  <si>
    <t>乌恰县卫健委</t>
  </si>
  <si>
    <t>祁梅</t>
  </si>
  <si>
    <r>
      <rPr>
        <sz val="9"/>
        <rFont val="宋体"/>
        <charset val="0"/>
      </rPr>
      <t>孙东</t>
    </r>
    <r>
      <rPr>
        <sz val="9"/>
        <rFont val="Times New Roman"/>
        <charset val="0"/>
      </rPr>
      <t xml:space="preserve">
</t>
    </r>
    <r>
      <rPr>
        <sz val="9"/>
        <rFont val="宋体"/>
        <charset val="0"/>
      </rPr>
      <t>罗德银</t>
    </r>
  </si>
  <si>
    <t>15999000091
13999084682</t>
  </si>
  <si>
    <r>
      <rPr>
        <sz val="9"/>
        <rFont val="宋体"/>
        <charset val="0"/>
      </rPr>
      <t>乌恰镇</t>
    </r>
    <r>
      <rPr>
        <sz val="9"/>
        <rFont val="Times New Roman"/>
        <charset val="0"/>
      </rPr>
      <t xml:space="preserve">
</t>
    </r>
    <r>
      <rPr>
        <sz val="9"/>
        <rFont val="宋体"/>
        <charset val="0"/>
      </rPr>
      <t>巴镇</t>
    </r>
    <r>
      <rPr>
        <sz val="9"/>
        <rFont val="Times New Roman"/>
        <charset val="0"/>
      </rPr>
      <t xml:space="preserve">
</t>
    </r>
    <r>
      <rPr>
        <sz val="9"/>
        <rFont val="宋体"/>
        <charset val="0"/>
      </rPr>
      <t>乌鲁克恰提乡</t>
    </r>
    <r>
      <rPr>
        <sz val="9"/>
        <rFont val="Times New Roman"/>
        <charset val="0"/>
      </rPr>
      <t xml:space="preserve">
</t>
    </r>
    <r>
      <rPr>
        <sz val="9"/>
        <rFont val="宋体"/>
        <charset val="0"/>
      </rPr>
      <t>膘尔托阔依乡</t>
    </r>
    <r>
      <rPr>
        <sz val="9"/>
        <rFont val="Times New Roman"/>
        <charset val="0"/>
      </rPr>
      <t xml:space="preserve">
</t>
    </r>
    <r>
      <rPr>
        <sz val="9"/>
        <rFont val="宋体"/>
        <charset val="0"/>
      </rPr>
      <t>波斯坦铁列克乡</t>
    </r>
  </si>
  <si>
    <r>
      <rPr>
        <sz val="9"/>
        <rFont val="宋体"/>
        <charset val="0"/>
      </rPr>
      <t>多斯都克社区</t>
    </r>
    <r>
      <rPr>
        <sz val="9"/>
        <rFont val="Times New Roman"/>
        <charset val="0"/>
      </rPr>
      <t xml:space="preserve">
</t>
    </r>
    <r>
      <rPr>
        <sz val="9"/>
        <rFont val="宋体"/>
        <charset val="0"/>
      </rPr>
      <t>托帕口岸</t>
    </r>
    <r>
      <rPr>
        <sz val="9"/>
        <rFont val="Times New Roman"/>
        <charset val="0"/>
      </rPr>
      <t xml:space="preserve">
</t>
    </r>
    <r>
      <rPr>
        <sz val="9"/>
        <rFont val="宋体"/>
        <charset val="0"/>
      </rPr>
      <t>库尔干村</t>
    </r>
    <r>
      <rPr>
        <sz val="9"/>
        <rFont val="Times New Roman"/>
        <charset val="0"/>
      </rPr>
      <t xml:space="preserve">
</t>
    </r>
    <r>
      <rPr>
        <sz val="9"/>
        <rFont val="宋体"/>
        <charset val="0"/>
      </rPr>
      <t>塔尔卡拉克村</t>
    </r>
    <r>
      <rPr>
        <sz val="9"/>
        <rFont val="Times New Roman"/>
        <charset val="0"/>
      </rPr>
      <t xml:space="preserve">
</t>
    </r>
    <r>
      <rPr>
        <sz val="9"/>
        <rFont val="宋体"/>
        <charset val="0"/>
      </rPr>
      <t>多来布拉克村</t>
    </r>
  </si>
  <si>
    <r>
      <rPr>
        <sz val="9"/>
        <rFont val="Times New Roman"/>
        <charset val="134"/>
      </rPr>
      <t>5.24</t>
    </r>
    <r>
      <rPr>
        <sz val="9"/>
        <rFont val="宋体"/>
        <charset val="134"/>
      </rPr>
      <t>日投资减少</t>
    </r>
    <r>
      <rPr>
        <sz val="9"/>
        <rFont val="Times New Roman"/>
        <charset val="134"/>
      </rPr>
      <t>1543</t>
    </r>
    <r>
      <rPr>
        <sz val="9"/>
        <rFont val="宋体"/>
        <charset val="134"/>
      </rPr>
      <t>万元（由</t>
    </r>
    <r>
      <rPr>
        <sz val="9"/>
        <rFont val="Times New Roman"/>
        <charset val="134"/>
      </rPr>
      <t>3000</t>
    </r>
    <r>
      <rPr>
        <sz val="9"/>
        <rFont val="宋体"/>
        <charset val="134"/>
      </rPr>
      <t>万缩减到</t>
    </r>
    <r>
      <rPr>
        <sz val="9"/>
        <rFont val="Times New Roman"/>
        <charset val="134"/>
      </rPr>
      <t>1457</t>
    </r>
    <r>
      <rPr>
        <sz val="9"/>
        <rFont val="宋体"/>
        <charset val="134"/>
      </rPr>
      <t>万元）</t>
    </r>
  </si>
  <si>
    <t>克州阿合奇县医疗废物收转运能力建设项目</t>
  </si>
  <si>
    <r>
      <rPr>
        <sz val="9"/>
        <rFont val="宋体"/>
        <charset val="134"/>
      </rPr>
      <t>总建筑面积</t>
    </r>
    <r>
      <rPr>
        <sz val="9"/>
        <rFont val="Times New Roman"/>
        <charset val="134"/>
      </rPr>
      <t>2000</t>
    </r>
    <r>
      <rPr>
        <sz val="9"/>
        <rFont val="宋体"/>
        <charset val="134"/>
      </rPr>
      <t>平方米及配套附属设施建设</t>
    </r>
  </si>
  <si>
    <r>
      <rPr>
        <sz val="9"/>
        <rFont val="宋体"/>
        <charset val="134"/>
      </rPr>
      <t>苏来汗</t>
    </r>
    <r>
      <rPr>
        <sz val="9"/>
        <rFont val="Times New Roman"/>
        <charset val="134"/>
      </rPr>
      <t>·</t>
    </r>
    <r>
      <rPr>
        <sz val="9"/>
        <rFont val="宋体"/>
        <charset val="134"/>
      </rPr>
      <t>米吉提</t>
    </r>
  </si>
  <si>
    <t>阿合奇县卫健委</t>
  </si>
  <si>
    <r>
      <rPr>
        <sz val="9"/>
        <rFont val="宋体"/>
        <charset val="134"/>
      </rPr>
      <t>吐逊</t>
    </r>
    <r>
      <rPr>
        <sz val="9"/>
        <rFont val="Times New Roman"/>
        <charset val="134"/>
      </rPr>
      <t>·</t>
    </r>
    <r>
      <rPr>
        <sz val="9"/>
        <rFont val="宋体"/>
        <charset val="134"/>
      </rPr>
      <t>依不拉依</t>
    </r>
  </si>
  <si>
    <t>新疆祥达，陈龙德</t>
  </si>
  <si>
    <t>全县五乡一镇</t>
  </si>
  <si>
    <t>（三）</t>
  </si>
  <si>
    <t>民政基础设施</t>
  </si>
  <si>
    <t>克州精神病院建设项目</t>
  </si>
  <si>
    <r>
      <rPr>
        <sz val="9"/>
        <rFont val="宋体"/>
        <charset val="0"/>
      </rPr>
      <t>新建</t>
    </r>
    <r>
      <rPr>
        <sz val="9"/>
        <rFont val="Times New Roman"/>
        <charset val="0"/>
      </rPr>
      <t>10000</t>
    </r>
    <r>
      <rPr>
        <sz val="9"/>
        <rFont val="宋体"/>
        <charset val="0"/>
      </rPr>
      <t>平方米，</t>
    </r>
    <r>
      <rPr>
        <sz val="9"/>
        <rFont val="Times New Roman"/>
        <charset val="0"/>
      </rPr>
      <t>200</t>
    </r>
    <r>
      <rPr>
        <sz val="9"/>
        <rFont val="宋体"/>
        <charset val="0"/>
      </rPr>
      <t>张床位</t>
    </r>
  </si>
  <si>
    <t>已完成主体认证；完成好室内管网、外墙保温；正在施工围墙、消防等附属设施。今年已完成923万元，累计完成投资额3324余万元。</t>
  </si>
  <si>
    <t>民政专班</t>
  </si>
  <si>
    <t>州民政局</t>
  </si>
  <si>
    <t>冯华</t>
  </si>
  <si>
    <t>何晓波</t>
  </si>
  <si>
    <t>克州民政局</t>
  </si>
  <si>
    <t>江楠</t>
  </si>
  <si>
    <t>郭新玉</t>
  </si>
  <si>
    <t>克州精神病院附属设施建设项目</t>
  </si>
  <si>
    <t>设施设备、附属建筑及设施等</t>
  </si>
  <si>
    <t>隐蔽工程接近完工；完成装饰装修工程总量的87%。</t>
  </si>
  <si>
    <t>张芬芬</t>
  </si>
  <si>
    <r>
      <rPr>
        <sz val="9"/>
        <rFont val="Times New Roman"/>
        <charset val="0"/>
      </rPr>
      <t>804</t>
    </r>
    <r>
      <rPr>
        <sz val="9"/>
        <rFont val="宋体"/>
        <charset val="0"/>
      </rPr>
      <t>万福利彩票资金</t>
    </r>
  </si>
  <si>
    <t>阿图什市儿童福利院异地建设项目</t>
  </si>
  <si>
    <r>
      <rPr>
        <sz val="9"/>
        <rFont val="宋体"/>
        <charset val="134"/>
      </rPr>
      <t>总建筑面积</t>
    </r>
    <r>
      <rPr>
        <sz val="9"/>
        <rFont val="Times New Roman"/>
        <charset val="134"/>
      </rPr>
      <t>12672.95</t>
    </r>
    <r>
      <rPr>
        <sz val="9"/>
        <rFont val="宋体"/>
        <charset val="134"/>
      </rPr>
      <t>平方米及配套附属设施建设</t>
    </r>
  </si>
  <si>
    <t>阿图什市儿童福利院异地新建项目施工一标段，后勤楼地砖已完成，行政楼二三层地砖已完成，大厅吊顶已完成，涂料已完成，康复楼、医疗楼二三层地砖已完成，外保温二三层已完成，宿舍楼地砖已完成，内部装修已完成，正在进行外部土地平整。</t>
  </si>
  <si>
    <t>阿图什市民政局</t>
  </si>
  <si>
    <t>李斌</t>
  </si>
  <si>
    <t>蔡照明</t>
  </si>
  <si>
    <t>新城街道</t>
  </si>
  <si>
    <t>工业园区</t>
  </si>
  <si>
    <r>
      <rPr>
        <sz val="9"/>
        <rFont val="宋体"/>
        <charset val="134"/>
      </rPr>
      <t>到位援疆资金</t>
    </r>
    <r>
      <rPr>
        <sz val="9"/>
        <rFont val="Times New Roman"/>
        <charset val="134"/>
      </rPr>
      <t>2720</t>
    </r>
    <r>
      <rPr>
        <sz val="9"/>
        <rFont val="宋体"/>
        <charset val="134"/>
      </rPr>
      <t>万</t>
    </r>
  </si>
  <si>
    <t>乌恰县养老附属设施建设项目</t>
  </si>
  <si>
    <r>
      <rPr>
        <sz val="9"/>
        <rFont val="宋体"/>
        <charset val="134"/>
      </rPr>
      <t>新建</t>
    </r>
    <r>
      <rPr>
        <sz val="9"/>
        <rFont val="Times New Roman"/>
        <charset val="134"/>
      </rPr>
      <t>5000</t>
    </r>
    <r>
      <rPr>
        <sz val="9"/>
        <rFont val="宋体"/>
        <charset val="134"/>
      </rPr>
      <t>平方米养老院一座及附属设施建设</t>
    </r>
  </si>
  <si>
    <r>
      <rPr>
        <sz val="9"/>
        <rFont val="宋体"/>
        <charset val="134"/>
      </rPr>
      <t>帕尔哈提</t>
    </r>
    <r>
      <rPr>
        <sz val="9"/>
        <rFont val="Times New Roman"/>
        <charset val="134"/>
      </rPr>
      <t>·</t>
    </r>
    <r>
      <rPr>
        <sz val="9"/>
        <rFont val="宋体"/>
        <charset val="134"/>
      </rPr>
      <t>吐尔逊</t>
    </r>
  </si>
  <si>
    <t>乌恰县民政局</t>
  </si>
  <si>
    <r>
      <rPr>
        <sz val="9"/>
        <rFont val="宋体"/>
        <charset val="0"/>
      </rPr>
      <t>塔依尔</t>
    </r>
    <r>
      <rPr>
        <sz val="9"/>
        <rFont val="Times New Roman"/>
        <charset val="0"/>
      </rPr>
      <t>·</t>
    </r>
    <r>
      <rPr>
        <sz val="9"/>
        <rFont val="宋体"/>
        <charset val="0"/>
      </rPr>
      <t>芒苏尔</t>
    </r>
  </si>
  <si>
    <r>
      <rPr>
        <sz val="9"/>
        <rFont val="宋体"/>
        <charset val="0"/>
      </rPr>
      <t>帕米尔建筑公司</t>
    </r>
    <r>
      <rPr>
        <sz val="9"/>
        <rFont val="Times New Roman"/>
        <charset val="0"/>
      </rPr>
      <t xml:space="preserve">
</t>
    </r>
    <r>
      <rPr>
        <sz val="9"/>
        <rFont val="宋体"/>
        <charset val="0"/>
      </rPr>
      <t>蒋春磊</t>
    </r>
  </si>
  <si>
    <t>乌恰镇</t>
  </si>
  <si>
    <t>博鲁什社区</t>
  </si>
  <si>
    <r>
      <rPr>
        <sz val="9"/>
        <rFont val="Times New Roman"/>
        <charset val="0"/>
      </rPr>
      <t>5.24</t>
    </r>
    <r>
      <rPr>
        <sz val="9"/>
        <rFont val="宋体"/>
        <charset val="0"/>
      </rPr>
      <t>日投资增加</t>
    </r>
    <r>
      <rPr>
        <sz val="9"/>
        <rFont val="Times New Roman"/>
        <charset val="0"/>
      </rPr>
      <t>1000</t>
    </r>
    <r>
      <rPr>
        <sz val="9"/>
        <rFont val="宋体"/>
        <charset val="0"/>
      </rPr>
      <t>万</t>
    </r>
  </si>
  <si>
    <t>克州阿合奇县养老院建设项目</t>
  </si>
  <si>
    <r>
      <rPr>
        <sz val="9"/>
        <rFont val="宋体"/>
        <charset val="134"/>
      </rPr>
      <t>新建</t>
    </r>
    <r>
      <rPr>
        <sz val="9"/>
        <rFont val="Times New Roman"/>
        <charset val="134"/>
      </rPr>
      <t>4250</t>
    </r>
    <r>
      <rPr>
        <sz val="9"/>
        <rFont val="宋体"/>
        <charset val="134"/>
      </rPr>
      <t>平方米养老院一座及附属设施建设</t>
    </r>
  </si>
  <si>
    <t>窦亮</t>
  </si>
  <si>
    <t>阿合奇县民政局</t>
  </si>
  <si>
    <t>祁璐</t>
  </si>
  <si>
    <t>新疆祥达，钱富能</t>
  </si>
  <si>
    <t>阿合奇镇</t>
  </si>
  <si>
    <t>友谊路社区</t>
  </si>
  <si>
    <r>
      <rPr>
        <sz val="9"/>
        <rFont val="宋体"/>
        <charset val="134"/>
      </rPr>
      <t>到位中央预算内资金</t>
    </r>
    <r>
      <rPr>
        <sz val="9"/>
        <rFont val="Times New Roman"/>
        <charset val="134"/>
      </rPr>
      <t>1400</t>
    </r>
    <r>
      <rPr>
        <sz val="9"/>
        <rFont val="宋体"/>
        <charset val="134"/>
      </rPr>
      <t>万元</t>
    </r>
  </si>
  <si>
    <t>（四）</t>
  </si>
  <si>
    <t>文化旅游基础设施</t>
  </si>
  <si>
    <t>阿克陶县克州冰川公园景区旅游基础设施建设项目</t>
  </si>
  <si>
    <t>景区道路、栈道、观景台、游客服务中心、停车场等</t>
  </si>
  <si>
    <t>基础施工</t>
  </si>
  <si>
    <t>文化体育旅游专班</t>
  </si>
  <si>
    <t>州文旅局</t>
  </si>
  <si>
    <t>马中阳</t>
  </si>
  <si>
    <t>张伟</t>
  </si>
  <si>
    <t>阿克陶县文旅局</t>
  </si>
  <si>
    <t>冯东明</t>
  </si>
  <si>
    <r>
      <rPr>
        <sz val="9"/>
        <rFont val="Times New Roman"/>
        <charset val="0"/>
      </rPr>
      <t>8.15</t>
    </r>
    <r>
      <rPr>
        <sz val="9"/>
        <rFont val="宋体"/>
        <charset val="0"/>
      </rPr>
      <t>日替换</t>
    </r>
  </si>
  <si>
    <t>五</t>
  </si>
  <si>
    <t>城镇基础设施</t>
  </si>
  <si>
    <t>克州阿图什市城区供水管网改造项目</t>
  </si>
  <si>
    <r>
      <rPr>
        <sz val="9"/>
        <rFont val="宋体"/>
        <charset val="0"/>
      </rPr>
      <t>改造</t>
    </r>
    <r>
      <rPr>
        <sz val="9"/>
        <rFont val="Times New Roman"/>
        <charset val="0"/>
      </rPr>
      <t>15</t>
    </r>
    <r>
      <rPr>
        <sz val="9"/>
        <rFont val="宋体"/>
        <charset val="0"/>
      </rPr>
      <t>公里供水管网及配套附属设施建设</t>
    </r>
  </si>
  <si>
    <t>主管网与用户接通工程已完工，准备验收。</t>
  </si>
  <si>
    <t>住房和城乡建设专班</t>
  </si>
  <si>
    <t>州住建局</t>
  </si>
  <si>
    <t>王海江</t>
  </si>
  <si>
    <t>阿图什市住建局</t>
  </si>
  <si>
    <t>王鑫</t>
  </si>
  <si>
    <r>
      <rPr>
        <sz val="9"/>
        <rFont val="宋体"/>
        <charset val="0"/>
      </rPr>
      <t>汪宏斌</t>
    </r>
    <r>
      <rPr>
        <sz val="9"/>
        <rFont val="Times New Roman"/>
        <charset val="0"/>
      </rPr>
      <t xml:space="preserve">
</t>
    </r>
    <r>
      <rPr>
        <sz val="9"/>
        <rFont val="宋体"/>
        <charset val="0"/>
      </rPr>
      <t>刘洋</t>
    </r>
  </si>
  <si>
    <t>15276810628
18509081000</t>
  </si>
  <si>
    <t>光明街道、幸福街道</t>
  </si>
  <si>
    <t>城区</t>
  </si>
  <si>
    <r>
      <rPr>
        <sz val="9"/>
        <color rgb="FFFF0000"/>
        <rFont val="Times New Roman"/>
        <charset val="0"/>
      </rPr>
      <t>9.7</t>
    </r>
    <r>
      <rPr>
        <sz val="9"/>
        <color rgb="FFFF0000"/>
        <rFont val="宋体"/>
        <charset val="0"/>
      </rPr>
      <t>投资减少</t>
    </r>
    <r>
      <rPr>
        <sz val="9"/>
        <color rgb="FFFF0000"/>
        <rFont val="Times New Roman"/>
        <charset val="0"/>
      </rPr>
      <t>1200</t>
    </r>
    <r>
      <rPr>
        <sz val="9"/>
        <color rgb="FFFF0000"/>
        <rFont val="宋体"/>
        <charset val="0"/>
      </rPr>
      <t>万</t>
    </r>
  </si>
  <si>
    <t>克州阿图什市帕米尔路、迎宾路市政道路改造项目</t>
  </si>
  <si>
    <r>
      <rPr>
        <sz val="9"/>
        <rFont val="宋体"/>
        <charset val="0"/>
      </rPr>
      <t>改造</t>
    </r>
    <r>
      <rPr>
        <sz val="9"/>
        <rFont val="Times New Roman"/>
        <charset val="0"/>
      </rPr>
      <t>6</t>
    </r>
    <r>
      <rPr>
        <sz val="9"/>
        <rFont val="宋体"/>
        <charset val="0"/>
      </rPr>
      <t>公里市政道路、街头绿地景观公园及配套附属设施建设</t>
    </r>
  </si>
  <si>
    <t>其中道路施工已完成，帕米尔路已验收，迎宾路计划安装护栏（受疫情影响，护栏未到货。）</t>
  </si>
  <si>
    <r>
      <rPr>
        <sz val="9"/>
        <rFont val="宋体"/>
        <charset val="0"/>
      </rPr>
      <t>郭玉才</t>
    </r>
    <r>
      <rPr>
        <sz val="9"/>
        <rFont val="Times New Roman"/>
        <charset val="0"/>
      </rPr>
      <t xml:space="preserve">
</t>
    </r>
    <r>
      <rPr>
        <sz val="9"/>
        <rFont val="宋体"/>
        <charset val="0"/>
      </rPr>
      <t>谢亚飞</t>
    </r>
  </si>
  <si>
    <t>15599600156
18997690066</t>
  </si>
  <si>
    <t>幸福街道</t>
  </si>
  <si>
    <t>帕米尔路、迎宾路</t>
  </si>
  <si>
    <r>
      <rPr>
        <sz val="9"/>
        <color rgb="FFFF0000"/>
        <rFont val="Times New Roman"/>
        <charset val="0"/>
      </rPr>
      <t>9.7</t>
    </r>
    <r>
      <rPr>
        <sz val="9"/>
        <color rgb="FFFF0000"/>
        <rFont val="宋体"/>
        <charset val="0"/>
      </rPr>
      <t>投资减少</t>
    </r>
    <r>
      <rPr>
        <sz val="9"/>
        <color rgb="FFFF0000"/>
        <rFont val="Times New Roman"/>
        <charset val="0"/>
      </rPr>
      <t>800</t>
    </r>
    <r>
      <rPr>
        <sz val="9"/>
        <color rgb="FFFF0000"/>
        <rFont val="宋体"/>
        <charset val="0"/>
      </rPr>
      <t>万</t>
    </r>
  </si>
  <si>
    <t>阿图什市格达良乡库尔干村村容村貌提升改造项目</t>
  </si>
  <si>
    <r>
      <rPr>
        <sz val="9"/>
        <rFont val="宋体"/>
        <charset val="134"/>
      </rPr>
      <t>新建污水管网</t>
    </r>
    <r>
      <rPr>
        <sz val="9"/>
        <rFont val="Times New Roman"/>
        <charset val="134"/>
      </rPr>
      <t>5</t>
    </r>
    <r>
      <rPr>
        <sz val="9"/>
        <rFont val="宋体"/>
        <charset val="134"/>
      </rPr>
      <t>公里及配套附属设施建设</t>
    </r>
  </si>
  <si>
    <t>工程总体完成95%。</t>
  </si>
  <si>
    <t>州生态环境局</t>
  </si>
  <si>
    <r>
      <rPr>
        <sz val="9"/>
        <rFont val="宋体"/>
        <charset val="134"/>
      </rPr>
      <t>哈力比业提</t>
    </r>
    <r>
      <rPr>
        <sz val="9"/>
        <rFont val="Times New Roman"/>
        <charset val="134"/>
      </rPr>
      <t>·</t>
    </r>
    <r>
      <rPr>
        <sz val="9"/>
        <rFont val="宋体"/>
        <charset val="134"/>
      </rPr>
      <t>阿布都卡德尔</t>
    </r>
  </si>
  <si>
    <t>赵忠</t>
  </si>
  <si>
    <t>阿图什市环保局</t>
  </si>
  <si>
    <t>封碧玉</t>
  </si>
  <si>
    <t>冯文</t>
  </si>
  <si>
    <t>格达良乡</t>
  </si>
  <si>
    <t>库尔干村</t>
  </si>
  <si>
    <r>
      <rPr>
        <sz val="9"/>
        <rFont val="Times New Roman"/>
        <charset val="0"/>
      </rPr>
      <t>5.24</t>
    </r>
    <r>
      <rPr>
        <sz val="9"/>
        <rFont val="宋体"/>
        <charset val="0"/>
      </rPr>
      <t>日替换</t>
    </r>
  </si>
  <si>
    <t>阿图什市哈拉峻乡琼哈拉峻村公共服务提升工程项目</t>
  </si>
  <si>
    <r>
      <rPr>
        <sz val="9"/>
        <rFont val="宋体"/>
        <charset val="134"/>
      </rPr>
      <t>新建道路</t>
    </r>
    <r>
      <rPr>
        <sz val="9"/>
        <rFont val="Times New Roman"/>
        <charset val="134"/>
      </rPr>
      <t>1.9</t>
    </r>
    <r>
      <rPr>
        <sz val="9"/>
        <rFont val="宋体"/>
        <charset val="134"/>
      </rPr>
      <t>公里及配套附属设施建设</t>
    </r>
  </si>
  <si>
    <t>绿化、排水工、弱电强电工程均已完成、人行道完成约70%，总工程量完成约90%。</t>
  </si>
  <si>
    <t>何显文</t>
  </si>
  <si>
    <t>琼哈拉峻村</t>
  </si>
  <si>
    <t>克州阿合奇县城区市政基础设施改造提升项目</t>
  </si>
  <si>
    <t>提升改造克州阿合奇县老城区集中供热站及配套附属设施建设</t>
  </si>
  <si>
    <t>杜发成</t>
  </si>
  <si>
    <t>阿合奇县住建局</t>
  </si>
  <si>
    <t>屈强</t>
  </si>
  <si>
    <t>新疆希尔路桥，周强</t>
  </si>
  <si>
    <t>和平路社区</t>
  </si>
  <si>
    <t>六</t>
  </si>
  <si>
    <t>建筑业</t>
  </si>
  <si>
    <r>
      <rPr>
        <sz val="9"/>
        <color rgb="FFFF0000"/>
        <rFont val="Times New Roman"/>
        <charset val="134"/>
      </rPr>
      <t>7#</t>
    </r>
    <r>
      <rPr>
        <sz val="9"/>
        <color rgb="FFFF0000"/>
        <rFont val="宋体"/>
        <charset val="134"/>
      </rPr>
      <t>施工至</t>
    </r>
    <r>
      <rPr>
        <sz val="9"/>
        <color rgb="FFFF0000"/>
        <rFont val="Times New Roman"/>
        <charset val="134"/>
      </rPr>
      <t>14</t>
    </r>
    <r>
      <rPr>
        <sz val="9"/>
        <color rgb="FFFF0000"/>
        <rFont val="宋体"/>
        <charset val="134"/>
      </rPr>
      <t>层、</t>
    </r>
    <r>
      <rPr>
        <sz val="9"/>
        <color rgb="FFFF0000"/>
        <rFont val="Times New Roman"/>
        <charset val="134"/>
      </rPr>
      <t>1#6#</t>
    </r>
    <r>
      <rPr>
        <sz val="9"/>
        <color rgb="FFFF0000"/>
        <rFont val="宋体"/>
        <charset val="134"/>
      </rPr>
      <t>施工至</t>
    </r>
    <r>
      <rPr>
        <sz val="9"/>
        <color rgb="FFFF0000"/>
        <rFont val="Times New Roman"/>
        <charset val="134"/>
      </rPr>
      <t>16</t>
    </r>
    <r>
      <rPr>
        <sz val="9"/>
        <color rgb="FFFF0000"/>
        <rFont val="宋体"/>
        <charset val="134"/>
      </rPr>
      <t>层、</t>
    </r>
    <r>
      <rPr>
        <sz val="9"/>
        <color rgb="FFFF0000"/>
        <rFont val="Times New Roman"/>
        <charset val="134"/>
      </rPr>
      <t>2#3#</t>
    </r>
    <r>
      <rPr>
        <sz val="9"/>
        <color rgb="FFFF0000"/>
        <rFont val="宋体"/>
        <charset val="134"/>
      </rPr>
      <t>施工至</t>
    </r>
    <r>
      <rPr>
        <sz val="9"/>
        <color rgb="FFFF0000"/>
        <rFont val="Times New Roman"/>
        <charset val="134"/>
      </rPr>
      <t>16</t>
    </r>
    <r>
      <rPr>
        <sz val="9"/>
        <color rgb="FFFF0000"/>
        <rFont val="宋体"/>
        <charset val="134"/>
      </rPr>
      <t>层</t>
    </r>
  </si>
  <si>
    <t>房地产</t>
  </si>
  <si>
    <t>住宅楼主体完成第12层，暂时停工</t>
  </si>
  <si>
    <t>国网克州供电公司生产综合用房倒班房建设项目</t>
  </si>
  <si>
    <r>
      <rPr>
        <sz val="9"/>
        <rFont val="宋体"/>
        <charset val="0"/>
      </rPr>
      <t>总建筑面积</t>
    </r>
    <r>
      <rPr>
        <sz val="9"/>
        <rFont val="Times New Roman"/>
        <charset val="0"/>
      </rPr>
      <t>28828</t>
    </r>
    <r>
      <rPr>
        <sz val="9"/>
        <rFont val="宋体"/>
        <charset val="0"/>
      </rPr>
      <t>平方米</t>
    </r>
  </si>
  <si>
    <t>内部装饰装修</t>
  </si>
  <si>
    <t>国网克州供电公司</t>
  </si>
  <si>
    <t>肖锋</t>
  </si>
  <si>
    <t>中建建工集团，张大伟</t>
  </si>
  <si>
    <r>
      <rPr>
        <sz val="9"/>
        <rFont val="Times New Roman"/>
        <charset val="0"/>
      </rPr>
      <t>9</t>
    </r>
    <r>
      <rPr>
        <sz val="9"/>
        <rFont val="宋体"/>
        <charset val="0"/>
      </rPr>
      <t>月</t>
    </r>
    <r>
      <rPr>
        <sz val="9"/>
        <rFont val="Times New Roman"/>
        <charset val="0"/>
      </rPr>
      <t>19</t>
    </r>
    <r>
      <rPr>
        <sz val="9"/>
        <rFont val="宋体"/>
        <charset val="0"/>
      </rPr>
      <t>日投资减少</t>
    </r>
    <r>
      <rPr>
        <sz val="9"/>
        <rFont val="Times New Roman"/>
        <charset val="0"/>
      </rPr>
      <t>1868</t>
    </r>
    <r>
      <rPr>
        <sz val="9"/>
        <rFont val="宋体"/>
        <charset val="0"/>
      </rPr>
      <t>万元</t>
    </r>
  </si>
  <si>
    <t>阿图什市永安公寓小区建设项目</t>
  </si>
  <si>
    <r>
      <rPr>
        <sz val="9"/>
        <rFont val="宋体"/>
        <charset val="134"/>
      </rPr>
      <t>总建筑面积</t>
    </r>
    <r>
      <rPr>
        <sz val="9"/>
        <rFont val="Times New Roman"/>
        <charset val="134"/>
      </rPr>
      <t>13791.9</t>
    </r>
    <r>
      <rPr>
        <sz val="9"/>
        <rFont val="宋体"/>
        <charset val="134"/>
      </rPr>
      <t>平方米</t>
    </r>
  </si>
  <si>
    <r>
      <rPr>
        <sz val="9"/>
        <rFont val="宋体"/>
        <charset val="134"/>
      </rPr>
      <t>主体</t>
    </r>
    <r>
      <rPr>
        <sz val="9"/>
        <rFont val="Times New Roman"/>
        <charset val="134"/>
      </rPr>
      <t>17</t>
    </r>
    <r>
      <rPr>
        <sz val="9"/>
        <rFont val="宋体"/>
        <charset val="134"/>
      </rPr>
      <t>层封顶</t>
    </r>
  </si>
  <si>
    <t>吐孙江</t>
  </si>
  <si>
    <t>和谐社区</t>
  </si>
  <si>
    <r>
      <rPr>
        <sz val="9"/>
        <color rgb="FFFF0000"/>
        <rFont val="Times New Roman"/>
        <charset val="0"/>
      </rPr>
      <t>9.7</t>
    </r>
    <r>
      <rPr>
        <sz val="9"/>
        <color rgb="FFFF0000"/>
        <rFont val="宋体"/>
        <charset val="0"/>
      </rPr>
      <t>投资减少</t>
    </r>
    <r>
      <rPr>
        <sz val="9"/>
        <color rgb="FFFF0000"/>
        <rFont val="Times New Roman"/>
        <charset val="0"/>
      </rPr>
      <t>8000</t>
    </r>
    <r>
      <rPr>
        <sz val="9"/>
        <color rgb="FFFF0000"/>
        <rFont val="宋体"/>
        <charset val="0"/>
      </rPr>
      <t>万</t>
    </r>
  </si>
  <si>
    <t>阿图什市金色家园建设项目</t>
  </si>
  <si>
    <r>
      <rPr>
        <sz val="9"/>
        <rFont val="宋体"/>
        <charset val="134"/>
      </rPr>
      <t>总建筑面积</t>
    </r>
    <r>
      <rPr>
        <sz val="9"/>
        <rFont val="Times New Roman"/>
        <charset val="134"/>
      </rPr>
      <t>77578.3</t>
    </r>
    <r>
      <rPr>
        <sz val="9"/>
        <rFont val="宋体"/>
        <charset val="134"/>
      </rPr>
      <t>平方米</t>
    </r>
  </si>
  <si>
    <t>1#2#封顶3#6#7#全部封顶</t>
  </si>
  <si>
    <t>朱宝新</t>
  </si>
  <si>
    <t>光明街道</t>
  </si>
  <si>
    <t>友谊社区</t>
  </si>
  <si>
    <r>
      <rPr>
        <sz val="9"/>
        <color rgb="FFFF0000"/>
        <rFont val="Times New Roman"/>
        <charset val="0"/>
      </rPr>
      <t>9.7</t>
    </r>
    <r>
      <rPr>
        <sz val="9"/>
        <color rgb="FFFF0000"/>
        <rFont val="宋体"/>
        <charset val="0"/>
      </rPr>
      <t>投资减少</t>
    </r>
    <r>
      <rPr>
        <sz val="9"/>
        <color rgb="FFFF0000"/>
        <rFont val="Times New Roman"/>
        <charset val="0"/>
      </rPr>
      <t>10500</t>
    </r>
    <r>
      <rPr>
        <sz val="9"/>
        <color rgb="FFFF0000"/>
        <rFont val="宋体"/>
        <charset val="0"/>
      </rPr>
      <t>万</t>
    </r>
  </si>
  <si>
    <t>阿图什市宝地商住楼建设项目</t>
  </si>
  <si>
    <r>
      <rPr>
        <sz val="9"/>
        <rFont val="宋体"/>
        <charset val="134"/>
      </rPr>
      <t>总建筑面积</t>
    </r>
    <r>
      <rPr>
        <sz val="9"/>
        <rFont val="Times New Roman"/>
        <charset val="134"/>
      </rPr>
      <t>2.8</t>
    </r>
    <r>
      <rPr>
        <sz val="9"/>
        <rFont val="宋体"/>
        <charset val="134"/>
      </rPr>
      <t>万平方米</t>
    </r>
  </si>
  <si>
    <t>住宅楼主体17层封顶</t>
  </si>
  <si>
    <t>王亮</t>
  </si>
  <si>
    <r>
      <rPr>
        <sz val="9"/>
        <color rgb="FFFF0000"/>
        <rFont val="Times New Roman"/>
        <charset val="0"/>
      </rPr>
      <t>9.7</t>
    </r>
    <r>
      <rPr>
        <sz val="9"/>
        <color rgb="FFFF0000"/>
        <rFont val="宋体"/>
        <charset val="0"/>
      </rPr>
      <t>投资减少</t>
    </r>
    <r>
      <rPr>
        <sz val="9"/>
        <color rgb="FFFF0000"/>
        <rFont val="Times New Roman"/>
        <charset val="0"/>
      </rPr>
      <t>2500</t>
    </r>
    <r>
      <rPr>
        <sz val="9"/>
        <color rgb="FFFF0000"/>
        <rFont val="宋体"/>
        <charset val="0"/>
      </rPr>
      <t>万</t>
    </r>
  </si>
  <si>
    <t>阿克陶县锦绣龙泽苑小区建设项目</t>
  </si>
  <si>
    <r>
      <rPr>
        <sz val="9"/>
        <rFont val="宋体"/>
        <charset val="134"/>
      </rPr>
      <t>总建筑面积</t>
    </r>
    <r>
      <rPr>
        <sz val="9"/>
        <rFont val="Times New Roman"/>
        <charset val="134"/>
      </rPr>
      <t>14</t>
    </r>
    <r>
      <rPr>
        <sz val="9"/>
        <rFont val="宋体"/>
        <charset val="134"/>
      </rPr>
      <t>万平方米</t>
    </r>
  </si>
  <si>
    <t>主体完工，装修</t>
  </si>
  <si>
    <r>
      <rPr>
        <sz val="9"/>
        <rFont val="宋体"/>
        <charset val="134"/>
      </rPr>
      <t>艾尼瓦尔</t>
    </r>
    <r>
      <rPr>
        <sz val="9"/>
        <rFont val="Times New Roman"/>
        <charset val="134"/>
      </rPr>
      <t>·</t>
    </r>
    <r>
      <rPr>
        <sz val="9"/>
        <rFont val="宋体"/>
        <charset val="134"/>
      </rPr>
      <t>吾布力</t>
    </r>
  </si>
  <si>
    <t>阿克陶县住建局</t>
  </si>
  <si>
    <r>
      <rPr>
        <sz val="9"/>
        <rFont val="宋体"/>
        <charset val="134"/>
      </rPr>
      <t>买合木提</t>
    </r>
    <r>
      <rPr>
        <sz val="9"/>
        <rFont val="Times New Roman"/>
        <charset val="134"/>
      </rPr>
      <t>·</t>
    </r>
    <r>
      <rPr>
        <sz val="9"/>
        <rFont val="宋体"/>
        <charset val="134"/>
      </rPr>
      <t>米曼</t>
    </r>
  </si>
  <si>
    <t>王成勇</t>
  </si>
  <si>
    <r>
      <rPr>
        <sz val="9"/>
        <rFont val="Times New Roman"/>
        <charset val="0"/>
      </rPr>
      <t>9.4</t>
    </r>
    <r>
      <rPr>
        <sz val="9"/>
        <rFont val="宋体"/>
        <charset val="0"/>
      </rPr>
      <t>投资减少</t>
    </r>
    <r>
      <rPr>
        <sz val="9"/>
        <rFont val="Times New Roman"/>
        <charset val="0"/>
      </rPr>
      <t>4500</t>
    </r>
    <r>
      <rPr>
        <sz val="9"/>
        <rFont val="宋体"/>
        <charset val="0"/>
      </rPr>
      <t>万</t>
    </r>
  </si>
  <si>
    <r>
      <rPr>
        <sz val="9"/>
        <rFont val="宋体"/>
        <charset val="134"/>
      </rPr>
      <t>阿克陶县民富小区</t>
    </r>
    <r>
      <rPr>
        <sz val="9"/>
        <rFont val="Times New Roman"/>
        <charset val="134"/>
      </rPr>
      <t>17</t>
    </r>
    <r>
      <rPr>
        <sz val="9"/>
        <rFont val="宋体"/>
        <charset val="134"/>
      </rPr>
      <t>号，</t>
    </r>
    <r>
      <rPr>
        <sz val="9"/>
        <rFont val="Times New Roman"/>
        <charset val="134"/>
      </rPr>
      <t xml:space="preserve">18 </t>
    </r>
    <r>
      <rPr>
        <sz val="9"/>
        <rFont val="宋体"/>
        <charset val="134"/>
      </rPr>
      <t>号，</t>
    </r>
    <r>
      <rPr>
        <sz val="9"/>
        <rFont val="Times New Roman"/>
        <charset val="134"/>
      </rPr>
      <t>19</t>
    </r>
    <r>
      <rPr>
        <sz val="9"/>
        <rFont val="宋体"/>
        <charset val="134"/>
      </rPr>
      <t>号，</t>
    </r>
    <r>
      <rPr>
        <sz val="9"/>
        <rFont val="Times New Roman"/>
        <charset val="134"/>
      </rPr>
      <t>20</t>
    </r>
    <r>
      <rPr>
        <sz val="9"/>
        <rFont val="宋体"/>
        <charset val="134"/>
      </rPr>
      <t>号楼建设项目</t>
    </r>
  </si>
  <si>
    <r>
      <rPr>
        <sz val="9"/>
        <rFont val="宋体"/>
        <charset val="134"/>
      </rPr>
      <t>总建筑面积</t>
    </r>
    <r>
      <rPr>
        <sz val="9"/>
        <rFont val="Times New Roman"/>
        <charset val="134"/>
      </rPr>
      <t>27716.97</t>
    </r>
    <r>
      <rPr>
        <sz val="9"/>
        <rFont val="宋体"/>
        <charset val="134"/>
      </rPr>
      <t>平方米</t>
    </r>
  </si>
  <si>
    <t>阿不力克木</t>
  </si>
  <si>
    <r>
      <rPr>
        <sz val="9"/>
        <rFont val="Times New Roman"/>
        <charset val="0"/>
      </rPr>
      <t>9.4</t>
    </r>
    <r>
      <rPr>
        <sz val="9"/>
        <rFont val="宋体"/>
        <charset val="0"/>
      </rPr>
      <t>投资减少</t>
    </r>
    <r>
      <rPr>
        <sz val="9"/>
        <rFont val="Times New Roman"/>
        <charset val="0"/>
      </rPr>
      <t>2150</t>
    </r>
    <r>
      <rPr>
        <sz val="9"/>
        <rFont val="宋体"/>
        <charset val="0"/>
      </rPr>
      <t>万</t>
    </r>
  </si>
  <si>
    <t>阿克陶县民悦府小区建设项目</t>
  </si>
  <si>
    <r>
      <rPr>
        <sz val="9"/>
        <rFont val="宋体"/>
        <charset val="134"/>
      </rPr>
      <t>总建筑面积</t>
    </r>
    <r>
      <rPr>
        <sz val="9"/>
        <rFont val="Times New Roman"/>
        <charset val="134"/>
      </rPr>
      <t>50495.44</t>
    </r>
    <r>
      <rPr>
        <sz val="9"/>
        <rFont val="宋体"/>
        <charset val="134"/>
      </rPr>
      <t>平方米</t>
    </r>
  </si>
  <si>
    <t>范德春</t>
  </si>
  <si>
    <r>
      <rPr>
        <sz val="9"/>
        <rFont val="Times New Roman"/>
        <charset val="0"/>
      </rPr>
      <t>9.4</t>
    </r>
    <r>
      <rPr>
        <sz val="9"/>
        <rFont val="宋体"/>
        <charset val="0"/>
      </rPr>
      <t>投资减少</t>
    </r>
    <r>
      <rPr>
        <sz val="9"/>
        <rFont val="Times New Roman"/>
        <charset val="0"/>
      </rPr>
      <t>2000</t>
    </r>
    <r>
      <rPr>
        <sz val="9"/>
        <rFont val="宋体"/>
        <charset val="0"/>
      </rPr>
      <t>万</t>
    </r>
  </si>
  <si>
    <t>阿克陶县库克蓝小区建设项目</t>
  </si>
  <si>
    <r>
      <rPr>
        <sz val="9"/>
        <rFont val="宋体"/>
        <charset val="134"/>
      </rPr>
      <t>总建筑面积</t>
    </r>
    <r>
      <rPr>
        <sz val="9"/>
        <rFont val="Times New Roman"/>
        <charset val="134"/>
      </rPr>
      <t>47235.32</t>
    </r>
    <r>
      <rPr>
        <sz val="9"/>
        <rFont val="宋体"/>
        <charset val="134"/>
      </rPr>
      <t>平方米</t>
    </r>
  </si>
  <si>
    <t>崔立青</t>
  </si>
  <si>
    <t>137779602228</t>
  </si>
  <si>
    <t>米尔湾阳光佳苑建设项目</t>
  </si>
  <si>
    <r>
      <rPr>
        <sz val="9"/>
        <rFont val="宋体"/>
        <charset val="0"/>
      </rPr>
      <t>总建筑面积</t>
    </r>
    <r>
      <rPr>
        <sz val="9"/>
        <rFont val="Times New Roman"/>
        <charset val="0"/>
      </rPr>
      <t>21168.51</t>
    </r>
    <r>
      <rPr>
        <sz val="9"/>
        <rFont val="宋体"/>
        <charset val="0"/>
      </rPr>
      <t>平方米</t>
    </r>
  </si>
  <si>
    <t>目前四栋楼已封顶，正在开展室内粉刷，商铺地下室混泥土浇筑。</t>
  </si>
  <si>
    <t>杜鹏</t>
  </si>
  <si>
    <t>乌恰县住建局</t>
  </si>
  <si>
    <t>王建新</t>
  </si>
  <si>
    <r>
      <rPr>
        <sz val="9"/>
        <rFont val="宋体"/>
        <charset val="0"/>
      </rPr>
      <t>新疆米尔湾房地产开发有限公司乌恰县分公司</t>
    </r>
    <r>
      <rPr>
        <sz val="9"/>
        <rFont val="Times New Roman"/>
        <charset val="0"/>
      </rPr>
      <t xml:space="preserve"> </t>
    </r>
    <r>
      <rPr>
        <sz val="9"/>
        <rFont val="宋体"/>
        <charset val="0"/>
      </rPr>
      <t>刘苏丰</t>
    </r>
  </si>
  <si>
    <t>乌尔多社区</t>
  </si>
  <si>
    <t>乌恰县大拇指综合市场建设项目</t>
  </si>
  <si>
    <r>
      <rPr>
        <sz val="9"/>
        <rFont val="宋体"/>
        <charset val="0"/>
      </rPr>
      <t>总建筑面积为</t>
    </r>
    <r>
      <rPr>
        <sz val="9"/>
        <rFont val="Times New Roman"/>
        <charset val="0"/>
      </rPr>
      <t>36141.13</t>
    </r>
    <r>
      <rPr>
        <sz val="9"/>
        <rFont val="宋体"/>
        <charset val="0"/>
      </rPr>
      <t>平方米</t>
    </r>
  </si>
  <si>
    <t>已完成年度计划投资，目前正在开展附属工程。</t>
  </si>
  <si>
    <r>
      <rPr>
        <sz val="9"/>
        <rFont val="宋体"/>
        <charset val="0"/>
      </rPr>
      <t>新疆大拇指房地产开发有限公司</t>
    </r>
    <r>
      <rPr>
        <sz val="9"/>
        <rFont val="Times New Roman"/>
        <charset val="0"/>
      </rPr>
      <t xml:space="preserve"> </t>
    </r>
    <r>
      <rPr>
        <sz val="9"/>
        <rFont val="宋体"/>
        <charset val="0"/>
      </rPr>
      <t>木合塔尔</t>
    </r>
  </si>
  <si>
    <t>巴格恰社区</t>
  </si>
  <si>
    <t>乌恰县心连心花园二期建设项目</t>
  </si>
  <si>
    <r>
      <rPr>
        <sz val="9"/>
        <rFont val="宋体"/>
        <charset val="0"/>
      </rPr>
      <t>总建筑面积为</t>
    </r>
    <r>
      <rPr>
        <sz val="9"/>
        <rFont val="Times New Roman"/>
        <charset val="0"/>
      </rPr>
      <t>11775.8</t>
    </r>
    <r>
      <rPr>
        <sz val="9"/>
        <rFont val="宋体"/>
        <charset val="0"/>
      </rPr>
      <t>平方米</t>
    </r>
  </si>
  <si>
    <t>2号、3号楼已封顶，1号、4号楼正在开展第4层施工。</t>
  </si>
  <si>
    <r>
      <rPr>
        <sz val="9"/>
        <rFont val="宋体"/>
        <charset val="0"/>
      </rPr>
      <t>乌恰县阿柯伟房地产投资有限责任公司</t>
    </r>
    <r>
      <rPr>
        <sz val="9"/>
        <rFont val="Times New Roman"/>
        <charset val="0"/>
      </rPr>
      <t xml:space="preserve"> </t>
    </r>
    <r>
      <rPr>
        <sz val="9"/>
        <rFont val="宋体"/>
        <charset val="0"/>
      </rPr>
      <t>阿吉</t>
    </r>
  </si>
  <si>
    <t>坎久干社区</t>
  </si>
  <si>
    <t>阿合奇县乡村农贸综合市场建设项目</t>
  </si>
  <si>
    <r>
      <rPr>
        <sz val="9"/>
        <rFont val="宋体"/>
        <charset val="134"/>
      </rPr>
      <t>总建筑面积为</t>
    </r>
    <r>
      <rPr>
        <sz val="9"/>
        <rFont val="Times New Roman"/>
        <charset val="134"/>
      </rPr>
      <t>21888.82</t>
    </r>
    <r>
      <rPr>
        <sz val="9"/>
        <rFont val="宋体"/>
        <charset val="134"/>
      </rPr>
      <t>平方米及配套附属设施建设</t>
    </r>
  </si>
  <si>
    <t>州市场监督管理局</t>
  </si>
  <si>
    <t>吴建峰</t>
  </si>
  <si>
    <t>阿合奇县市场监督管理局</t>
  </si>
  <si>
    <t>王敏杰</t>
  </si>
  <si>
    <t>新疆彦鑫，邓斌</t>
  </si>
  <si>
    <t>佳朗奇村</t>
  </si>
  <si>
    <t>阿合奇县县宾馆改扩建项目</t>
  </si>
  <si>
    <r>
      <rPr>
        <sz val="9"/>
        <rFont val="宋体"/>
        <charset val="134"/>
      </rPr>
      <t>总建筑面积</t>
    </r>
    <r>
      <rPr>
        <sz val="9"/>
        <rFont val="Times New Roman"/>
        <charset val="134"/>
      </rPr>
      <t>2655</t>
    </r>
    <r>
      <rPr>
        <sz val="9"/>
        <rFont val="宋体"/>
        <charset val="134"/>
      </rPr>
      <t>平方米，室外附属，老宾馆楼一楼大厅改造</t>
    </r>
  </si>
  <si>
    <t>新疆阿合奇县宾馆</t>
  </si>
  <si>
    <t>王建伟</t>
  </si>
  <si>
    <t>克州鑫源，张琪</t>
  </si>
  <si>
    <t>健康路社区</t>
  </si>
  <si>
    <t>棚户区</t>
  </si>
  <si>
    <t>阿图什市塔合提云片区、葱岭棚户区等棚户区改造建设项目</t>
  </si>
  <si>
    <r>
      <rPr>
        <sz val="9"/>
        <rFont val="宋体"/>
        <charset val="0"/>
      </rPr>
      <t>新建安置房</t>
    </r>
    <r>
      <rPr>
        <sz val="9"/>
        <rFont val="Times New Roman"/>
        <charset val="0"/>
      </rPr>
      <t>1500</t>
    </r>
    <r>
      <rPr>
        <sz val="9"/>
        <rFont val="宋体"/>
        <charset val="0"/>
      </rPr>
      <t>套及配套工程</t>
    </r>
  </si>
  <si>
    <t>安置房已开工建设1442套</t>
  </si>
  <si>
    <t>陈虹（鸿泰）</t>
  </si>
  <si>
    <r>
      <rPr>
        <sz val="9"/>
        <rFont val="Times New Roman"/>
        <charset val="0"/>
      </rPr>
      <t>17799083111</t>
    </r>
    <r>
      <rPr>
        <sz val="9"/>
        <rFont val="宋体"/>
        <charset val="0"/>
      </rPr>
      <t>（停机）</t>
    </r>
  </si>
  <si>
    <r>
      <rPr>
        <sz val="9"/>
        <rFont val="Times New Roman"/>
        <charset val="0"/>
      </rPr>
      <t>8.15</t>
    </r>
    <r>
      <rPr>
        <sz val="9"/>
        <rFont val="宋体"/>
        <charset val="0"/>
      </rPr>
      <t>日年度投资减少</t>
    </r>
    <r>
      <rPr>
        <sz val="9"/>
        <rFont val="Times New Roman"/>
        <charset val="0"/>
      </rPr>
      <t>10</t>
    </r>
    <r>
      <rPr>
        <sz val="9"/>
        <rFont val="宋体"/>
        <charset val="0"/>
      </rPr>
      <t>亿元</t>
    </r>
  </si>
  <si>
    <t>克州阿克陶县阳光丽景小区、惠民小区及白山小区棚户区改造建设项目</t>
  </si>
  <si>
    <r>
      <rPr>
        <sz val="9"/>
        <rFont val="宋体"/>
        <charset val="0"/>
      </rPr>
      <t>新建安置房</t>
    </r>
    <r>
      <rPr>
        <sz val="9"/>
        <rFont val="Times New Roman"/>
        <charset val="0"/>
      </rPr>
      <t>780</t>
    </r>
    <r>
      <rPr>
        <sz val="9"/>
        <rFont val="宋体"/>
        <charset val="0"/>
      </rPr>
      <t>套及配套工程</t>
    </r>
  </si>
  <si>
    <t>主体施工</t>
  </si>
  <si>
    <t>王新利</t>
  </si>
  <si>
    <r>
      <rPr>
        <sz val="9"/>
        <rFont val="Times New Roman"/>
        <charset val="0"/>
      </rPr>
      <t>5.8</t>
    </r>
    <r>
      <rPr>
        <sz val="9"/>
        <rFont val="宋体"/>
        <charset val="0"/>
      </rPr>
      <t>号投资减少</t>
    </r>
    <r>
      <rPr>
        <sz val="9"/>
        <rFont val="Times New Roman"/>
        <charset val="0"/>
      </rPr>
      <t>9000</t>
    </r>
    <r>
      <rPr>
        <sz val="9"/>
        <rFont val="宋体"/>
        <charset val="0"/>
      </rPr>
      <t>万，</t>
    </r>
    <r>
      <rPr>
        <sz val="9"/>
        <rFont val="Times New Roman"/>
        <charset val="0"/>
      </rPr>
      <t>9.4</t>
    </r>
    <r>
      <rPr>
        <sz val="9"/>
        <rFont val="宋体"/>
        <charset val="0"/>
      </rPr>
      <t>投资减少</t>
    </r>
    <r>
      <rPr>
        <sz val="9"/>
        <rFont val="Times New Roman"/>
        <charset val="0"/>
      </rPr>
      <t>4000</t>
    </r>
    <r>
      <rPr>
        <sz val="9"/>
        <rFont val="宋体"/>
        <charset val="0"/>
      </rPr>
      <t>万</t>
    </r>
  </si>
  <si>
    <t>公租房</t>
  </si>
  <si>
    <r>
      <rPr>
        <sz val="9"/>
        <rFont val="宋体"/>
        <charset val="134"/>
      </rPr>
      <t>阿克陶县</t>
    </r>
    <r>
      <rPr>
        <sz val="9"/>
        <rFont val="Times New Roman"/>
        <charset val="134"/>
      </rPr>
      <t>2021</t>
    </r>
    <r>
      <rPr>
        <sz val="9"/>
        <rFont val="宋体"/>
        <charset val="134"/>
      </rPr>
      <t>年保障性住房公租房建设项目</t>
    </r>
  </si>
  <si>
    <r>
      <rPr>
        <sz val="9"/>
        <rFont val="宋体"/>
        <charset val="0"/>
      </rPr>
      <t>新建公租房</t>
    </r>
    <r>
      <rPr>
        <sz val="9"/>
        <rFont val="Times New Roman"/>
        <charset val="0"/>
      </rPr>
      <t>300</t>
    </r>
    <r>
      <rPr>
        <sz val="9"/>
        <rFont val="宋体"/>
        <charset val="0"/>
      </rPr>
      <t>套，总建筑面积</t>
    </r>
    <r>
      <rPr>
        <sz val="9"/>
        <rFont val="Times New Roman"/>
        <charset val="0"/>
      </rPr>
      <t>15000</t>
    </r>
    <r>
      <rPr>
        <sz val="9"/>
        <rFont val="宋体"/>
        <charset val="0"/>
      </rPr>
      <t>平方米</t>
    </r>
  </si>
  <si>
    <r>
      <rPr>
        <sz val="9"/>
        <rFont val="Times New Roman"/>
        <charset val="0"/>
      </rPr>
      <t>9.4</t>
    </r>
    <r>
      <rPr>
        <sz val="9"/>
        <rFont val="宋体"/>
        <charset val="0"/>
      </rPr>
      <t>投资减少</t>
    </r>
    <r>
      <rPr>
        <sz val="9"/>
        <rFont val="Times New Roman"/>
        <charset val="0"/>
      </rPr>
      <t>462</t>
    </r>
    <r>
      <rPr>
        <sz val="9"/>
        <rFont val="宋体"/>
        <charset val="0"/>
      </rPr>
      <t>万</t>
    </r>
  </si>
  <si>
    <r>
      <rPr>
        <sz val="9"/>
        <rFont val="宋体"/>
        <charset val="134"/>
      </rPr>
      <t>阿合奇县</t>
    </r>
    <r>
      <rPr>
        <sz val="9"/>
        <rFont val="Times New Roman"/>
        <charset val="134"/>
      </rPr>
      <t>2021</t>
    </r>
    <r>
      <rPr>
        <sz val="9"/>
        <rFont val="宋体"/>
        <charset val="134"/>
      </rPr>
      <t>年麦尔开其村移民小区公租房建设项目</t>
    </r>
  </si>
  <si>
    <r>
      <rPr>
        <sz val="9"/>
        <rFont val="宋体"/>
        <charset val="0"/>
      </rPr>
      <t>新建保障性住房</t>
    </r>
    <r>
      <rPr>
        <sz val="9"/>
        <rFont val="Times New Roman"/>
        <charset val="0"/>
      </rPr>
      <t>201</t>
    </r>
    <r>
      <rPr>
        <sz val="9"/>
        <rFont val="宋体"/>
        <charset val="0"/>
      </rPr>
      <t>套及附属配套建设</t>
    </r>
  </si>
  <si>
    <t>克州安顺，王军伟</t>
  </si>
  <si>
    <r>
      <rPr>
        <sz val="9"/>
        <rFont val="宋体"/>
        <charset val="134"/>
      </rPr>
      <t>阿合奇县</t>
    </r>
    <r>
      <rPr>
        <sz val="9"/>
        <rFont val="Times New Roman"/>
        <charset val="134"/>
      </rPr>
      <t>2021</t>
    </r>
    <r>
      <rPr>
        <sz val="9"/>
        <rFont val="宋体"/>
        <charset val="134"/>
      </rPr>
      <t>年保障性安居工程公租房建设项目</t>
    </r>
  </si>
  <si>
    <r>
      <rPr>
        <sz val="9"/>
        <rFont val="宋体"/>
        <charset val="0"/>
      </rPr>
      <t>新建保障性住房</t>
    </r>
    <r>
      <rPr>
        <sz val="9"/>
        <rFont val="Times New Roman"/>
        <charset val="0"/>
      </rPr>
      <t>192</t>
    </r>
    <r>
      <rPr>
        <sz val="9"/>
        <rFont val="宋体"/>
        <charset val="0"/>
      </rPr>
      <t>套及附属配套建设</t>
    </r>
  </si>
  <si>
    <t>新疆鑫城，梁跃辉</t>
  </si>
  <si>
    <r>
      <rPr>
        <sz val="9"/>
        <rFont val="宋体"/>
        <charset val="0"/>
      </rPr>
      <t>地基开挖，报</t>
    </r>
    <r>
      <rPr>
        <sz val="9"/>
        <rFont val="Times New Roman"/>
        <charset val="0"/>
      </rPr>
      <t>2022</t>
    </r>
    <r>
      <rPr>
        <sz val="9"/>
        <rFont val="宋体"/>
        <charset val="0"/>
      </rPr>
      <t>年专项债未通过，多方筹措资金中</t>
    </r>
  </si>
  <si>
    <t>七</t>
  </si>
  <si>
    <t>产业发展</t>
  </si>
  <si>
    <t>克州美成新兴建材有限公司环保隧道窑技术改造项目</t>
  </si>
  <si>
    <r>
      <rPr>
        <sz val="9"/>
        <rFont val="宋体"/>
        <charset val="134"/>
      </rPr>
      <t>新建</t>
    </r>
    <r>
      <rPr>
        <sz val="9"/>
        <rFont val="Times New Roman"/>
        <charset val="134"/>
      </rPr>
      <t>1</t>
    </r>
    <r>
      <rPr>
        <sz val="9"/>
        <rFont val="宋体"/>
        <charset val="134"/>
      </rPr>
      <t>座节能环保移动式隧道窖及配套附属设施建设</t>
    </r>
  </si>
  <si>
    <r>
      <rPr>
        <sz val="9"/>
        <rFont val="宋体"/>
        <charset val="0"/>
      </rPr>
      <t>现已完成</t>
    </r>
    <r>
      <rPr>
        <sz val="9"/>
        <rFont val="Times New Roman"/>
        <charset val="0"/>
      </rPr>
      <t>100%</t>
    </r>
    <r>
      <rPr>
        <sz val="9"/>
        <rFont val="宋体"/>
        <charset val="0"/>
      </rPr>
      <t>（一期）</t>
    </r>
    <r>
      <rPr>
        <sz val="9"/>
        <rFont val="Times New Roman"/>
        <charset val="0"/>
      </rPr>
      <t xml:space="preserve">
</t>
    </r>
    <r>
      <rPr>
        <sz val="9"/>
        <rFont val="宋体"/>
        <charset val="0"/>
      </rPr>
      <t>二期采购设备正在安装阶段</t>
    </r>
  </si>
  <si>
    <t>产业专班</t>
  </si>
  <si>
    <t>州工信局</t>
  </si>
  <si>
    <t>刘鹏</t>
  </si>
  <si>
    <t>阿图什市商信局</t>
  </si>
  <si>
    <t>高凯</t>
  </si>
  <si>
    <t>刘勤锋</t>
  </si>
  <si>
    <t>松他克镇</t>
  </si>
  <si>
    <t>硝鲁克村</t>
  </si>
  <si>
    <r>
      <rPr>
        <sz val="9"/>
        <rFont val="宋体"/>
        <charset val="134"/>
      </rPr>
      <t>阿图什市上阿图什镇</t>
    </r>
    <r>
      <rPr>
        <sz val="9"/>
        <rFont val="Times New Roman"/>
        <charset val="134"/>
      </rPr>
      <t>4</t>
    </r>
    <r>
      <rPr>
        <sz val="9"/>
        <rFont val="宋体"/>
        <charset val="134"/>
      </rPr>
      <t>号建筑用砂建设项目</t>
    </r>
  </si>
  <si>
    <r>
      <rPr>
        <sz val="9"/>
        <rFont val="宋体"/>
        <charset val="134"/>
      </rPr>
      <t>新建生活区</t>
    </r>
    <r>
      <rPr>
        <sz val="9"/>
        <rFont val="Times New Roman"/>
        <charset val="134"/>
      </rPr>
      <t>2700</t>
    </r>
    <r>
      <rPr>
        <sz val="9"/>
        <rFont val="宋体"/>
        <charset val="134"/>
      </rPr>
      <t>平方米，开采区</t>
    </r>
    <r>
      <rPr>
        <sz val="9"/>
        <rFont val="Times New Roman"/>
        <charset val="134"/>
      </rPr>
      <t>52454.96</t>
    </r>
    <r>
      <rPr>
        <sz val="9"/>
        <rFont val="宋体"/>
        <charset val="134"/>
      </rPr>
      <t>平方米及配套附属设施建设</t>
    </r>
  </si>
  <si>
    <t>混凝土浇筑完成，砌墙已施工到三楼。</t>
  </si>
  <si>
    <t>刘刚</t>
  </si>
  <si>
    <t>重工业园区对面</t>
  </si>
  <si>
    <t>克州顺鑫综合办公楼建设项目</t>
  </si>
  <si>
    <t>对原有办公楼进行改扩建</t>
  </si>
  <si>
    <t>门窗已安装完毕，正在进行内墙粉刷和外墙保温施工。</t>
  </si>
  <si>
    <t>阿图什市工业园区管委会</t>
  </si>
  <si>
    <t>雍兴柏</t>
  </si>
  <si>
    <r>
      <rPr>
        <sz val="9"/>
        <rFont val="宋体"/>
        <charset val="134"/>
      </rPr>
      <t>克州鑫焱建材有限公司年产</t>
    </r>
    <r>
      <rPr>
        <sz val="9"/>
        <rFont val="Times New Roman"/>
        <charset val="134"/>
      </rPr>
      <t>20</t>
    </r>
    <r>
      <rPr>
        <sz val="9"/>
        <rFont val="宋体"/>
        <charset val="134"/>
      </rPr>
      <t>余万吨生石灰提升改造建设项目</t>
    </r>
  </si>
  <si>
    <r>
      <rPr>
        <sz val="9"/>
        <rFont val="宋体"/>
        <charset val="134"/>
      </rPr>
      <t>总建筑面积</t>
    </r>
    <r>
      <rPr>
        <sz val="9"/>
        <rFont val="Times New Roman"/>
        <charset val="134"/>
      </rPr>
      <t>3000</t>
    </r>
    <r>
      <rPr>
        <sz val="9"/>
        <rFont val="宋体"/>
        <charset val="134"/>
      </rPr>
      <t>平方米</t>
    </r>
  </si>
  <si>
    <t>正在进行窑体维护，办公室、厂房建设主体完工，正在装修，防尘网建设，厂区绿化基本完成。</t>
  </si>
  <si>
    <t>经营效益欠佳，预计今年暂无资金投入。</t>
  </si>
  <si>
    <t>兰龙</t>
  </si>
  <si>
    <t>重工业园</t>
  </si>
  <si>
    <r>
      <rPr>
        <sz val="9"/>
        <rFont val="宋体"/>
        <charset val="0"/>
      </rPr>
      <t>阿图什丰源馕业年产</t>
    </r>
    <r>
      <rPr>
        <sz val="9"/>
        <rFont val="Times New Roman"/>
        <charset val="0"/>
      </rPr>
      <t>2000</t>
    </r>
    <r>
      <rPr>
        <sz val="9"/>
        <rFont val="宋体"/>
        <charset val="0"/>
      </rPr>
      <t>万个馕建设项目</t>
    </r>
  </si>
  <si>
    <r>
      <rPr>
        <sz val="9"/>
        <rFont val="宋体"/>
        <charset val="134"/>
      </rPr>
      <t>对</t>
    </r>
    <r>
      <rPr>
        <sz val="9"/>
        <rFont val="Times New Roman"/>
        <charset val="134"/>
      </rPr>
      <t>1000</t>
    </r>
    <r>
      <rPr>
        <sz val="9"/>
        <rFont val="宋体"/>
        <charset val="134"/>
      </rPr>
      <t>平方米馕加工厂房进行改造装修</t>
    </r>
  </si>
  <si>
    <t>施工前期准备工作</t>
  </si>
  <si>
    <t>备注：因疫情原因设备部分未到货。</t>
  </si>
  <si>
    <t>徐海</t>
  </si>
  <si>
    <t>克州天山水泥熟料堆棚建设项目</t>
  </si>
  <si>
    <r>
      <rPr>
        <sz val="9"/>
        <rFont val="宋体"/>
        <charset val="134"/>
      </rPr>
      <t>新建一座</t>
    </r>
    <r>
      <rPr>
        <sz val="9"/>
        <rFont val="Times New Roman"/>
        <charset val="134"/>
      </rPr>
      <t>3318.2</t>
    </r>
    <r>
      <rPr>
        <sz val="9"/>
        <rFont val="宋体"/>
        <charset val="134"/>
      </rPr>
      <t>平方米的圆形熟料堆棚</t>
    </r>
  </si>
  <si>
    <t>崔先锋</t>
  </si>
  <si>
    <t>阿图什市鸿运发纸业瓦楞原纸技术升级改造扩建技改项目</t>
  </si>
  <si>
    <t>购置全自动高速裱纸机、自动收纸机等设备</t>
  </si>
  <si>
    <t>造纸车间进行设备安装调试等基础施工，纸箱车间设备安装。</t>
  </si>
  <si>
    <t>二季度累计投资受疫情，和补贴资金到位进度影响。</t>
  </si>
  <si>
    <t>张剑龙</t>
  </si>
  <si>
    <t>克州润华纺织科技有限公司纺织园建设项目</t>
  </si>
  <si>
    <r>
      <rPr>
        <sz val="9"/>
        <rFont val="宋体"/>
        <charset val="134"/>
      </rPr>
      <t>新建厂房面积</t>
    </r>
    <r>
      <rPr>
        <sz val="9"/>
        <rFont val="Times New Roman"/>
        <charset val="134"/>
      </rPr>
      <t>20.6</t>
    </r>
    <r>
      <rPr>
        <sz val="9"/>
        <rFont val="宋体"/>
        <charset val="134"/>
      </rPr>
      <t>万平方米及配套附属设施建设</t>
    </r>
  </si>
  <si>
    <r>
      <rPr>
        <sz val="9"/>
        <rFont val="Times New Roman"/>
        <charset val="0"/>
      </rPr>
      <t>1</t>
    </r>
    <r>
      <rPr>
        <sz val="9"/>
        <rFont val="宋体"/>
        <charset val="0"/>
      </rPr>
      <t>、环一车间细纱东半部地面固化全部完成。</t>
    </r>
    <r>
      <rPr>
        <sz val="9"/>
        <rFont val="Times New Roman"/>
        <charset val="0"/>
      </rPr>
      <t xml:space="preserve">
2</t>
    </r>
    <r>
      <rPr>
        <sz val="9"/>
        <rFont val="宋体"/>
        <charset val="0"/>
      </rPr>
      <t>、环一车间细纱西半部吊顶完成</t>
    </r>
    <r>
      <rPr>
        <sz val="9"/>
        <rFont val="Times New Roman"/>
        <charset val="0"/>
      </rPr>
      <t>90%</t>
    </r>
    <r>
      <rPr>
        <sz val="9"/>
        <rFont val="宋体"/>
        <charset val="0"/>
      </rPr>
      <t>，清梳联西半部吊顶完成</t>
    </r>
    <r>
      <rPr>
        <sz val="9"/>
        <rFont val="Times New Roman"/>
        <charset val="0"/>
      </rPr>
      <t>90%</t>
    </r>
    <r>
      <rPr>
        <sz val="9"/>
        <rFont val="宋体"/>
        <charset val="0"/>
      </rPr>
      <t>。</t>
    </r>
    <r>
      <rPr>
        <sz val="9"/>
        <rFont val="Times New Roman"/>
        <charset val="0"/>
      </rPr>
      <t xml:space="preserve">
3</t>
    </r>
    <r>
      <rPr>
        <sz val="9"/>
        <rFont val="宋体"/>
        <charset val="0"/>
      </rPr>
      <t>、环一车间内墙二遍腻子完成</t>
    </r>
    <r>
      <rPr>
        <sz val="9"/>
        <rFont val="Times New Roman"/>
        <charset val="0"/>
      </rPr>
      <t>70%</t>
    </r>
    <r>
      <rPr>
        <sz val="9"/>
        <rFont val="宋体"/>
        <charset val="0"/>
      </rPr>
      <t>。</t>
    </r>
    <r>
      <rPr>
        <sz val="9"/>
        <rFont val="Times New Roman"/>
        <charset val="0"/>
      </rPr>
      <t xml:space="preserve">
4</t>
    </r>
    <r>
      <rPr>
        <sz val="9"/>
        <rFont val="宋体"/>
        <charset val="0"/>
      </rPr>
      <t>、环一车间北山墙</t>
    </r>
    <r>
      <rPr>
        <sz val="9"/>
        <rFont val="Times New Roman"/>
        <charset val="0"/>
      </rPr>
      <t>KST</t>
    </r>
    <r>
      <rPr>
        <sz val="9"/>
        <rFont val="宋体"/>
        <charset val="0"/>
      </rPr>
      <t>外墙板安装完成</t>
    </r>
    <r>
      <rPr>
        <sz val="9"/>
        <rFont val="Times New Roman"/>
        <charset val="0"/>
      </rPr>
      <t>80%</t>
    </r>
    <r>
      <rPr>
        <sz val="9"/>
        <rFont val="宋体"/>
        <charset val="0"/>
      </rPr>
      <t>。</t>
    </r>
    <r>
      <rPr>
        <sz val="9"/>
        <rFont val="Times New Roman"/>
        <charset val="0"/>
      </rPr>
      <t xml:space="preserve">
5</t>
    </r>
    <r>
      <rPr>
        <sz val="9"/>
        <rFont val="宋体"/>
        <charset val="0"/>
      </rPr>
      <t>、环三车间二次结构拆模板，现场清理。</t>
    </r>
    <r>
      <rPr>
        <sz val="9"/>
        <rFont val="Times New Roman"/>
        <charset val="0"/>
      </rPr>
      <t xml:space="preserve">
6</t>
    </r>
    <r>
      <rPr>
        <sz val="9"/>
        <rFont val="宋体"/>
        <charset val="0"/>
      </rPr>
      <t>、餐厅内外墙抹灰全部完成。</t>
    </r>
    <r>
      <rPr>
        <sz val="9"/>
        <rFont val="Times New Roman"/>
        <charset val="0"/>
      </rPr>
      <t xml:space="preserve">     
7</t>
    </r>
    <r>
      <rPr>
        <sz val="9"/>
        <rFont val="宋体"/>
        <charset val="0"/>
      </rPr>
      <t>、消防泵房主体框架全部完成。</t>
    </r>
  </si>
  <si>
    <t>孙吉国</t>
  </si>
  <si>
    <t>阿克陶科邦锰业制造有限公司电解车间整流变压器升级改造</t>
  </si>
  <si>
    <r>
      <rPr>
        <sz val="9"/>
        <rFont val="宋体"/>
        <charset val="0"/>
      </rPr>
      <t>年产电解锰</t>
    </r>
    <r>
      <rPr>
        <sz val="9"/>
        <rFont val="Times New Roman"/>
        <charset val="0"/>
      </rPr>
      <t>15</t>
    </r>
    <r>
      <rPr>
        <sz val="9"/>
        <rFont val="宋体"/>
        <charset val="0"/>
      </rPr>
      <t>万吨，设计整流变压器</t>
    </r>
    <r>
      <rPr>
        <sz val="9"/>
        <rFont val="Times New Roman"/>
        <charset val="0"/>
      </rPr>
      <t>12</t>
    </r>
    <r>
      <rPr>
        <sz val="9"/>
        <rFont val="宋体"/>
        <charset val="0"/>
      </rPr>
      <t>台</t>
    </r>
  </si>
  <si>
    <t>准备更换第一台变压器</t>
  </si>
  <si>
    <r>
      <rPr>
        <sz val="9"/>
        <rFont val="宋体"/>
        <charset val="0"/>
      </rPr>
      <t>因</t>
    </r>
    <r>
      <rPr>
        <sz val="9"/>
        <rFont val="Times New Roman"/>
        <charset val="0"/>
      </rPr>
      <t>2022</t>
    </r>
    <r>
      <rPr>
        <sz val="9"/>
        <rFont val="宋体"/>
        <charset val="0"/>
      </rPr>
      <t>年电解锰价格下跌，为确保公司全年经营目标完成，原定于</t>
    </r>
    <r>
      <rPr>
        <sz val="9"/>
        <rFont val="Times New Roman"/>
        <charset val="0"/>
      </rPr>
      <t>4</t>
    </r>
    <r>
      <rPr>
        <sz val="9"/>
        <rFont val="宋体"/>
        <charset val="0"/>
      </rPr>
      <t>月开始更换变压器的计划延后至</t>
    </r>
    <r>
      <rPr>
        <sz val="9"/>
        <rFont val="Times New Roman"/>
        <charset val="0"/>
      </rPr>
      <t>7</t>
    </r>
    <r>
      <rPr>
        <sz val="9"/>
        <rFont val="宋体"/>
        <charset val="0"/>
      </rPr>
      <t>月底先停一条生产线进行变压器的更换实验，待实验成功后在逐步更换其它生产线变压器。预计本年度可更换变压器</t>
    </r>
    <r>
      <rPr>
        <sz val="9"/>
        <rFont val="Times New Roman"/>
        <charset val="0"/>
      </rPr>
      <t>2</t>
    </r>
    <r>
      <rPr>
        <sz val="9"/>
        <rFont val="宋体"/>
        <charset val="0"/>
      </rPr>
      <t>台</t>
    </r>
  </si>
  <si>
    <t>陈敬华</t>
  </si>
  <si>
    <t>阿克陶县商信局</t>
  </si>
  <si>
    <t>张子琦</t>
  </si>
  <si>
    <t>李德海</t>
  </si>
  <si>
    <t>奥依塔克镇</t>
  </si>
  <si>
    <t>江西工业园区</t>
  </si>
  <si>
    <r>
      <rPr>
        <sz val="9"/>
        <rFont val="Times New Roman"/>
        <charset val="0"/>
      </rPr>
      <t>5.8</t>
    </r>
    <r>
      <rPr>
        <sz val="9"/>
        <rFont val="宋体"/>
        <charset val="0"/>
      </rPr>
      <t>号调整</t>
    </r>
  </si>
  <si>
    <t>阿克陶县佰源丰巷道工程项目</t>
  </si>
  <si>
    <r>
      <rPr>
        <sz val="9"/>
        <rFont val="Times New Roman"/>
        <charset val="0"/>
      </rPr>
      <t>60</t>
    </r>
    <r>
      <rPr>
        <sz val="9"/>
        <rFont val="宋体"/>
        <charset val="0"/>
      </rPr>
      <t>万吨</t>
    </r>
    <r>
      <rPr>
        <sz val="9"/>
        <rFont val="Times New Roman"/>
        <charset val="0"/>
      </rPr>
      <t>/</t>
    </r>
    <r>
      <rPr>
        <sz val="9"/>
        <rFont val="宋体"/>
        <charset val="0"/>
      </rPr>
      <t>年井下开采井巷工程</t>
    </r>
  </si>
  <si>
    <r>
      <rPr>
        <sz val="9"/>
        <rFont val="宋体"/>
        <charset val="0"/>
      </rPr>
      <t>因</t>
    </r>
    <r>
      <rPr>
        <sz val="9"/>
        <rFont val="Times New Roman"/>
        <charset val="0"/>
      </rPr>
      <t>5</t>
    </r>
    <r>
      <rPr>
        <sz val="9"/>
        <rFont val="宋体"/>
        <charset val="0"/>
      </rPr>
      <t>月底才完成</t>
    </r>
    <r>
      <rPr>
        <sz val="9"/>
        <rFont val="Times New Roman"/>
        <charset val="0"/>
      </rPr>
      <t>60</t>
    </r>
    <r>
      <rPr>
        <sz val="9"/>
        <rFont val="宋体"/>
        <charset val="0"/>
      </rPr>
      <t>万吨中</t>
    </r>
    <r>
      <rPr>
        <sz val="9"/>
        <rFont val="Times New Roman"/>
        <charset val="0"/>
      </rPr>
      <t>15</t>
    </r>
    <r>
      <rPr>
        <sz val="9"/>
        <rFont val="宋体"/>
        <charset val="0"/>
      </rPr>
      <t>万吨的矿山安全生产验收，取得安全生产许可证，</t>
    </r>
    <r>
      <rPr>
        <sz val="9"/>
        <rFont val="Times New Roman"/>
        <charset val="0"/>
      </rPr>
      <t>6</t>
    </r>
    <r>
      <rPr>
        <sz val="9"/>
        <rFont val="宋体"/>
        <charset val="0"/>
      </rPr>
      <t>月才进行正常生产建设，故造成投资缓慢</t>
    </r>
  </si>
  <si>
    <r>
      <rPr>
        <sz val="9"/>
        <rFont val="宋体"/>
        <charset val="0"/>
      </rPr>
      <t>曾瑞波</t>
    </r>
    <r>
      <rPr>
        <sz val="9"/>
        <rFont val="Times New Roman"/>
        <charset val="0"/>
      </rPr>
      <t xml:space="preserve">
</t>
    </r>
    <r>
      <rPr>
        <sz val="9"/>
        <rFont val="宋体"/>
        <charset val="0"/>
      </rPr>
      <t>苏尔团</t>
    </r>
  </si>
  <si>
    <t>15967781658    15999337666</t>
  </si>
  <si>
    <t>木吉乡</t>
  </si>
  <si>
    <t>布拉克村</t>
  </si>
  <si>
    <t>克州阿克陶县冷链保鲜仓储中心建设项目</t>
  </si>
  <si>
    <r>
      <rPr>
        <sz val="9"/>
        <rFont val="宋体"/>
        <charset val="134"/>
      </rPr>
      <t>总建筑面积</t>
    </r>
    <r>
      <rPr>
        <sz val="9"/>
        <rFont val="Times New Roman"/>
        <charset val="134"/>
      </rPr>
      <t>4941</t>
    </r>
    <r>
      <rPr>
        <sz val="9"/>
        <rFont val="宋体"/>
        <charset val="134"/>
      </rPr>
      <t>平方米及配套附属设施建设</t>
    </r>
  </si>
  <si>
    <t>谢伟</t>
  </si>
  <si>
    <r>
      <rPr>
        <sz val="9"/>
        <rFont val="宋体"/>
        <charset val="134"/>
      </rPr>
      <t>到位援疆资金</t>
    </r>
    <r>
      <rPr>
        <sz val="9"/>
        <rFont val="Times New Roman"/>
        <charset val="134"/>
      </rPr>
      <t>500</t>
    </r>
    <r>
      <rPr>
        <sz val="9"/>
        <rFont val="宋体"/>
        <charset val="134"/>
      </rPr>
      <t>万</t>
    </r>
  </si>
  <si>
    <t>阿克陶县昆础铁矿业公司选矿厂及矿山提升改建项目</t>
  </si>
  <si>
    <t>选矿厂及矿山提升改建</t>
  </si>
  <si>
    <t>因企业资金周转困难，造成项目实施缓慢</t>
  </si>
  <si>
    <t>董单杰</t>
  </si>
  <si>
    <t>布伦口乡</t>
  </si>
  <si>
    <t>苏巴什村</t>
  </si>
  <si>
    <t>新疆紫金锌业有限公司乌拉根锌矿低品位废石综合回收利用工程建设项目</t>
  </si>
  <si>
    <r>
      <rPr>
        <sz val="9"/>
        <rFont val="宋体"/>
        <charset val="134"/>
      </rPr>
      <t>改扩建选矿系统，达到日处理</t>
    </r>
    <r>
      <rPr>
        <sz val="9"/>
        <rFont val="Times New Roman"/>
        <charset val="134"/>
      </rPr>
      <t>7000t</t>
    </r>
    <r>
      <rPr>
        <sz val="9"/>
        <rFont val="宋体"/>
        <charset val="134"/>
      </rPr>
      <t>低品位废石标准</t>
    </r>
  </si>
  <si>
    <t>年度投资已完成。</t>
  </si>
  <si>
    <t>乌恰县商信局</t>
  </si>
  <si>
    <t>谢恒勤</t>
  </si>
  <si>
    <t>伯广才</t>
  </si>
  <si>
    <t>乌拉根矿区</t>
  </si>
  <si>
    <r>
      <rPr>
        <b/>
        <sz val="9"/>
        <rFont val="宋体"/>
        <charset val="0"/>
      </rPr>
      <t>附件</t>
    </r>
    <r>
      <rPr>
        <b/>
        <sz val="9"/>
        <rFont val="Times New Roman"/>
        <charset val="0"/>
      </rPr>
      <t>2</t>
    </r>
    <r>
      <rPr>
        <b/>
        <sz val="9"/>
        <rFont val="宋体"/>
        <charset val="0"/>
      </rPr>
      <t>：</t>
    </r>
  </si>
  <si>
    <r>
      <rPr>
        <sz val="22"/>
        <rFont val="Times New Roman"/>
        <charset val="134"/>
      </rPr>
      <t>2022</t>
    </r>
    <r>
      <rPr>
        <sz val="22"/>
        <rFont val="方正小标宋简体"/>
        <charset val="134"/>
      </rPr>
      <t>年自治州新建固定资产投资项目计划表</t>
    </r>
  </si>
  <si>
    <r>
      <rPr>
        <b/>
        <sz val="9"/>
        <rFont val="宋体"/>
        <charset val="134"/>
      </rPr>
      <t>序号</t>
    </r>
  </si>
  <si>
    <r>
      <rPr>
        <b/>
        <sz val="9"/>
        <rFont val="宋体"/>
        <charset val="134"/>
      </rPr>
      <t>项目个数</t>
    </r>
  </si>
  <si>
    <r>
      <rPr>
        <b/>
        <sz val="9"/>
        <rFont val="宋体"/>
        <charset val="134"/>
      </rPr>
      <t>项目属地</t>
    </r>
  </si>
  <si>
    <r>
      <rPr>
        <b/>
        <sz val="9"/>
        <rFont val="宋体"/>
        <charset val="134"/>
      </rPr>
      <t>资金到位情况</t>
    </r>
  </si>
  <si>
    <r>
      <rPr>
        <b/>
        <sz val="9"/>
        <rFont val="宋体"/>
        <charset val="134"/>
      </rPr>
      <t>项目名称</t>
    </r>
  </si>
  <si>
    <r>
      <rPr>
        <b/>
        <sz val="9"/>
        <rFont val="宋体"/>
        <charset val="134"/>
      </rPr>
      <t>建设内容及规模</t>
    </r>
  </si>
  <si>
    <r>
      <rPr>
        <b/>
        <sz val="9"/>
        <rFont val="宋体"/>
        <charset val="134"/>
      </rPr>
      <t>总投资</t>
    </r>
  </si>
  <si>
    <r>
      <rPr>
        <b/>
        <sz val="9"/>
        <rFont val="宋体"/>
        <charset val="134"/>
      </rPr>
      <t>累计完成投资</t>
    </r>
  </si>
  <si>
    <r>
      <rPr>
        <b/>
        <sz val="9"/>
        <rFont val="宋体"/>
        <charset val="134"/>
      </rPr>
      <t>项目前期工作情况</t>
    </r>
  </si>
  <si>
    <r>
      <rPr>
        <b/>
        <sz val="9"/>
        <rFont val="宋体"/>
        <charset val="134"/>
      </rPr>
      <t>各阶段项目年度投资</t>
    </r>
  </si>
  <si>
    <r>
      <rPr>
        <b/>
        <sz val="9"/>
        <rFont val="宋体"/>
        <charset val="134"/>
      </rPr>
      <t>年度投资完成情况</t>
    </r>
  </si>
  <si>
    <r>
      <rPr>
        <b/>
        <sz val="9"/>
        <rFont val="宋体"/>
        <charset val="134"/>
      </rPr>
      <t>入库情况</t>
    </r>
  </si>
  <si>
    <r>
      <rPr>
        <b/>
        <sz val="9"/>
        <rFont val="宋体"/>
        <charset val="134"/>
      </rPr>
      <t>三季度投资任务</t>
    </r>
  </si>
  <si>
    <r>
      <rPr>
        <b/>
        <sz val="9"/>
        <rFont val="宋体"/>
        <charset val="0"/>
      </rPr>
      <t>计划开工时间</t>
    </r>
    <r>
      <rPr>
        <b/>
        <sz val="9"/>
        <rFont val="Times New Roman"/>
        <charset val="0"/>
      </rPr>
      <t xml:space="preserve">
</t>
    </r>
    <r>
      <rPr>
        <b/>
        <sz val="9"/>
        <rFont val="宋体"/>
        <charset val="0"/>
      </rPr>
      <t>（年</t>
    </r>
    <r>
      <rPr>
        <b/>
        <sz val="9"/>
        <rFont val="Times New Roman"/>
        <charset val="0"/>
      </rPr>
      <t>/</t>
    </r>
    <r>
      <rPr>
        <b/>
        <sz val="9"/>
        <rFont val="宋体"/>
        <charset val="0"/>
      </rPr>
      <t>月</t>
    </r>
    <r>
      <rPr>
        <b/>
        <sz val="9"/>
        <rFont val="Times New Roman"/>
        <charset val="0"/>
      </rPr>
      <t>/</t>
    </r>
    <r>
      <rPr>
        <b/>
        <sz val="9"/>
        <rFont val="宋体"/>
        <charset val="0"/>
      </rPr>
      <t>日）</t>
    </r>
  </si>
  <si>
    <r>
      <rPr>
        <b/>
        <sz val="9"/>
        <rFont val="宋体"/>
        <charset val="0"/>
      </rPr>
      <t>开工情况</t>
    </r>
  </si>
  <si>
    <r>
      <rPr>
        <b/>
        <sz val="9"/>
        <rFont val="宋体"/>
        <charset val="134"/>
      </rPr>
      <t>二季度开工任务</t>
    </r>
  </si>
  <si>
    <r>
      <rPr>
        <b/>
        <sz val="9"/>
        <rFont val="宋体"/>
        <charset val="0"/>
      </rPr>
      <t>问题处置情况</t>
    </r>
  </si>
  <si>
    <r>
      <rPr>
        <b/>
        <sz val="9"/>
        <rFont val="宋体"/>
        <charset val="0"/>
      </rPr>
      <t>年度资金来源情况</t>
    </r>
  </si>
  <si>
    <r>
      <rPr>
        <b/>
        <sz val="9"/>
        <rFont val="宋体"/>
        <charset val="134"/>
      </rPr>
      <t>项目工作推进专班</t>
    </r>
  </si>
  <si>
    <r>
      <rPr>
        <b/>
        <sz val="9"/>
        <rFont val="宋体"/>
        <charset val="134"/>
      </rPr>
      <t>州级责任部门</t>
    </r>
  </si>
  <si>
    <r>
      <rPr>
        <b/>
        <sz val="9"/>
        <rFont val="宋体"/>
        <charset val="134"/>
      </rPr>
      <t>责任县（市）</t>
    </r>
  </si>
  <si>
    <r>
      <rPr>
        <b/>
        <sz val="9"/>
        <rFont val="宋体"/>
        <charset val="134"/>
      </rPr>
      <t>施工单位</t>
    </r>
  </si>
  <si>
    <r>
      <rPr>
        <b/>
        <sz val="9"/>
        <rFont val="宋体"/>
        <charset val="134"/>
      </rPr>
      <t>施工地点</t>
    </r>
  </si>
  <si>
    <r>
      <rPr>
        <b/>
        <sz val="9"/>
        <rFont val="宋体"/>
        <charset val="134"/>
      </rPr>
      <t>备注</t>
    </r>
  </si>
  <si>
    <r>
      <rPr>
        <b/>
        <sz val="9"/>
        <rFont val="宋体"/>
        <charset val="134"/>
      </rPr>
      <t>用地预审</t>
    </r>
  </si>
  <si>
    <r>
      <rPr>
        <b/>
        <sz val="9"/>
        <rFont val="宋体"/>
        <charset val="134"/>
      </rPr>
      <t>选址意见</t>
    </r>
  </si>
  <si>
    <r>
      <rPr>
        <b/>
        <sz val="9"/>
        <rFont val="宋体"/>
        <charset val="134"/>
      </rPr>
      <t>建设规划</t>
    </r>
  </si>
  <si>
    <r>
      <rPr>
        <b/>
        <sz val="9"/>
        <rFont val="宋体"/>
        <charset val="134"/>
      </rPr>
      <t>环境影响评估</t>
    </r>
  </si>
  <si>
    <r>
      <rPr>
        <b/>
        <sz val="9"/>
        <rFont val="宋体"/>
        <charset val="134"/>
      </rPr>
      <t>可研阶段</t>
    </r>
  </si>
  <si>
    <r>
      <rPr>
        <b/>
        <sz val="9"/>
        <rFont val="宋体"/>
        <charset val="134"/>
      </rPr>
      <t>初设阶段</t>
    </r>
  </si>
  <si>
    <r>
      <rPr>
        <b/>
        <sz val="9"/>
        <rFont val="宋体"/>
        <charset val="134"/>
      </rPr>
      <t>招标阶段</t>
    </r>
  </si>
  <si>
    <r>
      <rPr>
        <b/>
        <sz val="9"/>
        <rFont val="宋体"/>
        <charset val="0"/>
      </rPr>
      <t>可研审批项目计划投资</t>
    </r>
  </si>
  <si>
    <r>
      <rPr>
        <b/>
        <sz val="9"/>
        <rFont val="宋体"/>
        <charset val="0"/>
      </rPr>
      <t>初设审批项目计划投资</t>
    </r>
  </si>
  <si>
    <r>
      <rPr>
        <b/>
        <sz val="9"/>
        <rFont val="宋体"/>
        <charset val="0"/>
      </rPr>
      <t>发布招标项目计划投资</t>
    </r>
  </si>
  <si>
    <r>
      <rPr>
        <b/>
        <sz val="9"/>
        <rFont val="宋体"/>
        <charset val="0"/>
      </rPr>
      <t>开工项目计划投资</t>
    </r>
  </si>
  <si>
    <r>
      <rPr>
        <b/>
        <sz val="9"/>
        <rFont val="宋体"/>
        <charset val="0"/>
      </rPr>
      <t>投资完成率</t>
    </r>
  </si>
  <si>
    <r>
      <rPr>
        <b/>
        <sz val="9"/>
        <rFont val="宋体"/>
        <charset val="0"/>
      </rPr>
      <t>预计三季度年度投资完成</t>
    </r>
  </si>
  <si>
    <r>
      <rPr>
        <b/>
        <sz val="9"/>
        <rFont val="宋体"/>
        <charset val="0"/>
      </rPr>
      <t>入库数</t>
    </r>
  </si>
  <si>
    <r>
      <rPr>
        <b/>
        <sz val="9"/>
        <rFont val="宋体"/>
        <charset val="0"/>
      </rPr>
      <t>入库金额</t>
    </r>
  </si>
  <si>
    <r>
      <rPr>
        <b/>
        <sz val="9"/>
        <rFont val="宋体"/>
        <charset val="0"/>
      </rPr>
      <t>差值</t>
    </r>
  </si>
  <si>
    <r>
      <rPr>
        <b/>
        <sz val="9"/>
        <rFont val="Times New Roman"/>
        <charset val="0"/>
      </rPr>
      <t>6</t>
    </r>
    <r>
      <rPr>
        <b/>
        <sz val="9"/>
        <rFont val="宋体"/>
        <charset val="0"/>
      </rPr>
      <t>月</t>
    </r>
    <r>
      <rPr>
        <b/>
        <sz val="9"/>
        <rFont val="Times New Roman"/>
        <charset val="0"/>
      </rPr>
      <t>30</t>
    </r>
    <r>
      <rPr>
        <b/>
        <sz val="9"/>
        <rFont val="宋体"/>
        <charset val="0"/>
      </rPr>
      <t>日开工数</t>
    </r>
  </si>
  <si>
    <r>
      <rPr>
        <b/>
        <sz val="9"/>
        <rFont val="宋体"/>
        <charset val="134"/>
      </rPr>
      <t>人员到位情况（人）</t>
    </r>
  </si>
  <si>
    <r>
      <rPr>
        <b/>
        <sz val="9"/>
        <rFont val="宋体"/>
        <charset val="134"/>
      </rPr>
      <t>施工情况（文字和数据说明具体施工情况）</t>
    </r>
  </si>
  <si>
    <r>
      <rPr>
        <b/>
        <sz val="9"/>
        <rFont val="宋体"/>
        <charset val="134"/>
      </rPr>
      <t>差值</t>
    </r>
  </si>
  <si>
    <r>
      <rPr>
        <b/>
        <sz val="9"/>
        <rFont val="宋体"/>
        <charset val="0"/>
      </rPr>
      <t>主要问题</t>
    </r>
  </si>
  <si>
    <r>
      <rPr>
        <b/>
        <sz val="9"/>
        <rFont val="宋体"/>
        <charset val="0"/>
      </rPr>
      <t>问题处置层级（自治区、自治州、县市）</t>
    </r>
  </si>
  <si>
    <r>
      <rPr>
        <b/>
        <sz val="9"/>
        <rFont val="宋体"/>
        <charset val="0"/>
      </rPr>
      <t>具体处置部门</t>
    </r>
  </si>
  <si>
    <r>
      <rPr>
        <b/>
        <sz val="9"/>
        <rFont val="宋体"/>
        <charset val="0"/>
      </rPr>
      <t>合计</t>
    </r>
  </si>
  <si>
    <r>
      <rPr>
        <b/>
        <sz val="9"/>
        <rFont val="宋体"/>
        <charset val="134"/>
      </rPr>
      <t>中央预算内预算资金</t>
    </r>
  </si>
  <si>
    <r>
      <rPr>
        <b/>
        <sz val="9"/>
        <rFont val="宋体"/>
        <charset val="134"/>
      </rPr>
      <t>国家、自治区、部门专项补助资金</t>
    </r>
  </si>
  <si>
    <r>
      <rPr>
        <b/>
        <sz val="9"/>
        <rFont val="宋体"/>
        <charset val="134"/>
      </rPr>
      <t>地方配套资金</t>
    </r>
  </si>
  <si>
    <r>
      <rPr>
        <b/>
        <sz val="9"/>
        <rFont val="宋体"/>
        <charset val="134"/>
      </rPr>
      <t>衔接乡村振兴资金</t>
    </r>
  </si>
  <si>
    <r>
      <rPr>
        <b/>
        <sz val="9"/>
        <rFont val="宋体"/>
        <charset val="134"/>
      </rPr>
      <t>援疆资金</t>
    </r>
  </si>
  <si>
    <r>
      <rPr>
        <b/>
        <sz val="9"/>
        <rFont val="宋体"/>
        <charset val="134"/>
      </rPr>
      <t>专项债资金</t>
    </r>
  </si>
  <si>
    <r>
      <rPr>
        <b/>
        <sz val="9"/>
        <rFont val="宋体"/>
        <charset val="134"/>
      </rPr>
      <t>一般债资金</t>
    </r>
  </si>
  <si>
    <r>
      <rPr>
        <b/>
        <sz val="9"/>
        <rFont val="宋体"/>
        <charset val="134"/>
      </rPr>
      <t>企业自筹</t>
    </r>
  </si>
  <si>
    <r>
      <rPr>
        <b/>
        <sz val="9"/>
        <rFont val="宋体"/>
        <charset val="134"/>
      </rPr>
      <t>其他</t>
    </r>
  </si>
  <si>
    <r>
      <rPr>
        <b/>
        <sz val="9"/>
        <rFont val="宋体"/>
        <charset val="134"/>
      </rPr>
      <t>部门</t>
    </r>
  </si>
  <si>
    <r>
      <rPr>
        <b/>
        <sz val="9"/>
        <rFont val="宋体"/>
        <charset val="134"/>
      </rPr>
      <t>责任领导</t>
    </r>
  </si>
  <si>
    <r>
      <rPr>
        <b/>
        <sz val="9"/>
        <rFont val="宋体"/>
        <charset val="134"/>
      </rPr>
      <t>县（市）</t>
    </r>
  </si>
  <si>
    <r>
      <rPr>
        <b/>
        <sz val="9"/>
        <rFont val="宋体"/>
        <charset val="134"/>
      </rPr>
      <t>责任部门</t>
    </r>
  </si>
  <si>
    <r>
      <rPr>
        <b/>
        <sz val="9"/>
        <rFont val="宋体"/>
        <charset val="134"/>
      </rPr>
      <t>责任人</t>
    </r>
  </si>
  <si>
    <r>
      <rPr>
        <b/>
        <sz val="9"/>
        <rFont val="宋体"/>
        <charset val="0"/>
      </rPr>
      <t>联系电话</t>
    </r>
  </si>
  <si>
    <r>
      <rPr>
        <b/>
        <sz val="9"/>
        <rFont val="宋体"/>
        <charset val="134"/>
      </rPr>
      <t>联系人</t>
    </r>
  </si>
  <si>
    <r>
      <rPr>
        <b/>
        <sz val="9"/>
        <rFont val="宋体"/>
        <charset val="134"/>
      </rPr>
      <t>到位数</t>
    </r>
  </si>
  <si>
    <r>
      <rPr>
        <b/>
        <sz val="9"/>
        <rFont val="宋体"/>
        <charset val="134"/>
      </rPr>
      <t>到位额度</t>
    </r>
  </si>
  <si>
    <r>
      <rPr>
        <b/>
        <sz val="9"/>
        <rFont val="宋体"/>
        <charset val="134"/>
      </rPr>
      <t>审批</t>
    </r>
  </si>
  <si>
    <r>
      <rPr>
        <b/>
        <sz val="9"/>
        <rFont val="宋体"/>
        <charset val="0"/>
      </rPr>
      <t>委托</t>
    </r>
  </si>
  <si>
    <r>
      <rPr>
        <b/>
        <sz val="9"/>
        <rFont val="宋体"/>
        <charset val="0"/>
      </rPr>
      <t>计划发布招标</t>
    </r>
    <r>
      <rPr>
        <b/>
        <sz val="9"/>
        <rFont val="Times New Roman"/>
        <charset val="0"/>
      </rPr>
      <t xml:space="preserve">
</t>
    </r>
    <r>
      <rPr>
        <b/>
        <sz val="9"/>
        <rFont val="宋体"/>
        <charset val="0"/>
      </rPr>
      <t>公告时间</t>
    </r>
    <r>
      <rPr>
        <b/>
        <sz val="9"/>
        <rFont val="Times New Roman"/>
        <charset val="0"/>
      </rPr>
      <t xml:space="preserve">
</t>
    </r>
    <r>
      <rPr>
        <b/>
        <sz val="9"/>
        <rFont val="宋体"/>
        <charset val="0"/>
      </rPr>
      <t>（</t>
    </r>
    <r>
      <rPr>
        <b/>
        <sz val="9"/>
        <rFont val="Times New Roman"/>
        <charset val="0"/>
      </rPr>
      <t>xx</t>
    </r>
    <r>
      <rPr>
        <b/>
        <sz val="9"/>
        <rFont val="宋体"/>
        <charset val="0"/>
      </rPr>
      <t>月</t>
    </r>
    <r>
      <rPr>
        <b/>
        <sz val="9"/>
        <rFont val="Times New Roman"/>
        <charset val="0"/>
      </rPr>
      <t>xx</t>
    </r>
    <r>
      <rPr>
        <b/>
        <sz val="9"/>
        <rFont val="宋体"/>
        <charset val="0"/>
      </rPr>
      <t>日）</t>
    </r>
  </si>
  <si>
    <r>
      <rPr>
        <b/>
        <sz val="9"/>
        <rFont val="宋体"/>
        <charset val="0"/>
      </rPr>
      <t>已发布公告</t>
    </r>
  </si>
  <si>
    <r>
      <rPr>
        <b/>
        <sz val="9"/>
        <rFont val="宋体"/>
        <charset val="0"/>
      </rPr>
      <t>完成招标时间</t>
    </r>
    <r>
      <rPr>
        <b/>
        <sz val="9"/>
        <rFont val="Times New Roman"/>
        <charset val="0"/>
      </rPr>
      <t xml:space="preserve">
</t>
    </r>
    <r>
      <rPr>
        <b/>
        <sz val="9"/>
        <rFont val="宋体"/>
        <charset val="0"/>
      </rPr>
      <t>（</t>
    </r>
    <r>
      <rPr>
        <b/>
        <sz val="9"/>
        <rFont val="Times New Roman"/>
        <charset val="0"/>
      </rPr>
      <t>xx</t>
    </r>
    <r>
      <rPr>
        <b/>
        <sz val="9"/>
        <rFont val="宋体"/>
        <charset val="0"/>
      </rPr>
      <t>月</t>
    </r>
    <r>
      <rPr>
        <b/>
        <sz val="9"/>
        <rFont val="Times New Roman"/>
        <charset val="0"/>
      </rPr>
      <t>xx</t>
    </r>
    <r>
      <rPr>
        <b/>
        <sz val="9"/>
        <rFont val="宋体"/>
        <charset val="0"/>
      </rPr>
      <t>日）</t>
    </r>
  </si>
  <si>
    <r>
      <rPr>
        <b/>
        <sz val="9"/>
        <rFont val="宋体"/>
        <charset val="0"/>
      </rPr>
      <t>已完成招标</t>
    </r>
  </si>
  <si>
    <r>
      <rPr>
        <b/>
        <sz val="9"/>
        <rFont val="宋体"/>
        <charset val="0"/>
      </rPr>
      <t>个数</t>
    </r>
  </si>
  <si>
    <r>
      <rPr>
        <b/>
        <sz val="9"/>
        <rFont val="宋体"/>
        <charset val="0"/>
      </rPr>
      <t>开工率</t>
    </r>
  </si>
  <si>
    <r>
      <rPr>
        <b/>
        <sz val="9"/>
        <rFont val="宋体"/>
        <charset val="134"/>
      </rPr>
      <t>开工需求人员数</t>
    </r>
  </si>
  <si>
    <r>
      <rPr>
        <b/>
        <sz val="9"/>
        <rFont val="宋体"/>
        <charset val="0"/>
      </rPr>
      <t>实到人数</t>
    </r>
  </si>
  <si>
    <r>
      <rPr>
        <b/>
        <sz val="9"/>
        <rFont val="宋体"/>
        <charset val="0"/>
      </rPr>
      <t>州直属</t>
    </r>
  </si>
  <si>
    <r>
      <rPr>
        <b/>
        <sz val="9"/>
        <rFont val="宋体"/>
        <charset val="0"/>
      </rPr>
      <t>阿图什市</t>
    </r>
  </si>
  <si>
    <r>
      <rPr>
        <b/>
        <sz val="9"/>
        <rFont val="宋体"/>
        <charset val="0"/>
      </rPr>
      <t>阿克陶县</t>
    </r>
  </si>
  <si>
    <r>
      <rPr>
        <b/>
        <sz val="9"/>
        <rFont val="宋体"/>
        <charset val="0"/>
      </rPr>
      <t>乌恰县</t>
    </r>
  </si>
  <si>
    <r>
      <rPr>
        <b/>
        <sz val="9"/>
        <rFont val="宋体"/>
        <charset val="0"/>
      </rPr>
      <t>阿合奇县</t>
    </r>
  </si>
  <si>
    <t>大中型灌区节水改造与信息化建设</t>
  </si>
  <si>
    <r>
      <rPr>
        <sz val="9"/>
        <rFont val="宋体"/>
        <charset val="134"/>
      </rPr>
      <t>新疆喀什噶尔河</t>
    </r>
    <r>
      <rPr>
        <sz val="9"/>
        <rFont val="Times New Roman"/>
        <charset val="134"/>
      </rPr>
      <t>“</t>
    </r>
    <r>
      <rPr>
        <sz val="9"/>
        <rFont val="宋体"/>
        <charset val="134"/>
      </rPr>
      <t>十四五</t>
    </r>
    <r>
      <rPr>
        <sz val="9"/>
        <rFont val="Times New Roman"/>
        <charset val="134"/>
      </rPr>
      <t>”</t>
    </r>
    <r>
      <rPr>
        <sz val="9"/>
        <rFont val="宋体"/>
        <charset val="134"/>
      </rPr>
      <t>大型灌区续建配套与现代化改造阿克陶片区建设项目</t>
    </r>
  </si>
  <si>
    <r>
      <rPr>
        <sz val="9"/>
        <rFont val="宋体"/>
        <charset val="134"/>
      </rPr>
      <t>改建防渗渠</t>
    </r>
    <r>
      <rPr>
        <sz val="9"/>
        <rFont val="Times New Roman"/>
        <charset val="134"/>
      </rPr>
      <t>15.83</t>
    </r>
    <r>
      <rPr>
        <sz val="9"/>
        <rFont val="宋体"/>
        <charset val="134"/>
      </rPr>
      <t>公里，新建渠道配套建筑物</t>
    </r>
    <r>
      <rPr>
        <sz val="9"/>
        <rFont val="Times New Roman"/>
        <charset val="134"/>
      </rPr>
      <t>118</t>
    </r>
    <r>
      <rPr>
        <sz val="9"/>
        <rFont val="宋体"/>
        <charset val="134"/>
      </rPr>
      <t>座及相关附属设施建设</t>
    </r>
  </si>
  <si>
    <r>
      <rPr>
        <sz val="9"/>
        <rFont val="宋体"/>
        <charset val="134"/>
      </rPr>
      <t>斯马依力江</t>
    </r>
    <r>
      <rPr>
        <sz val="9"/>
        <rFont val="Times New Roman"/>
        <charset val="134"/>
      </rPr>
      <t>·</t>
    </r>
    <r>
      <rPr>
        <sz val="9"/>
        <rFont val="宋体"/>
        <charset val="134"/>
      </rPr>
      <t>买买提</t>
    </r>
  </si>
  <si>
    <t>水源地保护与饮水安全</t>
  </si>
  <si>
    <t>阿图什市阿湖乡安全饮水主管道提升改造建设项目</t>
  </si>
  <si>
    <r>
      <rPr>
        <sz val="9"/>
        <rFont val="宋体"/>
        <charset val="134"/>
      </rPr>
      <t>铺设管道</t>
    </r>
    <r>
      <rPr>
        <sz val="9"/>
        <rFont val="Times New Roman"/>
        <charset val="134"/>
      </rPr>
      <t>15.3</t>
    </r>
    <r>
      <rPr>
        <sz val="9"/>
        <rFont val="宋体"/>
        <charset val="134"/>
      </rPr>
      <t>公里，管道沿线配套建筑物</t>
    </r>
    <r>
      <rPr>
        <sz val="9"/>
        <rFont val="Times New Roman"/>
        <charset val="134"/>
      </rPr>
      <t>24</t>
    </r>
    <r>
      <rPr>
        <sz val="9"/>
        <rFont val="宋体"/>
        <charset val="134"/>
      </rPr>
      <t>座、水厂维修</t>
    </r>
    <r>
      <rPr>
        <sz val="9"/>
        <rFont val="Times New Roman"/>
        <charset val="134"/>
      </rPr>
      <t>1</t>
    </r>
    <r>
      <rPr>
        <sz val="9"/>
        <rFont val="宋体"/>
        <charset val="134"/>
      </rPr>
      <t>处</t>
    </r>
  </si>
  <si>
    <t>阿图什市水利局</t>
  </si>
  <si>
    <r>
      <rPr>
        <sz val="9"/>
        <rFont val="宋体"/>
        <charset val="134"/>
      </rPr>
      <t>米吉提</t>
    </r>
    <r>
      <rPr>
        <sz val="9"/>
        <rFont val="Times New Roman"/>
        <charset val="134"/>
      </rPr>
      <t>·</t>
    </r>
    <r>
      <rPr>
        <sz val="9"/>
        <rFont val="宋体"/>
        <charset val="134"/>
      </rPr>
      <t>艾克木</t>
    </r>
  </si>
  <si>
    <t>敬瑞强</t>
  </si>
  <si>
    <t>阿湖乡</t>
  </si>
  <si>
    <t>阿其克村</t>
  </si>
  <si>
    <r>
      <rPr>
        <sz val="9"/>
        <rFont val="宋体"/>
        <charset val="0"/>
      </rPr>
      <t>到位乡村振兴资金</t>
    </r>
    <r>
      <rPr>
        <sz val="9"/>
        <rFont val="Times New Roman"/>
        <charset val="0"/>
      </rPr>
      <t>500</t>
    </r>
    <r>
      <rPr>
        <sz val="9"/>
        <rFont val="宋体"/>
        <charset val="0"/>
      </rPr>
      <t>万</t>
    </r>
  </si>
  <si>
    <t>阿克陶县安全饮水巩固提升供水工程</t>
  </si>
  <si>
    <r>
      <rPr>
        <sz val="9"/>
        <rFont val="宋体"/>
        <charset val="134"/>
      </rPr>
      <t>铺设管道</t>
    </r>
    <r>
      <rPr>
        <sz val="9"/>
        <rFont val="Times New Roman"/>
        <charset val="134"/>
      </rPr>
      <t>12.6</t>
    </r>
    <r>
      <rPr>
        <sz val="9"/>
        <rFont val="宋体"/>
        <charset val="134"/>
      </rPr>
      <t>公里，配套管道附属建筑物</t>
    </r>
    <r>
      <rPr>
        <sz val="9"/>
        <rFont val="Times New Roman"/>
        <charset val="134"/>
      </rPr>
      <t>31</t>
    </r>
    <r>
      <rPr>
        <sz val="9"/>
        <rFont val="宋体"/>
        <charset val="134"/>
      </rPr>
      <t>座</t>
    </r>
  </si>
  <si>
    <t>管道埋设</t>
  </si>
  <si>
    <r>
      <rPr>
        <sz val="9"/>
        <rFont val="宋体"/>
        <charset val="0"/>
      </rPr>
      <t>福建星洲水利水电工程有限公司</t>
    </r>
    <r>
      <rPr>
        <sz val="9"/>
        <rFont val="Times New Roman"/>
        <charset val="0"/>
      </rPr>
      <t>-----</t>
    </r>
    <r>
      <rPr>
        <sz val="9"/>
        <rFont val="宋体"/>
        <charset val="0"/>
      </rPr>
      <t>乔洋</t>
    </r>
  </si>
  <si>
    <t>巴仁乡、玉麦镇、恰尔隆镇（搬迁点）、阿克陶镇</t>
  </si>
  <si>
    <t>古勒巴格村、依勒干村</t>
  </si>
  <si>
    <r>
      <rPr>
        <sz val="9"/>
        <rFont val="Times New Roman"/>
        <charset val="0"/>
      </rPr>
      <t>5.8</t>
    </r>
    <r>
      <rPr>
        <sz val="9"/>
        <rFont val="宋体"/>
        <charset val="0"/>
      </rPr>
      <t>号项目名称变更，投资减少</t>
    </r>
    <r>
      <rPr>
        <sz val="9"/>
        <rFont val="Times New Roman"/>
        <charset val="0"/>
      </rPr>
      <t>350</t>
    </r>
    <r>
      <rPr>
        <sz val="9"/>
        <rFont val="宋体"/>
        <charset val="0"/>
      </rPr>
      <t>万</t>
    </r>
  </si>
  <si>
    <t>阿克陶县饮水安全巩固提升配水工程</t>
  </si>
  <si>
    <r>
      <rPr>
        <sz val="9"/>
        <rFont val="宋体"/>
        <charset val="134"/>
      </rPr>
      <t>铺设管道全长</t>
    </r>
    <r>
      <rPr>
        <sz val="9"/>
        <rFont val="Times New Roman"/>
        <charset val="134"/>
      </rPr>
      <t>37.1</t>
    </r>
    <r>
      <rPr>
        <sz val="9"/>
        <rFont val="宋体"/>
        <charset val="134"/>
      </rPr>
      <t>公里，配套管道附属建筑物</t>
    </r>
    <r>
      <rPr>
        <sz val="9"/>
        <rFont val="Times New Roman"/>
        <charset val="134"/>
      </rPr>
      <t>153</t>
    </r>
    <r>
      <rPr>
        <sz val="9"/>
        <rFont val="宋体"/>
        <charset val="134"/>
      </rPr>
      <t>座</t>
    </r>
  </si>
  <si>
    <r>
      <rPr>
        <sz val="9"/>
        <rFont val="宋体"/>
        <charset val="0"/>
      </rPr>
      <t>阿克陶县诚鑫路桥有限责任公司</t>
    </r>
    <r>
      <rPr>
        <sz val="9"/>
        <rFont val="Times New Roman"/>
        <charset val="0"/>
      </rPr>
      <t>-----</t>
    </r>
    <r>
      <rPr>
        <sz val="9"/>
        <rFont val="宋体"/>
        <charset val="0"/>
      </rPr>
      <t>李金松</t>
    </r>
  </si>
  <si>
    <t>恰尔隆镇、玉麦镇</t>
  </si>
  <si>
    <t>阿勒吞其村、康克仁村</t>
  </si>
  <si>
    <r>
      <rPr>
        <sz val="9"/>
        <rFont val="Times New Roman"/>
        <charset val="0"/>
      </rPr>
      <t>5.8</t>
    </r>
    <r>
      <rPr>
        <sz val="9"/>
        <rFont val="宋体"/>
        <charset val="0"/>
      </rPr>
      <t>号项目名称变更，投资减少</t>
    </r>
    <r>
      <rPr>
        <sz val="9"/>
        <rFont val="Times New Roman"/>
        <charset val="0"/>
      </rPr>
      <t>332</t>
    </r>
    <r>
      <rPr>
        <sz val="9"/>
        <rFont val="宋体"/>
        <charset val="0"/>
      </rPr>
      <t>万</t>
    </r>
  </si>
  <si>
    <t>阿合奇县农业水价综合改革配套建设项目</t>
  </si>
  <si>
    <r>
      <rPr>
        <sz val="9"/>
        <rFont val="宋体"/>
        <charset val="0"/>
      </rPr>
      <t>新建监控平台</t>
    </r>
    <r>
      <rPr>
        <sz val="9"/>
        <rFont val="Times New Roman"/>
        <charset val="0"/>
      </rPr>
      <t>1</t>
    </r>
    <r>
      <rPr>
        <sz val="9"/>
        <rFont val="宋体"/>
        <charset val="0"/>
      </rPr>
      <t>个、使用管理平台</t>
    </r>
    <r>
      <rPr>
        <sz val="9"/>
        <rFont val="Times New Roman"/>
        <charset val="0"/>
      </rPr>
      <t>8</t>
    </r>
    <r>
      <rPr>
        <sz val="9"/>
        <rFont val="宋体"/>
        <charset val="0"/>
      </rPr>
      <t>个、安装计量设施</t>
    </r>
    <r>
      <rPr>
        <sz val="9"/>
        <rFont val="Times New Roman"/>
        <charset val="0"/>
      </rPr>
      <t>400</t>
    </r>
    <r>
      <rPr>
        <sz val="9"/>
        <rFont val="宋体"/>
        <charset val="0"/>
      </rPr>
      <t>套</t>
    </r>
  </si>
  <si>
    <t>阿合奇县水利局</t>
  </si>
  <si>
    <t>彭新辉</t>
  </si>
  <si>
    <t>西安讯腾，陈学峰</t>
  </si>
  <si>
    <t>阿依特克提尔村</t>
  </si>
  <si>
    <r>
      <rPr>
        <sz val="9"/>
        <rFont val="宋体"/>
        <charset val="0"/>
      </rPr>
      <t>到位乡村振兴资金</t>
    </r>
    <r>
      <rPr>
        <sz val="9"/>
        <rFont val="Times New Roman"/>
        <charset val="0"/>
      </rPr>
      <t>600</t>
    </r>
    <r>
      <rPr>
        <sz val="9"/>
        <rFont val="宋体"/>
        <charset val="0"/>
      </rPr>
      <t>万元</t>
    </r>
  </si>
  <si>
    <t>防洪基础设施与小流域治理</t>
  </si>
  <si>
    <t>上阿图什镇恰克马克河北支流右岸依克萨克村至塔库提村防洪坝建设项目</t>
  </si>
  <si>
    <r>
      <rPr>
        <sz val="9"/>
        <rFont val="宋体"/>
        <charset val="134"/>
      </rPr>
      <t>新建防洪堤</t>
    </r>
    <r>
      <rPr>
        <sz val="9"/>
        <rFont val="Times New Roman"/>
        <charset val="134"/>
      </rPr>
      <t>5.414</t>
    </r>
    <r>
      <rPr>
        <sz val="9"/>
        <rFont val="宋体"/>
        <charset val="134"/>
      </rPr>
      <t>公里，引洪闸</t>
    </r>
    <r>
      <rPr>
        <sz val="9"/>
        <rFont val="Times New Roman"/>
        <charset val="134"/>
      </rPr>
      <t>2</t>
    </r>
    <r>
      <rPr>
        <sz val="9"/>
        <rFont val="宋体"/>
        <charset val="134"/>
      </rPr>
      <t>座及配套附属设施建设</t>
    </r>
  </si>
  <si>
    <r>
      <rPr>
        <sz val="9"/>
        <rFont val="宋体"/>
        <charset val="0"/>
      </rPr>
      <t>米吉提</t>
    </r>
    <r>
      <rPr>
        <sz val="9"/>
        <rFont val="Times New Roman"/>
        <charset val="0"/>
      </rPr>
      <t>·</t>
    </r>
    <r>
      <rPr>
        <sz val="9"/>
        <rFont val="宋体"/>
        <charset val="0"/>
      </rPr>
      <t>艾克木</t>
    </r>
  </si>
  <si>
    <r>
      <rPr>
        <sz val="9"/>
        <rFont val="宋体"/>
        <charset val="0"/>
      </rPr>
      <t>王育伟</t>
    </r>
    <r>
      <rPr>
        <sz val="9"/>
        <rFont val="Times New Roman"/>
        <charset val="0"/>
      </rPr>
      <t xml:space="preserve">
</t>
    </r>
    <r>
      <rPr>
        <sz val="9"/>
        <rFont val="宋体"/>
        <charset val="0"/>
      </rPr>
      <t>李玉军</t>
    </r>
  </si>
  <si>
    <t>15276115888
13779606995</t>
  </si>
  <si>
    <t>上阿图什镇</t>
  </si>
  <si>
    <t>依克萨克村</t>
  </si>
  <si>
    <r>
      <rPr>
        <sz val="9"/>
        <rFont val="宋体"/>
        <charset val="0"/>
      </rPr>
      <t>到位乡村振兴资金</t>
    </r>
    <r>
      <rPr>
        <sz val="9"/>
        <rFont val="Times New Roman"/>
        <charset val="0"/>
      </rPr>
      <t>2030</t>
    </r>
    <r>
      <rPr>
        <sz val="9"/>
        <rFont val="宋体"/>
        <charset val="0"/>
      </rPr>
      <t>万</t>
    </r>
  </si>
  <si>
    <t>阿图什市布谷孜河南支流松他克乡克青孜村、园艺村防洪坝建设项目</t>
  </si>
  <si>
    <r>
      <rPr>
        <sz val="9"/>
        <rFont val="宋体"/>
        <charset val="134"/>
      </rPr>
      <t>新建防洪坝，总长度</t>
    </r>
    <r>
      <rPr>
        <sz val="9"/>
        <rFont val="Times New Roman"/>
        <charset val="134"/>
      </rPr>
      <t>7.145</t>
    </r>
    <r>
      <rPr>
        <sz val="9"/>
        <rFont val="宋体"/>
        <charset val="134"/>
      </rPr>
      <t>公里</t>
    </r>
  </si>
  <si>
    <r>
      <rPr>
        <sz val="9"/>
        <rFont val="宋体"/>
        <charset val="134"/>
      </rPr>
      <t>已完成工程量的</t>
    </r>
    <r>
      <rPr>
        <sz val="9"/>
        <rFont val="Times New Roman"/>
        <charset val="134"/>
      </rPr>
      <t>96%</t>
    </r>
  </si>
  <si>
    <r>
      <rPr>
        <sz val="9"/>
        <rFont val="宋体"/>
        <charset val="0"/>
      </rPr>
      <t>金占良</t>
    </r>
    <r>
      <rPr>
        <sz val="9"/>
        <rFont val="Times New Roman"/>
        <charset val="0"/>
      </rPr>
      <t xml:space="preserve">
</t>
    </r>
    <r>
      <rPr>
        <sz val="9"/>
        <rFont val="宋体"/>
        <charset val="0"/>
      </rPr>
      <t>张张</t>
    </r>
  </si>
  <si>
    <t>15509089666
13999279709</t>
  </si>
  <si>
    <t>克青孜村、园艺村</t>
  </si>
  <si>
    <r>
      <rPr>
        <sz val="9"/>
        <rFont val="宋体"/>
        <charset val="0"/>
      </rPr>
      <t>到位乡村振兴资金</t>
    </r>
    <r>
      <rPr>
        <sz val="9"/>
        <rFont val="Times New Roman"/>
        <charset val="0"/>
      </rPr>
      <t>3110</t>
    </r>
    <r>
      <rPr>
        <sz val="9"/>
        <rFont val="宋体"/>
        <charset val="0"/>
      </rPr>
      <t>万</t>
    </r>
  </si>
  <si>
    <t>阿克陶县木吉乡布拉克村及火山口村安全饮水水源改造工程</t>
  </si>
  <si>
    <r>
      <rPr>
        <sz val="9"/>
        <rFont val="宋体"/>
        <charset val="134"/>
      </rPr>
      <t>新建集水渠、截渗墙</t>
    </r>
    <r>
      <rPr>
        <sz val="9"/>
        <rFont val="Times New Roman"/>
        <charset val="134"/>
      </rPr>
      <t xml:space="preserve"> </t>
    </r>
    <r>
      <rPr>
        <sz val="9"/>
        <rFont val="宋体"/>
        <charset val="134"/>
      </rPr>
      <t>，铺设管道</t>
    </r>
    <r>
      <rPr>
        <sz val="9"/>
        <rFont val="Times New Roman"/>
        <charset val="134"/>
      </rPr>
      <t>1.6</t>
    </r>
    <r>
      <rPr>
        <sz val="9"/>
        <rFont val="宋体"/>
        <charset val="134"/>
      </rPr>
      <t>公里，配套管道附属建筑物</t>
    </r>
    <r>
      <rPr>
        <sz val="9"/>
        <rFont val="Times New Roman"/>
        <charset val="134"/>
      </rPr>
      <t>19</t>
    </r>
    <r>
      <rPr>
        <sz val="9"/>
        <rFont val="宋体"/>
        <charset val="134"/>
      </rPr>
      <t>座</t>
    </r>
  </si>
  <si>
    <t>新疆克州乌恰县康萨依沟巴音库鲁提乡克孜勒阿根村段中小河流治理建设项目</t>
  </si>
  <si>
    <r>
      <rPr>
        <sz val="9"/>
        <rFont val="宋体"/>
        <charset val="0"/>
      </rPr>
      <t>新建防洪堤</t>
    </r>
    <r>
      <rPr>
        <sz val="9"/>
        <rFont val="Times New Roman"/>
        <charset val="0"/>
      </rPr>
      <t>2.5</t>
    </r>
    <r>
      <rPr>
        <sz val="9"/>
        <rFont val="宋体"/>
        <charset val="0"/>
      </rPr>
      <t>公里</t>
    </r>
  </si>
  <si>
    <t>颜心怡</t>
  </si>
  <si>
    <t>巴音库鲁提镇</t>
  </si>
  <si>
    <t>克孜勒阿根村</t>
  </si>
  <si>
    <r>
      <rPr>
        <sz val="9"/>
        <rFont val="宋体"/>
        <charset val="0"/>
      </rPr>
      <t>到位中央水利发展资金</t>
    </r>
    <r>
      <rPr>
        <sz val="9"/>
        <rFont val="Times New Roman"/>
        <charset val="0"/>
      </rPr>
      <t>500</t>
    </r>
    <r>
      <rPr>
        <sz val="9"/>
        <rFont val="宋体"/>
        <charset val="0"/>
      </rPr>
      <t>万</t>
    </r>
  </si>
  <si>
    <t>新疆克州乌恰县卓尤勒干河乌鲁克恰提乡卓尤勒干村段中小河流治理建设项目</t>
  </si>
  <si>
    <r>
      <rPr>
        <sz val="9"/>
        <rFont val="宋体"/>
        <charset val="134"/>
      </rPr>
      <t>新建防洪堤、护岸</t>
    </r>
    <r>
      <rPr>
        <sz val="9"/>
        <rFont val="Times New Roman"/>
        <charset val="134"/>
      </rPr>
      <t>5.7</t>
    </r>
    <r>
      <rPr>
        <sz val="9"/>
        <rFont val="宋体"/>
        <charset val="134"/>
      </rPr>
      <t>公里</t>
    </r>
  </si>
  <si>
    <t>贾洁</t>
  </si>
  <si>
    <t>乌鲁克恰提乡</t>
  </si>
  <si>
    <t>库尔干村、琼铁热克村</t>
  </si>
  <si>
    <r>
      <rPr>
        <sz val="9"/>
        <rFont val="宋体"/>
        <charset val="0"/>
      </rPr>
      <t>到位中央水利发展资金</t>
    </r>
    <r>
      <rPr>
        <sz val="9"/>
        <rFont val="Times New Roman"/>
        <charset val="0"/>
      </rPr>
      <t>1249</t>
    </r>
    <r>
      <rPr>
        <sz val="9"/>
        <rFont val="宋体"/>
        <charset val="0"/>
      </rPr>
      <t>万</t>
    </r>
  </si>
  <si>
    <t>新疆克州乌恰县吉根河吉根乡段中小河流治理建设项目</t>
  </si>
  <si>
    <r>
      <rPr>
        <sz val="9"/>
        <rFont val="宋体"/>
        <charset val="0"/>
      </rPr>
      <t>新建防洪堤</t>
    </r>
    <r>
      <rPr>
        <sz val="9"/>
        <rFont val="Times New Roman"/>
        <charset val="0"/>
      </rPr>
      <t>3</t>
    </r>
    <r>
      <rPr>
        <sz val="9"/>
        <rFont val="宋体"/>
        <charset val="0"/>
      </rPr>
      <t>公里</t>
    </r>
  </si>
  <si>
    <t>丁观志</t>
  </si>
  <si>
    <r>
      <rPr>
        <sz val="9"/>
        <rFont val="宋体"/>
        <charset val="0"/>
      </rPr>
      <t>到位中央水利发展资金</t>
    </r>
    <r>
      <rPr>
        <sz val="9"/>
        <rFont val="Times New Roman"/>
        <charset val="0"/>
      </rPr>
      <t>523</t>
    </r>
    <r>
      <rPr>
        <sz val="9"/>
        <rFont val="宋体"/>
        <charset val="0"/>
      </rPr>
      <t>万</t>
    </r>
  </si>
  <si>
    <t>乌恰县波斯坦列克乡乌鲁瓦提河流域治理建设项目</t>
  </si>
  <si>
    <r>
      <rPr>
        <sz val="9"/>
        <rFont val="宋体"/>
        <charset val="0"/>
      </rPr>
      <t>维修改造防洪堤</t>
    </r>
    <r>
      <rPr>
        <sz val="9"/>
        <rFont val="Times New Roman"/>
        <charset val="0"/>
      </rPr>
      <t>8</t>
    </r>
    <r>
      <rPr>
        <sz val="9"/>
        <rFont val="宋体"/>
        <charset val="0"/>
      </rPr>
      <t>公里</t>
    </r>
  </si>
  <si>
    <t>阿克林场</t>
  </si>
  <si>
    <t>一般债计划申请第二批</t>
  </si>
  <si>
    <t>乌恰县吉根乡萨孜村、萨哈勒村排洪渠建设项目</t>
  </si>
  <si>
    <r>
      <rPr>
        <sz val="9"/>
        <rFont val="宋体"/>
        <charset val="0"/>
      </rPr>
      <t>新建排洪渠</t>
    </r>
    <r>
      <rPr>
        <sz val="9"/>
        <rFont val="Times New Roman"/>
        <charset val="0"/>
      </rPr>
      <t>1.121</t>
    </r>
    <r>
      <rPr>
        <sz val="9"/>
        <rFont val="宋体"/>
        <charset val="0"/>
      </rPr>
      <t>公里，导流提长</t>
    </r>
    <r>
      <rPr>
        <sz val="9"/>
        <rFont val="Times New Roman"/>
        <charset val="0"/>
      </rPr>
      <t>0.598</t>
    </r>
    <r>
      <rPr>
        <sz val="9"/>
        <rFont val="宋体"/>
        <charset val="0"/>
      </rPr>
      <t>公里及配套建筑物</t>
    </r>
  </si>
  <si>
    <t>胡增琪</t>
  </si>
  <si>
    <t>萨孜村、萨哈勒村</t>
  </si>
  <si>
    <r>
      <rPr>
        <sz val="9"/>
        <rFont val="宋体"/>
        <charset val="0"/>
      </rPr>
      <t>到位以工代赈示范资金</t>
    </r>
    <r>
      <rPr>
        <sz val="9"/>
        <rFont val="Times New Roman"/>
        <charset val="0"/>
      </rPr>
      <t>540</t>
    </r>
    <r>
      <rPr>
        <sz val="9"/>
        <rFont val="宋体"/>
        <charset val="0"/>
      </rPr>
      <t>万</t>
    </r>
  </si>
  <si>
    <r>
      <rPr>
        <sz val="9"/>
        <rFont val="宋体"/>
        <charset val="134"/>
      </rPr>
      <t>阿合奇镇</t>
    </r>
    <r>
      <rPr>
        <sz val="9"/>
        <rFont val="Times New Roman"/>
        <charset val="134"/>
      </rPr>
      <t>2022</t>
    </r>
    <r>
      <rPr>
        <sz val="9"/>
        <rFont val="宋体"/>
        <charset val="134"/>
      </rPr>
      <t>年中小河流治理建设项目</t>
    </r>
  </si>
  <si>
    <r>
      <rPr>
        <sz val="9"/>
        <rFont val="宋体"/>
        <charset val="134"/>
      </rPr>
      <t>新建防洪堤</t>
    </r>
    <r>
      <rPr>
        <sz val="9"/>
        <rFont val="Times New Roman"/>
        <charset val="134"/>
      </rPr>
      <t>1.5</t>
    </r>
    <r>
      <rPr>
        <sz val="9"/>
        <rFont val="宋体"/>
        <charset val="134"/>
      </rPr>
      <t>公里，防洪导流丁坝</t>
    </r>
    <r>
      <rPr>
        <sz val="9"/>
        <rFont val="Times New Roman"/>
        <charset val="134"/>
      </rPr>
      <t>6</t>
    </r>
    <r>
      <rPr>
        <sz val="9"/>
        <rFont val="宋体"/>
        <charset val="134"/>
      </rPr>
      <t>座，泄洪渠</t>
    </r>
    <r>
      <rPr>
        <sz val="9"/>
        <rFont val="Times New Roman"/>
        <charset val="134"/>
      </rPr>
      <t>0.7</t>
    </r>
    <r>
      <rPr>
        <sz val="9"/>
        <rFont val="宋体"/>
        <charset val="134"/>
      </rPr>
      <t>公里</t>
    </r>
  </si>
  <si>
    <t>坝体施工</t>
  </si>
  <si>
    <t>河南文水，劳工</t>
  </si>
  <si>
    <r>
      <rPr>
        <sz val="9"/>
        <rFont val="宋体"/>
        <charset val="0"/>
      </rPr>
      <t>到位以工代赈资金</t>
    </r>
    <r>
      <rPr>
        <sz val="9"/>
        <rFont val="Times New Roman"/>
        <charset val="0"/>
      </rPr>
      <t>820</t>
    </r>
    <r>
      <rPr>
        <sz val="9"/>
        <rFont val="宋体"/>
        <charset val="0"/>
      </rPr>
      <t>万元</t>
    </r>
  </si>
  <si>
    <t>农田水利项目</t>
  </si>
  <si>
    <t>阿图什市格达良乡库都克村盐碱地改良土地平整建设项目（一期）</t>
  </si>
  <si>
    <r>
      <rPr>
        <sz val="9"/>
        <rFont val="宋体"/>
        <charset val="134"/>
      </rPr>
      <t>土地平整</t>
    </r>
    <r>
      <rPr>
        <sz val="9"/>
        <rFont val="Times New Roman"/>
        <charset val="134"/>
      </rPr>
      <t>6082</t>
    </r>
    <r>
      <rPr>
        <sz val="9"/>
        <rFont val="宋体"/>
        <charset val="134"/>
      </rPr>
      <t>亩；新建砂砾石田间道</t>
    </r>
    <r>
      <rPr>
        <sz val="9"/>
        <rFont val="Times New Roman"/>
        <charset val="134"/>
      </rPr>
      <t>10.525</t>
    </r>
    <r>
      <rPr>
        <sz val="9"/>
        <rFont val="宋体"/>
        <charset val="134"/>
      </rPr>
      <t>公里；新建素土生产道</t>
    </r>
    <r>
      <rPr>
        <sz val="9"/>
        <rFont val="Times New Roman"/>
        <charset val="134"/>
      </rPr>
      <t>62.716</t>
    </r>
    <r>
      <rPr>
        <sz val="9"/>
        <rFont val="宋体"/>
        <charset val="134"/>
      </rPr>
      <t>公里；建设砂砾石</t>
    </r>
    <r>
      <rPr>
        <sz val="9"/>
        <rFont val="Times New Roman"/>
        <charset val="134"/>
      </rPr>
      <t>+</t>
    </r>
    <r>
      <rPr>
        <sz val="9"/>
        <rFont val="宋体"/>
        <charset val="134"/>
      </rPr>
      <t>塑膜防渗渠道</t>
    </r>
    <r>
      <rPr>
        <sz val="9"/>
        <rFont val="Times New Roman"/>
        <charset val="134"/>
      </rPr>
      <t>15.272</t>
    </r>
    <r>
      <rPr>
        <sz val="9"/>
        <rFont val="宋体"/>
        <charset val="134"/>
      </rPr>
      <t>公里，修整田间灌溉农渠</t>
    </r>
    <r>
      <rPr>
        <sz val="9"/>
        <rFont val="Times New Roman"/>
        <charset val="134"/>
      </rPr>
      <t>27.591</t>
    </r>
    <r>
      <rPr>
        <sz val="9"/>
        <rFont val="宋体"/>
        <charset val="134"/>
      </rPr>
      <t>公里，改建排渠</t>
    </r>
    <r>
      <rPr>
        <sz val="9"/>
        <rFont val="Times New Roman"/>
        <charset val="134"/>
      </rPr>
      <t>6</t>
    </r>
    <r>
      <rPr>
        <sz val="9"/>
        <rFont val="宋体"/>
        <charset val="134"/>
      </rPr>
      <t>条，总长</t>
    </r>
    <r>
      <rPr>
        <sz val="9"/>
        <rFont val="Times New Roman"/>
        <charset val="134"/>
      </rPr>
      <t>11.630</t>
    </r>
    <r>
      <rPr>
        <sz val="9"/>
        <rFont val="宋体"/>
        <charset val="134"/>
      </rPr>
      <t>公里，新建农业排水渠</t>
    </r>
    <r>
      <rPr>
        <sz val="9"/>
        <rFont val="Times New Roman"/>
        <charset val="134"/>
      </rPr>
      <t>29.223</t>
    </r>
    <r>
      <rPr>
        <sz val="9"/>
        <rFont val="宋体"/>
        <charset val="134"/>
      </rPr>
      <t>公里，及相关配套设施建设</t>
    </r>
  </si>
  <si>
    <r>
      <rPr>
        <sz val="9"/>
        <rFont val="宋体"/>
        <charset val="134"/>
      </rPr>
      <t>已完成工程量</t>
    </r>
    <r>
      <rPr>
        <sz val="9"/>
        <rFont val="Times New Roman"/>
        <charset val="134"/>
      </rPr>
      <t>96%</t>
    </r>
  </si>
  <si>
    <t>马士广</t>
  </si>
  <si>
    <t>库都克村</t>
  </si>
  <si>
    <r>
      <rPr>
        <sz val="9"/>
        <rFont val="宋体"/>
        <charset val="0"/>
      </rPr>
      <t>到位乡村振兴资金</t>
    </r>
    <r>
      <rPr>
        <sz val="9"/>
        <rFont val="Times New Roman"/>
        <charset val="0"/>
      </rPr>
      <t>3005</t>
    </r>
    <r>
      <rPr>
        <sz val="9"/>
        <rFont val="宋体"/>
        <charset val="0"/>
      </rPr>
      <t>万</t>
    </r>
  </si>
  <si>
    <t>阿图什市格达良乡库都克村盐碱地改良土地平整建设项目（二期）</t>
  </si>
  <si>
    <r>
      <rPr>
        <sz val="9"/>
        <rFont val="宋体"/>
        <charset val="134"/>
      </rPr>
      <t>土地平整</t>
    </r>
    <r>
      <rPr>
        <sz val="9"/>
        <rFont val="Times New Roman"/>
        <charset val="134"/>
      </rPr>
      <t>4543</t>
    </r>
    <r>
      <rPr>
        <sz val="9"/>
        <rFont val="宋体"/>
        <charset val="134"/>
      </rPr>
      <t>亩；新建现浇砼板</t>
    </r>
    <r>
      <rPr>
        <sz val="9"/>
        <rFont val="Times New Roman"/>
        <charset val="134"/>
      </rPr>
      <t>+</t>
    </r>
    <r>
      <rPr>
        <sz val="9"/>
        <rFont val="宋体"/>
        <charset val="134"/>
      </rPr>
      <t>土工膜衬砌支渠</t>
    </r>
    <r>
      <rPr>
        <sz val="9"/>
        <rFont val="Times New Roman"/>
        <charset val="134"/>
      </rPr>
      <t>1.99</t>
    </r>
    <r>
      <rPr>
        <sz val="9"/>
        <rFont val="宋体"/>
        <charset val="134"/>
      </rPr>
      <t>公里，新建砂砾石</t>
    </r>
    <r>
      <rPr>
        <sz val="9"/>
        <rFont val="Times New Roman"/>
        <charset val="134"/>
      </rPr>
      <t>+</t>
    </r>
    <r>
      <rPr>
        <sz val="9"/>
        <rFont val="宋体"/>
        <charset val="134"/>
      </rPr>
      <t>土工膜防渗斗渠</t>
    </r>
    <r>
      <rPr>
        <sz val="9"/>
        <rFont val="Times New Roman"/>
        <charset val="134"/>
      </rPr>
      <t>10.06</t>
    </r>
    <r>
      <rPr>
        <sz val="9"/>
        <rFont val="宋体"/>
        <charset val="134"/>
      </rPr>
      <t>公里，修整田间灌溉农渠</t>
    </r>
    <r>
      <rPr>
        <sz val="9"/>
        <rFont val="Times New Roman"/>
        <charset val="134"/>
      </rPr>
      <t>25.4</t>
    </r>
    <r>
      <rPr>
        <sz val="9"/>
        <rFont val="宋体"/>
        <charset val="134"/>
      </rPr>
      <t>公里，配套节制分水闸</t>
    </r>
    <r>
      <rPr>
        <sz val="9"/>
        <rFont val="Times New Roman"/>
        <charset val="134"/>
      </rPr>
      <t>332</t>
    </r>
    <r>
      <rPr>
        <sz val="9"/>
        <rFont val="宋体"/>
        <charset val="134"/>
      </rPr>
      <t>座；新（改）建排水斗排</t>
    </r>
    <r>
      <rPr>
        <sz val="9"/>
        <rFont val="Times New Roman"/>
        <charset val="134"/>
      </rPr>
      <t>9.99</t>
    </r>
    <r>
      <rPr>
        <sz val="9"/>
        <rFont val="宋体"/>
        <charset val="134"/>
      </rPr>
      <t>公里，及相关配套设施建设</t>
    </r>
  </si>
  <si>
    <t>李玉军</t>
  </si>
  <si>
    <r>
      <rPr>
        <sz val="9"/>
        <rFont val="宋体"/>
        <charset val="0"/>
      </rPr>
      <t>到位乡村振兴资金</t>
    </r>
    <r>
      <rPr>
        <sz val="9"/>
        <rFont val="Times New Roman"/>
        <charset val="0"/>
      </rPr>
      <t>2903</t>
    </r>
    <r>
      <rPr>
        <sz val="9"/>
        <rFont val="宋体"/>
        <charset val="0"/>
      </rPr>
      <t>万</t>
    </r>
  </si>
  <si>
    <r>
      <rPr>
        <sz val="9"/>
        <rFont val="宋体"/>
        <charset val="134"/>
      </rPr>
      <t>阿图什市格达良乡库尔干村</t>
    </r>
    <r>
      <rPr>
        <sz val="9"/>
        <rFont val="Times New Roman"/>
        <charset val="134"/>
      </rPr>
      <t>11</t>
    </r>
    <r>
      <rPr>
        <sz val="9"/>
        <rFont val="宋体"/>
        <charset val="134"/>
      </rPr>
      <t>、</t>
    </r>
    <r>
      <rPr>
        <sz val="9"/>
        <rFont val="Times New Roman"/>
        <charset val="134"/>
      </rPr>
      <t>12</t>
    </r>
    <r>
      <rPr>
        <sz val="9"/>
        <rFont val="宋体"/>
        <charset val="134"/>
      </rPr>
      <t>小队盐碱地改良土地平整盐碱地改良建设项目</t>
    </r>
  </si>
  <si>
    <r>
      <rPr>
        <sz val="9"/>
        <rFont val="宋体"/>
        <charset val="134"/>
      </rPr>
      <t>土地平整</t>
    </r>
    <r>
      <rPr>
        <sz val="9"/>
        <rFont val="Times New Roman"/>
        <charset val="134"/>
      </rPr>
      <t>4988.02</t>
    </r>
    <r>
      <rPr>
        <sz val="9"/>
        <rFont val="宋体"/>
        <charset val="134"/>
      </rPr>
      <t>亩；新建田间道路</t>
    </r>
    <r>
      <rPr>
        <sz val="9"/>
        <rFont val="Times New Roman"/>
        <charset val="134"/>
      </rPr>
      <t>10.14</t>
    </r>
    <r>
      <rPr>
        <sz val="9"/>
        <rFont val="宋体"/>
        <charset val="134"/>
      </rPr>
      <t>公里，生产道路</t>
    </r>
    <r>
      <rPr>
        <sz val="9"/>
        <rFont val="Times New Roman"/>
        <charset val="134"/>
      </rPr>
      <t>49.444</t>
    </r>
    <r>
      <rPr>
        <sz val="9"/>
        <rFont val="宋体"/>
        <charset val="134"/>
      </rPr>
      <t>公里；砂砾石</t>
    </r>
    <r>
      <rPr>
        <sz val="9"/>
        <rFont val="Times New Roman"/>
        <charset val="134"/>
      </rPr>
      <t>+</t>
    </r>
    <r>
      <rPr>
        <sz val="9"/>
        <rFont val="宋体"/>
        <charset val="134"/>
      </rPr>
      <t>两布一膜防渗斗渠渠道</t>
    </r>
    <r>
      <rPr>
        <sz val="9"/>
        <rFont val="Times New Roman"/>
        <charset val="134"/>
      </rPr>
      <t>10.529</t>
    </r>
    <r>
      <rPr>
        <sz val="9"/>
        <rFont val="宋体"/>
        <charset val="134"/>
      </rPr>
      <t>公里；修整田间灌溉农渠总长</t>
    </r>
    <r>
      <rPr>
        <sz val="9"/>
        <rFont val="Times New Roman"/>
        <charset val="134"/>
      </rPr>
      <t>21.458</t>
    </r>
    <r>
      <rPr>
        <sz val="9"/>
        <rFont val="宋体"/>
        <charset val="134"/>
      </rPr>
      <t>公里；改建斗排总长</t>
    </r>
    <r>
      <rPr>
        <sz val="9"/>
        <rFont val="Times New Roman"/>
        <charset val="134"/>
      </rPr>
      <t>4.05</t>
    </r>
    <r>
      <rPr>
        <sz val="9"/>
        <rFont val="宋体"/>
        <charset val="134"/>
      </rPr>
      <t>公里，新建农排</t>
    </r>
    <r>
      <rPr>
        <sz val="9"/>
        <rFont val="Times New Roman"/>
        <charset val="134"/>
      </rPr>
      <t>71</t>
    </r>
    <r>
      <rPr>
        <sz val="9"/>
        <rFont val="宋体"/>
        <charset val="134"/>
      </rPr>
      <t>条，总长</t>
    </r>
    <r>
      <rPr>
        <sz val="9"/>
        <rFont val="Times New Roman"/>
        <charset val="134"/>
      </rPr>
      <t>23.287</t>
    </r>
    <r>
      <rPr>
        <sz val="9"/>
        <rFont val="宋体"/>
        <charset val="134"/>
      </rPr>
      <t>公里，及相关配套设施建设</t>
    </r>
  </si>
  <si>
    <t>何海州</t>
  </si>
  <si>
    <r>
      <rPr>
        <sz val="9"/>
        <rFont val="宋体"/>
        <charset val="0"/>
      </rPr>
      <t>到位乡村振兴资金</t>
    </r>
    <r>
      <rPr>
        <sz val="9"/>
        <rFont val="Times New Roman"/>
        <charset val="0"/>
      </rPr>
      <t>2968</t>
    </r>
    <r>
      <rPr>
        <sz val="9"/>
        <rFont val="宋体"/>
        <charset val="0"/>
      </rPr>
      <t>万</t>
    </r>
  </si>
  <si>
    <t>阿图什市阿扎克乡提坚村斗渠防渗改建项目</t>
  </si>
  <si>
    <r>
      <rPr>
        <sz val="9"/>
        <rFont val="宋体"/>
        <charset val="134"/>
      </rPr>
      <t>新建防渗改建斗渠</t>
    </r>
    <r>
      <rPr>
        <sz val="9"/>
        <rFont val="Times New Roman"/>
        <charset val="134"/>
      </rPr>
      <t>10</t>
    </r>
    <r>
      <rPr>
        <sz val="9"/>
        <rFont val="宋体"/>
        <charset val="134"/>
      </rPr>
      <t>条，总长度</t>
    </r>
    <r>
      <rPr>
        <sz val="9"/>
        <rFont val="Times New Roman"/>
        <charset val="134"/>
      </rPr>
      <t>5.8</t>
    </r>
    <r>
      <rPr>
        <sz val="9"/>
        <rFont val="宋体"/>
        <charset val="134"/>
      </rPr>
      <t>公里，配套分水闸、进水闸、农桥、回水口等渠上建筑物</t>
    </r>
    <r>
      <rPr>
        <sz val="9"/>
        <rFont val="Times New Roman"/>
        <charset val="134"/>
      </rPr>
      <t>226</t>
    </r>
    <r>
      <rPr>
        <sz val="9"/>
        <rFont val="宋体"/>
        <charset val="134"/>
      </rPr>
      <t>座</t>
    </r>
  </si>
  <si>
    <t>徐兵松</t>
  </si>
  <si>
    <t>阿扎克镇</t>
  </si>
  <si>
    <t>提坚村</t>
  </si>
  <si>
    <r>
      <rPr>
        <sz val="9"/>
        <rFont val="宋体"/>
        <charset val="0"/>
      </rPr>
      <t>到位乡村振兴资金</t>
    </r>
    <r>
      <rPr>
        <sz val="9"/>
        <rFont val="Times New Roman"/>
        <charset val="0"/>
      </rPr>
      <t>875</t>
    </r>
    <r>
      <rPr>
        <sz val="9"/>
        <rFont val="宋体"/>
        <charset val="0"/>
      </rPr>
      <t>万</t>
    </r>
  </si>
  <si>
    <t>乌恰县水利工程基础设施改造及量水设施配套建设项目</t>
  </si>
  <si>
    <r>
      <rPr>
        <sz val="9"/>
        <rFont val="宋体"/>
        <charset val="0"/>
      </rPr>
      <t>新建</t>
    </r>
    <r>
      <rPr>
        <sz val="9"/>
        <rFont val="Times New Roman"/>
        <charset val="0"/>
      </rPr>
      <t>1</t>
    </r>
    <r>
      <rPr>
        <sz val="9"/>
        <rFont val="宋体"/>
        <charset val="0"/>
      </rPr>
      <t>个监控中心建设、</t>
    </r>
    <r>
      <rPr>
        <sz val="9"/>
        <rFont val="Times New Roman"/>
        <charset val="0"/>
      </rPr>
      <t>11</t>
    </r>
    <r>
      <rPr>
        <sz val="9"/>
        <rFont val="宋体"/>
        <charset val="0"/>
      </rPr>
      <t>个监控分中心建设、农村饮水安全自动化监控子系统及相关配套设施建设</t>
    </r>
  </si>
  <si>
    <t>朱军</t>
  </si>
  <si>
    <t>八乡两镇（康苏镇、巴音库鲁提镇）</t>
  </si>
  <si>
    <t>乌恰县玛依喀克饲草料地引水灌溉建设项目</t>
  </si>
  <si>
    <r>
      <rPr>
        <sz val="9"/>
        <rFont val="宋体"/>
        <charset val="0"/>
      </rPr>
      <t>新建节制分水闸</t>
    </r>
    <r>
      <rPr>
        <sz val="9"/>
        <rFont val="Times New Roman"/>
        <charset val="0"/>
      </rPr>
      <t>1</t>
    </r>
    <r>
      <rPr>
        <sz val="9"/>
        <rFont val="宋体"/>
        <charset val="0"/>
      </rPr>
      <t>座；新建沉砂池</t>
    </r>
    <r>
      <rPr>
        <sz val="9"/>
        <rFont val="Times New Roman"/>
        <charset val="0"/>
      </rPr>
      <t>1</t>
    </r>
    <r>
      <rPr>
        <sz val="9"/>
        <rFont val="宋体"/>
        <charset val="0"/>
      </rPr>
      <t>座；管线配套建筑物消能井</t>
    </r>
    <r>
      <rPr>
        <sz val="9"/>
        <rFont val="Times New Roman"/>
        <charset val="0"/>
      </rPr>
      <t>2</t>
    </r>
    <r>
      <rPr>
        <sz val="9"/>
        <rFont val="宋体"/>
        <charset val="0"/>
      </rPr>
      <t>座、排气井</t>
    </r>
    <r>
      <rPr>
        <sz val="9"/>
        <rFont val="Times New Roman"/>
        <charset val="0"/>
      </rPr>
      <t>9</t>
    </r>
    <r>
      <rPr>
        <sz val="9"/>
        <rFont val="宋体"/>
        <charset val="0"/>
      </rPr>
      <t>座、闸阀井</t>
    </r>
    <r>
      <rPr>
        <sz val="9"/>
        <rFont val="Times New Roman"/>
        <charset val="0"/>
      </rPr>
      <t>8</t>
    </r>
    <r>
      <rPr>
        <sz val="9"/>
        <rFont val="宋体"/>
        <charset val="0"/>
      </rPr>
      <t>座、检查井</t>
    </r>
    <r>
      <rPr>
        <sz val="9"/>
        <rFont val="Times New Roman"/>
        <charset val="0"/>
      </rPr>
      <t>2</t>
    </r>
    <r>
      <rPr>
        <sz val="9"/>
        <rFont val="宋体"/>
        <charset val="0"/>
      </rPr>
      <t>座、排水井</t>
    </r>
    <r>
      <rPr>
        <sz val="9"/>
        <rFont val="Times New Roman"/>
        <charset val="0"/>
      </rPr>
      <t>10</t>
    </r>
    <r>
      <rPr>
        <sz val="9"/>
        <rFont val="宋体"/>
        <charset val="0"/>
      </rPr>
      <t>座</t>
    </r>
  </si>
  <si>
    <t>克孜勒苏村</t>
  </si>
  <si>
    <t>计划申请第二批乡村振兴衔接资金</t>
  </si>
  <si>
    <t>阿合奇县哈拉奇乡草料基地土地改良建设项目</t>
  </si>
  <si>
    <r>
      <rPr>
        <sz val="9"/>
        <rFont val="宋体"/>
        <charset val="134"/>
      </rPr>
      <t>土地改良</t>
    </r>
    <r>
      <rPr>
        <sz val="9"/>
        <rFont val="Times New Roman"/>
        <charset val="134"/>
      </rPr>
      <t>4000</t>
    </r>
    <r>
      <rPr>
        <sz val="9"/>
        <rFont val="宋体"/>
        <charset val="134"/>
      </rPr>
      <t>亩及渠道、机耕道等相关配套设施建设</t>
    </r>
  </si>
  <si>
    <r>
      <rPr>
        <sz val="9"/>
        <rFont val="宋体"/>
        <charset val="134"/>
      </rPr>
      <t>固投部分不足</t>
    </r>
    <r>
      <rPr>
        <sz val="9"/>
        <rFont val="Times New Roman"/>
        <charset val="134"/>
      </rPr>
      <t>500</t>
    </r>
    <r>
      <rPr>
        <sz val="9"/>
        <rFont val="宋体"/>
        <charset val="134"/>
      </rPr>
      <t>万</t>
    </r>
  </si>
  <si>
    <t>州农业农村局</t>
  </si>
  <si>
    <t>权良智</t>
  </si>
  <si>
    <t>阿合奇县农业农村局</t>
  </si>
  <si>
    <t>胡栓</t>
  </si>
  <si>
    <t>开封黄河，屠卫兵</t>
  </si>
  <si>
    <t>哈拉奇乡</t>
  </si>
  <si>
    <t>阿合奇村</t>
  </si>
  <si>
    <r>
      <rPr>
        <sz val="9"/>
        <rFont val="Times New Roman"/>
        <charset val="0"/>
      </rPr>
      <t>5.16</t>
    </r>
    <r>
      <rPr>
        <sz val="9"/>
        <rFont val="宋体"/>
        <charset val="0"/>
      </rPr>
      <t>号投资减少</t>
    </r>
    <r>
      <rPr>
        <sz val="9"/>
        <rFont val="Times New Roman"/>
        <charset val="0"/>
      </rPr>
      <t>50</t>
    </r>
    <r>
      <rPr>
        <sz val="9"/>
        <rFont val="宋体"/>
        <charset val="0"/>
      </rPr>
      <t>万</t>
    </r>
  </si>
  <si>
    <t>阿合奇县库兰萨日克乡草料基地提升改造项目</t>
  </si>
  <si>
    <r>
      <rPr>
        <sz val="9"/>
        <rFont val="宋体"/>
        <charset val="0"/>
      </rPr>
      <t>提升改造草料基地</t>
    </r>
    <r>
      <rPr>
        <sz val="9"/>
        <rFont val="Times New Roman"/>
        <charset val="0"/>
      </rPr>
      <t>1720</t>
    </r>
    <r>
      <rPr>
        <sz val="9"/>
        <rFont val="宋体"/>
        <charset val="0"/>
      </rPr>
      <t>亩，配套渠系建设及相关配套设施</t>
    </r>
  </si>
  <si>
    <t>湖北中金兴水利水电，秦亮</t>
  </si>
  <si>
    <t>吉勒得斯村</t>
  </si>
  <si>
    <r>
      <rPr>
        <sz val="9"/>
        <rFont val="Times New Roman"/>
        <charset val="0"/>
      </rPr>
      <t>5.16</t>
    </r>
    <r>
      <rPr>
        <sz val="9"/>
        <rFont val="宋体"/>
        <charset val="0"/>
      </rPr>
      <t>号投资减少</t>
    </r>
    <r>
      <rPr>
        <sz val="9"/>
        <rFont val="Times New Roman"/>
        <charset val="0"/>
      </rPr>
      <t>200</t>
    </r>
    <r>
      <rPr>
        <sz val="9"/>
        <rFont val="宋体"/>
        <charset val="0"/>
      </rPr>
      <t>万</t>
    </r>
  </si>
  <si>
    <r>
      <rPr>
        <sz val="9"/>
        <rFont val="宋体"/>
        <charset val="134"/>
      </rPr>
      <t>阿合奇县</t>
    </r>
    <r>
      <rPr>
        <sz val="9"/>
        <rFont val="Times New Roman"/>
        <charset val="134"/>
      </rPr>
      <t>2021</t>
    </r>
    <r>
      <rPr>
        <sz val="9"/>
        <rFont val="宋体"/>
        <charset val="134"/>
      </rPr>
      <t>年低质草地改造项目</t>
    </r>
  </si>
  <si>
    <r>
      <rPr>
        <sz val="9"/>
        <rFont val="宋体"/>
        <charset val="134"/>
      </rPr>
      <t>低质草地改造</t>
    </r>
    <r>
      <rPr>
        <sz val="9"/>
        <rFont val="Times New Roman"/>
        <charset val="134"/>
      </rPr>
      <t>3035</t>
    </r>
    <r>
      <rPr>
        <sz val="9"/>
        <rFont val="宋体"/>
        <charset val="134"/>
      </rPr>
      <t>亩，并配套相关基础设施</t>
    </r>
  </si>
  <si>
    <t>新疆祥达，陈建</t>
  </si>
  <si>
    <t>马场、哈拉布拉克乡、哈拉奇乡</t>
  </si>
  <si>
    <t>阿克巴夏提村、阿克翁库尔村、阿合奇村</t>
  </si>
  <si>
    <r>
      <rPr>
        <sz val="9"/>
        <rFont val="宋体"/>
        <charset val="0"/>
      </rPr>
      <t>到位乡村振兴资金</t>
    </r>
    <r>
      <rPr>
        <sz val="9"/>
        <rFont val="Times New Roman"/>
        <charset val="0"/>
      </rPr>
      <t>1340</t>
    </r>
    <r>
      <rPr>
        <sz val="9"/>
        <rFont val="宋体"/>
        <charset val="0"/>
      </rPr>
      <t>万元</t>
    </r>
  </si>
  <si>
    <r>
      <rPr>
        <b/>
        <sz val="9"/>
        <rFont val="Times New Roman"/>
        <charset val="0"/>
      </rPr>
      <t>(</t>
    </r>
    <r>
      <rPr>
        <b/>
        <sz val="9"/>
        <rFont val="宋体"/>
        <charset val="0"/>
      </rPr>
      <t>二</t>
    </r>
    <r>
      <rPr>
        <b/>
        <sz val="9"/>
        <rFont val="Times New Roman"/>
        <charset val="0"/>
      </rPr>
      <t>)</t>
    </r>
  </si>
  <si>
    <t>农业基础设施</t>
  </si>
  <si>
    <r>
      <rPr>
        <sz val="9"/>
        <rFont val="宋体"/>
        <charset val="134"/>
      </rPr>
      <t>阿图什市</t>
    </r>
    <r>
      <rPr>
        <sz val="9"/>
        <rFont val="Times New Roman"/>
        <charset val="134"/>
      </rPr>
      <t>“</t>
    </r>
    <r>
      <rPr>
        <sz val="9"/>
        <rFont val="宋体"/>
        <charset val="134"/>
      </rPr>
      <t>四个百万亩</t>
    </r>
    <r>
      <rPr>
        <sz val="9"/>
        <rFont val="Times New Roman"/>
        <charset val="134"/>
      </rPr>
      <t>”</t>
    </r>
    <r>
      <rPr>
        <sz val="9"/>
        <rFont val="宋体"/>
        <charset val="134"/>
      </rPr>
      <t>制种基地阿图什市阿湖乡阿其克村、托万买里村冬小麦种子田建设项目</t>
    </r>
  </si>
  <si>
    <r>
      <rPr>
        <sz val="9"/>
        <rFont val="宋体"/>
        <charset val="134"/>
      </rPr>
      <t>土地平整</t>
    </r>
    <r>
      <rPr>
        <sz val="9"/>
        <rFont val="Times New Roman"/>
        <charset val="134"/>
      </rPr>
      <t>7740.15</t>
    </r>
    <r>
      <rPr>
        <sz val="9"/>
        <rFont val="宋体"/>
        <charset val="134"/>
      </rPr>
      <t>亩，新建砂砾石田间道</t>
    </r>
    <r>
      <rPr>
        <sz val="9"/>
        <rFont val="Times New Roman"/>
        <charset val="134"/>
      </rPr>
      <t>15.8</t>
    </r>
    <r>
      <rPr>
        <sz val="9"/>
        <rFont val="宋体"/>
        <charset val="134"/>
      </rPr>
      <t>公里；建设现浇梯形防渗斗渠道</t>
    </r>
    <r>
      <rPr>
        <sz val="9"/>
        <rFont val="Times New Roman"/>
        <charset val="134"/>
      </rPr>
      <t>12.105</t>
    </r>
    <r>
      <rPr>
        <sz val="9"/>
        <rFont val="宋体"/>
        <charset val="134"/>
      </rPr>
      <t>公里；修建田间灌溉农渠</t>
    </r>
    <r>
      <rPr>
        <sz val="9"/>
        <rFont val="Times New Roman"/>
        <charset val="134"/>
      </rPr>
      <t>143.206</t>
    </r>
    <r>
      <rPr>
        <sz val="9"/>
        <rFont val="宋体"/>
        <charset val="134"/>
      </rPr>
      <t>公里，及相关配套设施建设</t>
    </r>
  </si>
  <si>
    <r>
      <rPr>
        <sz val="9"/>
        <rFont val="宋体"/>
        <charset val="134"/>
      </rPr>
      <t>完成工程量的</t>
    </r>
    <r>
      <rPr>
        <sz val="9"/>
        <rFont val="Times New Roman"/>
        <charset val="134"/>
      </rPr>
      <t>97%</t>
    </r>
  </si>
  <si>
    <t>阿图什市农业农村局</t>
  </si>
  <si>
    <t>左娟</t>
  </si>
  <si>
    <t>韩志强</t>
  </si>
  <si>
    <t>阿其克村、托万买里村</t>
  </si>
  <si>
    <r>
      <rPr>
        <sz val="9"/>
        <rFont val="宋体"/>
        <charset val="0"/>
      </rPr>
      <t>到位乡村振兴资金</t>
    </r>
    <r>
      <rPr>
        <sz val="9"/>
        <rFont val="Times New Roman"/>
        <charset val="0"/>
      </rPr>
      <t>2488</t>
    </r>
    <r>
      <rPr>
        <sz val="9"/>
        <rFont val="宋体"/>
        <charset val="0"/>
      </rPr>
      <t>万</t>
    </r>
  </si>
  <si>
    <r>
      <rPr>
        <sz val="9"/>
        <rFont val="宋体"/>
        <charset val="134"/>
      </rPr>
      <t>阿图什市</t>
    </r>
    <r>
      <rPr>
        <sz val="9"/>
        <rFont val="Times New Roman"/>
        <charset val="134"/>
      </rPr>
      <t>“</t>
    </r>
    <r>
      <rPr>
        <sz val="9"/>
        <rFont val="宋体"/>
        <charset val="134"/>
      </rPr>
      <t>四个百万亩</t>
    </r>
    <r>
      <rPr>
        <sz val="9"/>
        <rFont val="Times New Roman"/>
        <charset val="134"/>
      </rPr>
      <t>”</t>
    </r>
    <r>
      <rPr>
        <sz val="9"/>
        <rFont val="宋体"/>
        <charset val="134"/>
      </rPr>
      <t>制种基地阿图什市阿湖乡阿热买里村、前进村冬小麦种子田建设项目</t>
    </r>
  </si>
  <si>
    <r>
      <rPr>
        <sz val="9"/>
        <rFont val="宋体"/>
        <charset val="134"/>
      </rPr>
      <t>土地平整</t>
    </r>
    <r>
      <rPr>
        <sz val="9"/>
        <rFont val="Times New Roman"/>
        <charset val="134"/>
      </rPr>
      <t>4976</t>
    </r>
    <r>
      <rPr>
        <sz val="9"/>
        <rFont val="宋体"/>
        <charset val="134"/>
      </rPr>
      <t>亩，灌溉面积</t>
    </r>
    <r>
      <rPr>
        <sz val="9"/>
        <rFont val="Times New Roman"/>
        <charset val="134"/>
      </rPr>
      <t>3826</t>
    </r>
    <r>
      <rPr>
        <sz val="9"/>
        <rFont val="宋体"/>
        <charset val="134"/>
      </rPr>
      <t>亩；新建砂砾石田间道</t>
    </r>
    <r>
      <rPr>
        <sz val="9"/>
        <rFont val="Times New Roman"/>
        <charset val="134"/>
      </rPr>
      <t>8 225</t>
    </r>
    <r>
      <rPr>
        <sz val="9"/>
        <rFont val="宋体"/>
        <charset val="134"/>
      </rPr>
      <t>公里，新建素土生产道</t>
    </r>
    <r>
      <rPr>
        <sz val="9"/>
        <rFont val="Times New Roman"/>
        <charset val="134"/>
      </rPr>
      <t>29.34</t>
    </r>
    <r>
      <rPr>
        <sz val="9"/>
        <rFont val="宋体"/>
        <charset val="134"/>
      </rPr>
      <t>公里；新建、改建斗渠</t>
    </r>
    <r>
      <rPr>
        <sz val="9"/>
        <rFont val="Times New Roman"/>
        <charset val="134"/>
      </rPr>
      <t>12.366</t>
    </r>
    <r>
      <rPr>
        <sz val="9"/>
        <rFont val="宋体"/>
        <charset val="134"/>
      </rPr>
      <t>公里；田间农渠</t>
    </r>
    <r>
      <rPr>
        <sz val="9"/>
        <rFont val="Times New Roman"/>
        <charset val="134"/>
      </rPr>
      <t xml:space="preserve"> 19.475</t>
    </r>
    <r>
      <rPr>
        <sz val="9"/>
        <rFont val="宋体"/>
        <charset val="134"/>
      </rPr>
      <t>公里，及相关配套设施建设</t>
    </r>
  </si>
  <si>
    <t>肖明刚</t>
  </si>
  <si>
    <t>阿热买里村、前进村</t>
  </si>
  <si>
    <r>
      <rPr>
        <sz val="9"/>
        <rFont val="宋体"/>
        <charset val="0"/>
      </rPr>
      <t>到位乡村振兴资金</t>
    </r>
    <r>
      <rPr>
        <sz val="9"/>
        <rFont val="Times New Roman"/>
        <charset val="0"/>
      </rPr>
      <t>2290</t>
    </r>
    <r>
      <rPr>
        <sz val="9"/>
        <rFont val="宋体"/>
        <charset val="0"/>
      </rPr>
      <t>万</t>
    </r>
  </si>
  <si>
    <t>阿图什市阿扎克乡绿色生态园建设项目</t>
  </si>
  <si>
    <r>
      <rPr>
        <sz val="9"/>
        <rFont val="宋体"/>
        <charset val="134"/>
      </rPr>
      <t>新建</t>
    </r>
    <r>
      <rPr>
        <sz val="9"/>
        <rFont val="Times New Roman"/>
        <charset val="134"/>
      </rPr>
      <t>1600</t>
    </r>
    <r>
      <rPr>
        <sz val="9"/>
        <rFont val="宋体"/>
        <charset val="134"/>
      </rPr>
      <t>平方米现代化玻璃大棚</t>
    </r>
    <r>
      <rPr>
        <sz val="9"/>
        <rFont val="Times New Roman"/>
        <charset val="134"/>
      </rPr>
      <t>2</t>
    </r>
    <r>
      <rPr>
        <sz val="9"/>
        <rFont val="宋体"/>
        <charset val="134"/>
      </rPr>
      <t>座及附属设施建设</t>
    </r>
  </si>
  <si>
    <r>
      <rPr>
        <sz val="9"/>
        <rFont val="宋体"/>
        <charset val="134"/>
      </rPr>
      <t>完成量</t>
    </r>
    <r>
      <rPr>
        <sz val="9"/>
        <rFont val="Times New Roman"/>
        <charset val="134"/>
      </rPr>
      <t>85%</t>
    </r>
  </si>
  <si>
    <t>鹏同伟</t>
  </si>
  <si>
    <r>
      <rPr>
        <sz val="9"/>
        <rFont val="宋体"/>
        <charset val="0"/>
      </rPr>
      <t>到位乡村振兴资金</t>
    </r>
    <r>
      <rPr>
        <sz val="9"/>
        <rFont val="Times New Roman"/>
        <charset val="0"/>
      </rPr>
      <t>680</t>
    </r>
    <r>
      <rPr>
        <sz val="9"/>
        <rFont val="宋体"/>
        <charset val="0"/>
      </rPr>
      <t>万</t>
    </r>
  </si>
  <si>
    <t>阿图什市阿湖乡温室大棚建设项目</t>
  </si>
  <si>
    <r>
      <rPr>
        <sz val="9"/>
        <rFont val="宋体"/>
        <charset val="134"/>
      </rPr>
      <t>新建</t>
    </r>
    <r>
      <rPr>
        <sz val="9"/>
        <rFont val="Times New Roman"/>
        <charset val="134"/>
      </rPr>
      <t>300</t>
    </r>
    <r>
      <rPr>
        <sz val="9"/>
        <rFont val="宋体"/>
        <charset val="134"/>
      </rPr>
      <t>座</t>
    </r>
    <r>
      <rPr>
        <sz val="9"/>
        <rFont val="Times New Roman"/>
        <charset val="134"/>
      </rPr>
      <t>1000</t>
    </r>
    <r>
      <rPr>
        <sz val="9"/>
        <rFont val="宋体"/>
        <charset val="134"/>
      </rPr>
      <t>平方米日光温室大棚及配套设施建设</t>
    </r>
  </si>
  <si>
    <r>
      <rPr>
        <sz val="9"/>
        <rFont val="Times New Roman"/>
        <charset val="134"/>
      </rPr>
      <t>8.3</t>
    </r>
    <r>
      <rPr>
        <sz val="9"/>
        <rFont val="宋体"/>
        <charset val="134"/>
      </rPr>
      <t>日发布招标公告，</t>
    </r>
    <r>
      <rPr>
        <sz val="9"/>
        <rFont val="Times New Roman"/>
        <charset val="134"/>
      </rPr>
      <t>8.23</t>
    </r>
    <r>
      <rPr>
        <sz val="9"/>
        <rFont val="宋体"/>
        <charset val="134"/>
      </rPr>
      <t>日开标</t>
    </r>
  </si>
  <si>
    <r>
      <rPr>
        <sz val="9"/>
        <rFont val="宋体"/>
        <charset val="0"/>
      </rPr>
      <t>到位乡村振兴资金</t>
    </r>
    <r>
      <rPr>
        <sz val="9"/>
        <rFont val="Times New Roman"/>
        <charset val="0"/>
      </rPr>
      <t>2500</t>
    </r>
    <r>
      <rPr>
        <sz val="9"/>
        <rFont val="宋体"/>
        <charset val="0"/>
      </rPr>
      <t>万</t>
    </r>
  </si>
  <si>
    <t>阿克陶县戈壁设施农业提质增效建设项目</t>
  </si>
  <si>
    <r>
      <rPr>
        <sz val="9"/>
        <rFont val="宋体"/>
        <charset val="134"/>
      </rPr>
      <t>提质增效</t>
    </r>
    <r>
      <rPr>
        <sz val="9"/>
        <rFont val="Times New Roman"/>
        <charset val="134"/>
      </rPr>
      <t>1700</t>
    </r>
    <r>
      <rPr>
        <sz val="9"/>
        <rFont val="宋体"/>
        <charset val="134"/>
      </rPr>
      <t>座大棚，完善园区道路</t>
    </r>
    <r>
      <rPr>
        <sz val="9"/>
        <rFont val="Times New Roman"/>
        <charset val="134"/>
      </rPr>
      <t>30</t>
    </r>
    <r>
      <rPr>
        <sz val="9"/>
        <rFont val="宋体"/>
        <charset val="134"/>
      </rPr>
      <t>余公里</t>
    </r>
  </si>
  <si>
    <t>阿克陶县农业农村局</t>
  </si>
  <si>
    <r>
      <rPr>
        <sz val="9"/>
        <rFont val="宋体"/>
        <charset val="134"/>
      </rPr>
      <t>艾力亚尔江</t>
    </r>
    <r>
      <rPr>
        <sz val="9"/>
        <rFont val="Times New Roman"/>
        <charset val="134"/>
      </rPr>
      <t>·</t>
    </r>
    <r>
      <rPr>
        <sz val="9"/>
        <rFont val="宋体"/>
        <charset val="134"/>
      </rPr>
      <t>艾克白尔</t>
    </r>
  </si>
  <si>
    <t>阿克陶县皮拉勒乡土地整治建设项目</t>
  </si>
  <si>
    <r>
      <rPr>
        <sz val="9"/>
        <rFont val="宋体"/>
        <charset val="134"/>
      </rPr>
      <t>土地平整</t>
    </r>
    <r>
      <rPr>
        <sz val="9"/>
        <rFont val="Times New Roman"/>
        <charset val="134"/>
      </rPr>
      <t>9475.5</t>
    </r>
    <r>
      <rPr>
        <sz val="9"/>
        <rFont val="宋体"/>
        <charset val="134"/>
      </rPr>
      <t>亩及相关配套设施建设</t>
    </r>
  </si>
  <si>
    <t>阿克陶县玉麦乡高效节水灌溉建设项目</t>
  </si>
  <si>
    <r>
      <rPr>
        <sz val="9"/>
        <rFont val="宋体"/>
        <charset val="134"/>
      </rPr>
      <t>提质增效</t>
    </r>
    <r>
      <rPr>
        <sz val="9"/>
        <rFont val="Times New Roman"/>
        <charset val="134"/>
      </rPr>
      <t>14359</t>
    </r>
    <r>
      <rPr>
        <sz val="9"/>
        <rFont val="宋体"/>
        <charset val="134"/>
      </rPr>
      <t>亩土地及附属配套设施建设</t>
    </r>
  </si>
  <si>
    <t>阿克陶县蔬菜示范园建设项目</t>
  </si>
  <si>
    <r>
      <rPr>
        <sz val="9"/>
        <rFont val="宋体"/>
        <charset val="134"/>
      </rPr>
      <t>新建蔬菜拱棚</t>
    </r>
    <r>
      <rPr>
        <sz val="9"/>
        <rFont val="Times New Roman"/>
        <charset val="134"/>
      </rPr>
      <t>415</t>
    </r>
    <r>
      <rPr>
        <sz val="9"/>
        <rFont val="宋体"/>
        <charset val="134"/>
      </rPr>
      <t>座及相关配套设施建设</t>
    </r>
  </si>
  <si>
    <t>阿克陶县良种繁育基地建设项目</t>
  </si>
  <si>
    <t>建设筛选除芒机、双比重选、包衣预热和烘干成膜、包装等生产线及相关配套设施、附属用房建设</t>
  </si>
  <si>
    <t>阿克陶县现代农业产业园基础设施配套建设项目</t>
  </si>
  <si>
    <t>新建产业服务中心及附属配套</t>
  </si>
  <si>
    <r>
      <rPr>
        <sz val="9"/>
        <rFont val="Times New Roman"/>
        <charset val="0"/>
      </rPr>
      <t>5.16</t>
    </r>
    <r>
      <rPr>
        <sz val="9"/>
        <rFont val="宋体"/>
        <charset val="0"/>
      </rPr>
      <t>号投资减少</t>
    </r>
    <r>
      <rPr>
        <sz val="9"/>
        <rFont val="Times New Roman"/>
        <charset val="0"/>
      </rPr>
      <t>3000</t>
    </r>
    <r>
      <rPr>
        <sz val="9"/>
        <rFont val="宋体"/>
        <charset val="0"/>
      </rPr>
      <t>万</t>
    </r>
  </si>
  <si>
    <t>乌恰县现代农业示范园区智能温室建设项目</t>
  </si>
  <si>
    <r>
      <rPr>
        <sz val="9"/>
        <rFont val="宋体"/>
        <charset val="134"/>
      </rPr>
      <t>新建</t>
    </r>
    <r>
      <rPr>
        <sz val="9"/>
        <rFont val="Times New Roman"/>
        <charset val="134"/>
      </rPr>
      <t>4</t>
    </r>
    <r>
      <rPr>
        <sz val="9"/>
        <rFont val="宋体"/>
        <charset val="134"/>
      </rPr>
      <t>座智能温室，总建筑面积</t>
    </r>
    <r>
      <rPr>
        <sz val="9"/>
        <rFont val="Times New Roman"/>
        <charset val="134"/>
      </rPr>
      <t>6195</t>
    </r>
    <r>
      <rPr>
        <sz val="9"/>
        <rFont val="宋体"/>
        <charset val="134"/>
      </rPr>
      <t>平方米</t>
    </r>
  </si>
  <si>
    <t>乌恰县农业农村局</t>
  </si>
  <si>
    <r>
      <rPr>
        <sz val="9"/>
        <rFont val="宋体"/>
        <charset val="134"/>
      </rPr>
      <t>买买提居马</t>
    </r>
    <r>
      <rPr>
        <sz val="9"/>
        <rFont val="Times New Roman"/>
        <charset val="134"/>
      </rPr>
      <t>·</t>
    </r>
    <r>
      <rPr>
        <sz val="9"/>
        <rFont val="宋体"/>
        <charset val="134"/>
      </rPr>
      <t>阿不都哈地尔</t>
    </r>
  </si>
  <si>
    <t>宋兵伟</t>
  </si>
  <si>
    <t>阿热布拉克村</t>
  </si>
  <si>
    <r>
      <rPr>
        <sz val="9"/>
        <rFont val="Times New Roman"/>
        <charset val="0"/>
      </rPr>
      <t>3.27</t>
    </r>
    <r>
      <rPr>
        <sz val="9"/>
        <rFont val="宋体"/>
        <charset val="0"/>
      </rPr>
      <t>调整投资，减少</t>
    </r>
    <r>
      <rPr>
        <sz val="9"/>
        <rFont val="Times New Roman"/>
        <charset val="0"/>
      </rPr>
      <t>1700</t>
    </r>
    <r>
      <rPr>
        <sz val="9"/>
        <rFont val="宋体"/>
        <charset val="0"/>
      </rPr>
      <t>万</t>
    </r>
  </si>
  <si>
    <t>乌恰县农牧产品仓储保鲜库建设项目</t>
  </si>
  <si>
    <r>
      <rPr>
        <sz val="9"/>
        <rFont val="宋体"/>
        <charset val="134"/>
      </rPr>
      <t>新建</t>
    </r>
    <r>
      <rPr>
        <sz val="9"/>
        <rFont val="Times New Roman"/>
        <charset val="134"/>
      </rPr>
      <t>1</t>
    </r>
    <r>
      <rPr>
        <sz val="9"/>
        <rFont val="宋体"/>
        <charset val="134"/>
      </rPr>
      <t>座冷冻库及两座保鲜库，总建筑面积</t>
    </r>
    <r>
      <rPr>
        <sz val="9"/>
        <rFont val="Times New Roman"/>
        <charset val="134"/>
      </rPr>
      <t>1605</t>
    </r>
    <r>
      <rPr>
        <sz val="9"/>
        <rFont val="宋体"/>
        <charset val="134"/>
      </rPr>
      <t>平方米</t>
    </r>
  </si>
  <si>
    <t>崔泉</t>
  </si>
  <si>
    <t>133099897978</t>
  </si>
  <si>
    <r>
      <rPr>
        <sz val="9"/>
        <rFont val="Times New Roman"/>
        <charset val="0"/>
      </rPr>
      <t>3.27</t>
    </r>
    <r>
      <rPr>
        <sz val="9"/>
        <rFont val="宋体"/>
        <charset val="0"/>
      </rPr>
      <t>新增</t>
    </r>
  </si>
  <si>
    <r>
      <rPr>
        <sz val="9"/>
        <rFont val="宋体"/>
        <charset val="0"/>
      </rPr>
      <t>阿合奇县库兰萨日克乡</t>
    </r>
    <r>
      <rPr>
        <sz val="9"/>
        <rFont val="Times New Roman"/>
        <charset val="0"/>
      </rPr>
      <t>2022</t>
    </r>
    <r>
      <rPr>
        <sz val="9"/>
        <rFont val="宋体"/>
        <charset val="0"/>
      </rPr>
      <t>年农田水渠建设项目</t>
    </r>
  </si>
  <si>
    <r>
      <rPr>
        <sz val="9"/>
        <rFont val="宋体"/>
        <charset val="0"/>
      </rPr>
      <t>新建</t>
    </r>
    <r>
      <rPr>
        <sz val="9"/>
        <rFont val="Times New Roman"/>
        <charset val="0"/>
      </rPr>
      <t>6</t>
    </r>
    <r>
      <rPr>
        <sz val="9"/>
        <rFont val="宋体"/>
        <charset val="0"/>
      </rPr>
      <t>公里防渗渠道及配套渠系建筑物</t>
    </r>
  </si>
  <si>
    <t>锦曦控股集团，黄川</t>
  </si>
  <si>
    <r>
      <rPr>
        <sz val="9"/>
        <rFont val="宋体"/>
        <charset val="0"/>
      </rPr>
      <t>到位以工代赈资金</t>
    </r>
    <r>
      <rPr>
        <sz val="9"/>
        <rFont val="Times New Roman"/>
        <charset val="0"/>
      </rPr>
      <t>400</t>
    </r>
    <r>
      <rPr>
        <sz val="9"/>
        <rFont val="宋体"/>
        <charset val="0"/>
      </rPr>
      <t>万元，衔接资金</t>
    </r>
    <r>
      <rPr>
        <sz val="9"/>
        <rFont val="Times New Roman"/>
        <charset val="0"/>
      </rPr>
      <t>200</t>
    </r>
    <r>
      <rPr>
        <sz val="9"/>
        <rFont val="宋体"/>
        <charset val="0"/>
      </rPr>
      <t>万元</t>
    </r>
  </si>
  <si>
    <r>
      <rPr>
        <sz val="9"/>
        <rFont val="宋体"/>
        <charset val="0"/>
      </rPr>
      <t>阿合奇县</t>
    </r>
    <r>
      <rPr>
        <sz val="9"/>
        <rFont val="Times New Roman"/>
        <charset val="0"/>
      </rPr>
      <t>2022</t>
    </r>
    <r>
      <rPr>
        <sz val="9"/>
        <rFont val="宋体"/>
        <charset val="0"/>
      </rPr>
      <t>年良种繁育中心建设项目</t>
    </r>
  </si>
  <si>
    <r>
      <rPr>
        <sz val="9"/>
        <rFont val="宋体"/>
        <charset val="0"/>
      </rPr>
      <t>新建阿合奇镇、色帕巴依乡、马场、哈拉布拉克乡、哈拉奇乡、苏木塔什乡</t>
    </r>
    <r>
      <rPr>
        <sz val="9"/>
        <rFont val="Times New Roman"/>
        <charset val="0"/>
      </rPr>
      <t>6</t>
    </r>
    <r>
      <rPr>
        <sz val="9"/>
        <rFont val="宋体"/>
        <charset val="0"/>
      </rPr>
      <t>个良种繁育中心</t>
    </r>
  </si>
  <si>
    <t>阿合奇镇、马场、哈拉奇乡、哈拉布拉克乡、色帕巴依乡、苏木塔什乡</t>
  </si>
  <si>
    <r>
      <rPr>
        <sz val="9"/>
        <rFont val="Times New Roman"/>
        <charset val="0"/>
      </rPr>
      <t>5.16</t>
    </r>
    <r>
      <rPr>
        <sz val="9"/>
        <rFont val="宋体"/>
        <charset val="0"/>
      </rPr>
      <t>号投资减少</t>
    </r>
    <r>
      <rPr>
        <sz val="9"/>
        <rFont val="Times New Roman"/>
        <charset val="0"/>
      </rPr>
      <t>105</t>
    </r>
    <r>
      <rPr>
        <sz val="9"/>
        <rFont val="宋体"/>
        <charset val="0"/>
      </rPr>
      <t>万</t>
    </r>
  </si>
  <si>
    <t>阿图什市帕米尔牧业示范园配套草料基地建设项目</t>
  </si>
  <si>
    <r>
      <rPr>
        <sz val="9"/>
        <rFont val="宋体"/>
        <charset val="134"/>
      </rPr>
      <t>新建</t>
    </r>
    <r>
      <rPr>
        <sz val="9"/>
        <rFont val="Times New Roman"/>
        <charset val="134"/>
      </rPr>
      <t>5000</t>
    </r>
    <r>
      <rPr>
        <sz val="9"/>
        <rFont val="宋体"/>
        <charset val="134"/>
      </rPr>
      <t>亩草料基地，包括土地平整、排碱渠、引水渠、防护林、机耕道及种植牧草等</t>
    </r>
  </si>
  <si>
    <r>
      <rPr>
        <sz val="9"/>
        <rFont val="宋体"/>
        <charset val="134"/>
      </rPr>
      <t>现已完成</t>
    </r>
    <r>
      <rPr>
        <sz val="9"/>
        <rFont val="Times New Roman"/>
        <charset val="134"/>
      </rPr>
      <t>85%</t>
    </r>
  </si>
  <si>
    <t>欧阳</t>
  </si>
  <si>
    <t>克青孜村</t>
  </si>
  <si>
    <r>
      <rPr>
        <sz val="9"/>
        <rFont val="宋体"/>
        <charset val="0"/>
      </rPr>
      <t>到位乡村振兴资金</t>
    </r>
    <r>
      <rPr>
        <sz val="9"/>
        <rFont val="Times New Roman"/>
        <charset val="0"/>
      </rPr>
      <t>3000</t>
    </r>
    <r>
      <rPr>
        <sz val="9"/>
        <rFont val="宋体"/>
        <charset val="0"/>
      </rPr>
      <t>万</t>
    </r>
  </si>
  <si>
    <t>阿图什市沙依库尔汗养殖农民专业合作社牛羊定点屠宰厂（场）建设项目</t>
  </si>
  <si>
    <r>
      <rPr>
        <sz val="9"/>
        <rFont val="宋体"/>
        <charset val="134"/>
      </rPr>
      <t>新建年屠宰量</t>
    </r>
    <r>
      <rPr>
        <sz val="9"/>
        <rFont val="Times New Roman"/>
        <charset val="134"/>
      </rPr>
      <t>23500</t>
    </r>
    <r>
      <rPr>
        <sz val="9"/>
        <rFont val="宋体"/>
        <charset val="134"/>
      </rPr>
      <t>头只的现代化屠宰厂（场），配套无害化处理设施、污水处理、设备</t>
    </r>
    <r>
      <rPr>
        <sz val="9"/>
        <rFont val="Times New Roman"/>
        <charset val="134"/>
      </rPr>
      <t>1</t>
    </r>
    <r>
      <rPr>
        <sz val="9"/>
        <rFont val="宋体"/>
        <charset val="134"/>
      </rPr>
      <t>套</t>
    </r>
  </si>
  <si>
    <r>
      <rPr>
        <sz val="9"/>
        <rFont val="宋体"/>
        <charset val="134"/>
      </rPr>
      <t>完成工程量</t>
    </r>
    <r>
      <rPr>
        <sz val="9"/>
        <rFont val="Times New Roman"/>
        <charset val="134"/>
      </rPr>
      <t>81%</t>
    </r>
  </si>
  <si>
    <r>
      <rPr>
        <sz val="9"/>
        <rFont val="宋体"/>
        <charset val="0"/>
      </rPr>
      <t>亚力坤</t>
    </r>
    <r>
      <rPr>
        <sz val="9"/>
        <rFont val="Times New Roman"/>
        <charset val="0"/>
      </rPr>
      <t>·</t>
    </r>
    <r>
      <rPr>
        <sz val="9"/>
        <rFont val="宋体"/>
        <charset val="0"/>
      </rPr>
      <t>买买提</t>
    </r>
  </si>
  <si>
    <t>萨依村</t>
  </si>
  <si>
    <t>克州阿图什市柯尔克孜羊良繁基地建设项目</t>
  </si>
  <si>
    <r>
      <rPr>
        <sz val="9"/>
        <rFont val="宋体"/>
        <charset val="134"/>
      </rPr>
      <t>新建羊舍、配套用房</t>
    </r>
    <r>
      <rPr>
        <sz val="9"/>
        <rFont val="Times New Roman"/>
        <charset val="134"/>
      </rPr>
      <t>6</t>
    </r>
    <r>
      <rPr>
        <sz val="9"/>
        <rFont val="宋体"/>
        <charset val="134"/>
      </rPr>
      <t>万平方米及附属设施建设</t>
    </r>
  </si>
  <si>
    <r>
      <rPr>
        <sz val="9"/>
        <rFont val="Times New Roman"/>
        <charset val="0"/>
      </rPr>
      <t>5.28</t>
    </r>
    <r>
      <rPr>
        <sz val="9"/>
        <rFont val="宋体"/>
        <charset val="0"/>
      </rPr>
      <t>日项目名称调整</t>
    </r>
  </si>
  <si>
    <t>阿图什市哈拉峻乡、吐古买提乡屠宰点建设项目</t>
  </si>
  <si>
    <r>
      <rPr>
        <sz val="9"/>
        <rFont val="宋体"/>
        <charset val="134"/>
      </rPr>
      <t>新建</t>
    </r>
    <r>
      <rPr>
        <sz val="9"/>
        <rFont val="Times New Roman"/>
        <charset val="134"/>
      </rPr>
      <t>3</t>
    </r>
    <r>
      <rPr>
        <sz val="9"/>
        <rFont val="宋体"/>
        <charset val="134"/>
      </rPr>
      <t>座牛羊屠宰点，总建筑面积</t>
    </r>
    <r>
      <rPr>
        <sz val="9"/>
        <rFont val="Times New Roman"/>
        <charset val="134"/>
      </rPr>
      <t>2472</t>
    </r>
    <r>
      <rPr>
        <sz val="9"/>
        <rFont val="宋体"/>
        <charset val="134"/>
      </rPr>
      <t>平方米及附属设施建设</t>
    </r>
  </si>
  <si>
    <t>克州阿图什市哈拉峻乡盐湖畜牧渔业园区配套设施建设项目</t>
  </si>
  <si>
    <r>
      <rPr>
        <sz val="9"/>
        <rFont val="宋体"/>
        <charset val="134"/>
      </rPr>
      <t>新建鱼苗厂</t>
    </r>
    <r>
      <rPr>
        <sz val="9"/>
        <rFont val="Times New Roman"/>
        <charset val="134"/>
      </rPr>
      <t>513</t>
    </r>
    <r>
      <rPr>
        <sz val="9"/>
        <rFont val="宋体"/>
        <charset val="134"/>
      </rPr>
      <t>平方米、消杀中心</t>
    </r>
    <r>
      <rPr>
        <sz val="9"/>
        <rFont val="Times New Roman"/>
        <charset val="134"/>
      </rPr>
      <t>540</t>
    </r>
    <r>
      <rPr>
        <sz val="9"/>
        <rFont val="宋体"/>
        <charset val="134"/>
      </rPr>
      <t>平方米及附属设施建设</t>
    </r>
  </si>
  <si>
    <t>阿克陶县奶牛牧场</t>
  </si>
  <si>
    <r>
      <rPr>
        <sz val="9"/>
        <rFont val="宋体"/>
        <charset val="134"/>
      </rPr>
      <t>新建置棚圈及采购奶牛</t>
    </r>
    <r>
      <rPr>
        <sz val="9"/>
        <rFont val="Times New Roman"/>
        <charset val="134"/>
      </rPr>
      <t>750</t>
    </r>
    <r>
      <rPr>
        <sz val="9"/>
        <rFont val="宋体"/>
        <charset val="134"/>
      </rPr>
      <t>头</t>
    </r>
  </si>
  <si>
    <r>
      <rPr>
        <sz val="9"/>
        <color rgb="FFFF0000"/>
        <rFont val="Times New Roman"/>
        <charset val="134"/>
      </rPr>
      <t>6</t>
    </r>
    <r>
      <rPr>
        <sz val="9"/>
        <color rgb="FFFF0000"/>
        <rFont val="宋体"/>
        <charset val="134"/>
      </rPr>
      <t>月</t>
    </r>
    <r>
      <rPr>
        <sz val="9"/>
        <color rgb="FFFF0000"/>
        <rFont val="Times New Roman"/>
        <charset val="134"/>
      </rPr>
      <t>30</t>
    </r>
    <r>
      <rPr>
        <sz val="9"/>
        <color rgb="FFFF0000"/>
        <rFont val="宋体"/>
        <charset val="134"/>
      </rPr>
      <t>日前全部到位</t>
    </r>
  </si>
  <si>
    <t>阿克陶县畜牧兽医局</t>
  </si>
  <si>
    <t>赛苏牧业</t>
  </si>
  <si>
    <t>18199921295</t>
  </si>
  <si>
    <t>也依力干村</t>
  </si>
  <si>
    <t>阿克陶县乳鸽产业示范基地建设（三期）项目</t>
  </si>
  <si>
    <t>新建鸽舍、速冻冷库，采购种鸽及配套设施建设</t>
  </si>
  <si>
    <t>地坪平整完</t>
  </si>
  <si>
    <t>阿克陶县恒裕鑫鸽业</t>
  </si>
  <si>
    <t>13609900881</t>
  </si>
  <si>
    <t>玉麦镇</t>
  </si>
  <si>
    <r>
      <rPr>
        <sz val="9"/>
        <rFont val="Times New Roman"/>
        <charset val="134"/>
      </rPr>
      <t>9</t>
    </r>
    <r>
      <rPr>
        <sz val="9"/>
        <rFont val="宋体"/>
        <charset val="134"/>
      </rPr>
      <t>村</t>
    </r>
  </si>
  <si>
    <t>阿克陶县克孜勒陶镇丝路佳苑养殖示范基地建设项目</t>
  </si>
  <si>
    <r>
      <rPr>
        <sz val="9"/>
        <rFont val="宋体"/>
        <charset val="0"/>
      </rPr>
      <t>新建</t>
    </r>
    <r>
      <rPr>
        <sz val="9"/>
        <rFont val="Times New Roman"/>
        <charset val="0"/>
      </rPr>
      <t>1000</t>
    </r>
    <r>
      <rPr>
        <sz val="9"/>
        <rFont val="宋体"/>
        <charset val="0"/>
      </rPr>
      <t>平方米棚圈</t>
    </r>
    <r>
      <rPr>
        <sz val="9"/>
        <rFont val="Times New Roman"/>
        <charset val="0"/>
      </rPr>
      <t>20</t>
    </r>
    <r>
      <rPr>
        <sz val="9"/>
        <rFont val="宋体"/>
        <charset val="0"/>
      </rPr>
      <t>座及相关配套设施建设</t>
    </r>
  </si>
  <si>
    <t>绑钢筋，打混泥土</t>
  </si>
  <si>
    <t>阿克陶县疆源工程建筑有限公司</t>
  </si>
  <si>
    <t>克孜勒陶镇</t>
  </si>
  <si>
    <t>丝路佳苑</t>
  </si>
  <si>
    <r>
      <rPr>
        <sz val="9"/>
        <rFont val="Times New Roman"/>
        <charset val="0"/>
      </rPr>
      <t>5.8</t>
    </r>
    <r>
      <rPr>
        <sz val="9"/>
        <rFont val="宋体"/>
        <charset val="0"/>
      </rPr>
      <t>号投资减少</t>
    </r>
    <r>
      <rPr>
        <sz val="9"/>
        <rFont val="Times New Roman"/>
        <charset val="0"/>
      </rPr>
      <t>3000</t>
    </r>
    <r>
      <rPr>
        <sz val="9"/>
        <rFont val="宋体"/>
        <charset val="0"/>
      </rPr>
      <t>万</t>
    </r>
  </si>
  <si>
    <t>阿克陶县玉麦乡畜牧养殖基地建设项目</t>
  </si>
  <si>
    <r>
      <rPr>
        <sz val="9"/>
        <rFont val="宋体"/>
        <charset val="0"/>
      </rPr>
      <t>新建圈舍</t>
    </r>
    <r>
      <rPr>
        <sz val="9"/>
        <rFont val="Times New Roman"/>
        <charset val="0"/>
      </rPr>
      <t>26</t>
    </r>
    <r>
      <rPr>
        <sz val="9"/>
        <rFont val="宋体"/>
        <charset val="0"/>
      </rPr>
      <t>座及相关配套设施建设</t>
    </r>
  </si>
  <si>
    <r>
      <rPr>
        <sz val="9"/>
        <rFont val="Times New Roman"/>
        <charset val="0"/>
      </rPr>
      <t>26</t>
    </r>
    <r>
      <rPr>
        <sz val="9"/>
        <rFont val="宋体"/>
        <charset val="0"/>
      </rPr>
      <t>座基槽已验收完，管理用房垫层已完成，</t>
    </r>
    <r>
      <rPr>
        <sz val="9"/>
        <rFont val="Times New Roman"/>
        <charset val="0"/>
      </rPr>
      <t>12</t>
    </r>
    <r>
      <rPr>
        <sz val="9"/>
        <rFont val="宋体"/>
        <charset val="0"/>
      </rPr>
      <t>座棚圈基础墙第二步基础，预备装预埋件</t>
    </r>
  </si>
  <si>
    <t>阿克陶县永兴有限责任公司</t>
  </si>
  <si>
    <r>
      <rPr>
        <sz val="9"/>
        <rFont val="Times New Roman"/>
        <charset val="0"/>
      </rPr>
      <t>4</t>
    </r>
    <r>
      <rPr>
        <sz val="9"/>
        <rFont val="宋体"/>
        <charset val="0"/>
      </rPr>
      <t>村</t>
    </r>
  </si>
  <si>
    <r>
      <rPr>
        <sz val="9"/>
        <rFont val="Times New Roman"/>
        <charset val="0"/>
      </rPr>
      <t>5.8</t>
    </r>
    <r>
      <rPr>
        <sz val="9"/>
        <rFont val="宋体"/>
        <charset val="0"/>
      </rPr>
      <t>号投资减少</t>
    </r>
    <r>
      <rPr>
        <sz val="9"/>
        <rFont val="Times New Roman"/>
        <charset val="0"/>
      </rPr>
      <t>5615</t>
    </r>
    <r>
      <rPr>
        <sz val="9"/>
        <rFont val="宋体"/>
        <charset val="0"/>
      </rPr>
      <t>万</t>
    </r>
  </si>
  <si>
    <t>阿克陶县生猪养殖基地附属工程建设项目</t>
  </si>
  <si>
    <r>
      <rPr>
        <sz val="9"/>
        <rFont val="宋体"/>
        <charset val="134"/>
      </rPr>
      <t>三通一平</t>
    </r>
    <r>
      <rPr>
        <sz val="9"/>
        <rFont val="Times New Roman"/>
        <charset val="134"/>
      </rPr>
      <t>”</t>
    </r>
    <r>
      <rPr>
        <sz val="9"/>
        <rFont val="宋体"/>
        <charset val="134"/>
      </rPr>
      <t>建设（水、高压电线路</t>
    </r>
    <r>
      <rPr>
        <sz val="9"/>
        <rFont val="Times New Roman"/>
        <charset val="134"/>
      </rPr>
      <t>4.8</t>
    </r>
    <r>
      <rPr>
        <sz val="9"/>
        <rFont val="宋体"/>
        <charset val="134"/>
      </rPr>
      <t>公里及变压器、路）及相关配套附属设施建设</t>
    </r>
  </si>
  <si>
    <r>
      <rPr>
        <sz val="9"/>
        <rFont val="宋体"/>
        <charset val="0"/>
      </rPr>
      <t>新疆鑫宇电力工程有限公司</t>
    </r>
    <r>
      <rPr>
        <sz val="9"/>
        <rFont val="Times New Roman"/>
        <charset val="0"/>
      </rPr>
      <t xml:space="preserve">
</t>
    </r>
    <r>
      <rPr>
        <sz val="9"/>
        <rFont val="宋体"/>
        <charset val="0"/>
      </rPr>
      <t>阿克陶县诚鑫路桥有限责任公司</t>
    </r>
    <r>
      <rPr>
        <sz val="9"/>
        <rFont val="Times New Roman"/>
        <charset val="0"/>
      </rPr>
      <t xml:space="preserve">
</t>
    </r>
    <r>
      <rPr>
        <sz val="9"/>
        <rFont val="宋体"/>
        <charset val="0"/>
      </rPr>
      <t>江西中路桥集团有限公司鑫</t>
    </r>
  </si>
  <si>
    <t>396.429101
282.576747
413.583972</t>
  </si>
  <si>
    <r>
      <rPr>
        <sz val="9"/>
        <rFont val="Times New Roman"/>
        <charset val="0"/>
      </rPr>
      <t>1</t>
    </r>
    <r>
      <rPr>
        <sz val="9"/>
        <rFont val="宋体"/>
        <charset val="0"/>
      </rPr>
      <t>村</t>
    </r>
  </si>
  <si>
    <r>
      <rPr>
        <sz val="9"/>
        <rFont val="Times New Roman"/>
        <charset val="0"/>
      </rPr>
      <t>5.8</t>
    </r>
    <r>
      <rPr>
        <sz val="9"/>
        <rFont val="宋体"/>
        <charset val="0"/>
      </rPr>
      <t>号投资减少</t>
    </r>
    <r>
      <rPr>
        <sz val="9"/>
        <rFont val="Times New Roman"/>
        <charset val="0"/>
      </rPr>
      <t>900</t>
    </r>
    <r>
      <rPr>
        <sz val="9"/>
        <rFont val="宋体"/>
        <charset val="0"/>
      </rPr>
      <t>万</t>
    </r>
  </si>
  <si>
    <t>阿克陶县畜禽粪污资源化利用建设项目</t>
  </si>
  <si>
    <r>
      <rPr>
        <sz val="9"/>
        <rFont val="宋体"/>
        <charset val="0"/>
      </rPr>
      <t>新建厂房</t>
    </r>
    <r>
      <rPr>
        <sz val="9"/>
        <rFont val="Times New Roman"/>
        <charset val="0"/>
      </rPr>
      <t>5800</t>
    </r>
    <r>
      <rPr>
        <sz val="9"/>
        <rFont val="宋体"/>
        <charset val="0"/>
      </rPr>
      <t>平方米，综合用房</t>
    </r>
    <r>
      <rPr>
        <sz val="9"/>
        <rFont val="Times New Roman"/>
        <charset val="0"/>
      </rPr>
      <t>450</t>
    </r>
    <r>
      <rPr>
        <sz val="9"/>
        <rFont val="宋体"/>
        <charset val="0"/>
      </rPr>
      <t>平方米及配套附属设施建设</t>
    </r>
  </si>
  <si>
    <t>新疆中联建设工程有限公司</t>
  </si>
  <si>
    <t>恰尔隆镇</t>
  </si>
  <si>
    <t>其克铁热克村</t>
  </si>
  <si>
    <r>
      <rPr>
        <sz val="9"/>
        <rFont val="Times New Roman"/>
        <charset val="0"/>
      </rPr>
      <t>5.8</t>
    </r>
    <r>
      <rPr>
        <sz val="9"/>
        <rFont val="宋体"/>
        <charset val="0"/>
      </rPr>
      <t>号项目名称变更，投资减少</t>
    </r>
    <r>
      <rPr>
        <sz val="9"/>
        <rFont val="Times New Roman"/>
        <charset val="0"/>
      </rPr>
      <t>1000</t>
    </r>
    <r>
      <rPr>
        <sz val="9"/>
        <rFont val="宋体"/>
        <charset val="0"/>
      </rPr>
      <t>万</t>
    </r>
  </si>
  <si>
    <t>阿克陶县宏耕农业畜牧综合开发建设项目</t>
  </si>
  <si>
    <r>
      <rPr>
        <sz val="9"/>
        <rFont val="宋体"/>
        <charset val="0"/>
      </rPr>
      <t>新建</t>
    </r>
    <r>
      <rPr>
        <sz val="9"/>
        <rFont val="Times New Roman"/>
        <charset val="0"/>
      </rPr>
      <t>8900</t>
    </r>
    <r>
      <rPr>
        <sz val="9"/>
        <rFont val="宋体"/>
        <charset val="0"/>
      </rPr>
      <t>亩饲草料基地、新增青贮量</t>
    </r>
    <r>
      <rPr>
        <sz val="9"/>
        <rFont val="Times New Roman"/>
        <charset val="0"/>
      </rPr>
      <t>20</t>
    </r>
    <r>
      <rPr>
        <sz val="9"/>
        <rFont val="宋体"/>
        <charset val="0"/>
      </rPr>
      <t>万吨、</t>
    </r>
    <r>
      <rPr>
        <sz val="9"/>
        <rFont val="Times New Roman"/>
        <charset val="0"/>
      </rPr>
      <t>40</t>
    </r>
    <r>
      <rPr>
        <sz val="9"/>
        <rFont val="宋体"/>
        <charset val="0"/>
      </rPr>
      <t>栋棚圈及配套附属设施建设</t>
    </r>
  </si>
  <si>
    <r>
      <rPr>
        <sz val="9"/>
        <rFont val="宋体"/>
        <charset val="0"/>
      </rPr>
      <t>棚圈完成</t>
    </r>
    <r>
      <rPr>
        <sz val="9"/>
        <rFont val="Times New Roman"/>
        <charset val="0"/>
      </rPr>
      <t>90%</t>
    </r>
    <r>
      <rPr>
        <sz val="9"/>
        <rFont val="宋体"/>
        <charset val="0"/>
      </rPr>
      <t>，储备库完成</t>
    </r>
    <r>
      <rPr>
        <sz val="9"/>
        <rFont val="Times New Roman"/>
        <charset val="0"/>
      </rPr>
      <t>50%</t>
    </r>
  </si>
  <si>
    <t>喀什材料水电暖进不来，人员进不来，收尾阶段收不了尾</t>
  </si>
  <si>
    <t>李成才</t>
  </si>
  <si>
    <r>
      <rPr>
        <sz val="9"/>
        <rFont val="宋体"/>
        <charset val="134"/>
      </rPr>
      <t>乌恰县</t>
    </r>
    <r>
      <rPr>
        <sz val="9"/>
        <rFont val="Times New Roman"/>
        <charset val="134"/>
      </rPr>
      <t>“</t>
    </r>
    <r>
      <rPr>
        <sz val="9"/>
        <rFont val="宋体"/>
        <charset val="134"/>
      </rPr>
      <t>江苏情</t>
    </r>
    <r>
      <rPr>
        <sz val="9"/>
        <rFont val="Times New Roman"/>
        <charset val="134"/>
      </rPr>
      <t>”</t>
    </r>
    <r>
      <rPr>
        <sz val="9"/>
        <rFont val="宋体"/>
        <charset val="134"/>
      </rPr>
      <t>集体农场帮扶项目</t>
    </r>
  </si>
  <si>
    <r>
      <rPr>
        <sz val="9"/>
        <rFont val="宋体"/>
        <charset val="134"/>
      </rPr>
      <t>新建标准化羊舍</t>
    </r>
    <r>
      <rPr>
        <sz val="9"/>
        <rFont val="Times New Roman"/>
        <charset val="134"/>
      </rPr>
      <t>2</t>
    </r>
    <r>
      <rPr>
        <sz val="9"/>
        <rFont val="宋体"/>
        <charset val="134"/>
      </rPr>
      <t>栋及配套附属设施建设</t>
    </r>
  </si>
  <si>
    <t>乌恰县波斯坦铁列克乡人民政府</t>
  </si>
  <si>
    <r>
      <rPr>
        <sz val="9"/>
        <rFont val="宋体"/>
        <charset val="0"/>
      </rPr>
      <t>努尔买买提</t>
    </r>
    <r>
      <rPr>
        <sz val="9"/>
        <rFont val="Times New Roman"/>
        <charset val="0"/>
      </rPr>
      <t>·</t>
    </r>
    <r>
      <rPr>
        <sz val="9"/>
        <rFont val="宋体"/>
        <charset val="0"/>
      </rPr>
      <t>吾不力哈斯木</t>
    </r>
  </si>
  <si>
    <t>张哲涛</t>
  </si>
  <si>
    <t>乌恰县波斯坦铁列克乡居鲁克巴什村标准化养殖场地建设项目</t>
  </si>
  <si>
    <r>
      <rPr>
        <sz val="9"/>
        <rFont val="宋体"/>
        <charset val="0"/>
      </rPr>
      <t>新建钢结构鸡舍</t>
    </r>
    <r>
      <rPr>
        <sz val="9"/>
        <rFont val="Times New Roman"/>
        <charset val="0"/>
      </rPr>
      <t>3</t>
    </r>
    <r>
      <rPr>
        <sz val="9"/>
        <rFont val="宋体"/>
        <charset val="0"/>
      </rPr>
      <t>座，育雏鸡舍</t>
    </r>
    <r>
      <rPr>
        <sz val="9"/>
        <rFont val="Times New Roman"/>
        <charset val="0"/>
      </rPr>
      <t>1</t>
    </r>
    <r>
      <rPr>
        <sz val="9"/>
        <rFont val="宋体"/>
        <charset val="0"/>
      </rPr>
      <t>座，鸡蛋储存库房</t>
    </r>
    <r>
      <rPr>
        <sz val="9"/>
        <rFont val="Times New Roman"/>
        <charset val="0"/>
      </rPr>
      <t>1</t>
    </r>
    <r>
      <rPr>
        <sz val="9"/>
        <rFont val="宋体"/>
        <charset val="0"/>
      </rPr>
      <t>座及配套附属设施建设</t>
    </r>
  </si>
  <si>
    <r>
      <rPr>
        <sz val="9"/>
        <rFont val="宋体"/>
        <charset val="0"/>
      </rPr>
      <t>新疆源泰伟业建设</t>
    </r>
    <r>
      <rPr>
        <sz val="9"/>
        <rFont val="Times New Roman"/>
        <charset val="0"/>
      </rPr>
      <t xml:space="preserve">
</t>
    </r>
    <r>
      <rPr>
        <sz val="9"/>
        <rFont val="宋体"/>
        <charset val="0"/>
      </rPr>
      <t>工程有限公司</t>
    </r>
    <r>
      <rPr>
        <sz val="9"/>
        <rFont val="Times New Roman"/>
        <charset val="0"/>
      </rPr>
      <t xml:space="preserve">
</t>
    </r>
    <r>
      <rPr>
        <sz val="9"/>
        <rFont val="宋体"/>
        <charset val="0"/>
      </rPr>
      <t>马云飞</t>
    </r>
  </si>
  <si>
    <t>波斯坦铁列克乡</t>
  </si>
  <si>
    <t>居鲁克巴什村</t>
  </si>
  <si>
    <r>
      <rPr>
        <sz val="9"/>
        <rFont val="宋体"/>
        <charset val="0"/>
      </rPr>
      <t>到位乡村振兴资金</t>
    </r>
    <r>
      <rPr>
        <sz val="9"/>
        <rFont val="Times New Roman"/>
        <charset val="0"/>
      </rPr>
      <t>4550</t>
    </r>
    <r>
      <rPr>
        <sz val="9"/>
        <rFont val="宋体"/>
        <charset val="0"/>
      </rPr>
      <t>万</t>
    </r>
  </si>
  <si>
    <t>林果业基础设施</t>
  </si>
  <si>
    <r>
      <rPr>
        <sz val="9"/>
        <rFont val="宋体"/>
        <charset val="134"/>
      </rPr>
      <t>阿图什市</t>
    </r>
    <r>
      <rPr>
        <sz val="9"/>
        <rFont val="Times New Roman"/>
        <charset val="134"/>
      </rPr>
      <t>2021</t>
    </r>
    <r>
      <rPr>
        <sz val="9"/>
        <rFont val="宋体"/>
        <charset val="134"/>
      </rPr>
      <t>年塔里木河流域生态修复项目</t>
    </r>
  </si>
  <si>
    <r>
      <rPr>
        <sz val="9"/>
        <rFont val="宋体"/>
        <charset val="0"/>
      </rPr>
      <t>对</t>
    </r>
    <r>
      <rPr>
        <sz val="9"/>
        <rFont val="Times New Roman"/>
        <charset val="0"/>
      </rPr>
      <t>1.2</t>
    </r>
    <r>
      <rPr>
        <sz val="9"/>
        <rFont val="宋体"/>
        <charset val="0"/>
      </rPr>
      <t>万亩退化林进行修复，并进行</t>
    </r>
    <r>
      <rPr>
        <sz val="9"/>
        <rFont val="Times New Roman"/>
        <charset val="0"/>
      </rPr>
      <t>1000</t>
    </r>
    <r>
      <rPr>
        <sz val="9"/>
        <rFont val="宋体"/>
        <charset val="0"/>
      </rPr>
      <t>亩人工乔木林建设，同时开展修剪、施肥、培训等相关工作</t>
    </r>
  </si>
  <si>
    <t>州林草局</t>
  </si>
  <si>
    <t>刘曙伟</t>
  </si>
  <si>
    <t>苏力坦</t>
  </si>
  <si>
    <t>阿图什市林业和草原局</t>
  </si>
  <si>
    <t>代军</t>
  </si>
  <si>
    <r>
      <rPr>
        <sz val="9"/>
        <rFont val="宋体"/>
        <charset val="0"/>
      </rPr>
      <t>潘春艳</t>
    </r>
    <r>
      <rPr>
        <sz val="9"/>
        <rFont val="Times New Roman"/>
        <charset val="0"/>
      </rPr>
      <t xml:space="preserve">
</t>
    </r>
    <r>
      <rPr>
        <sz val="9"/>
        <rFont val="宋体"/>
        <charset val="0"/>
      </rPr>
      <t>秦国城</t>
    </r>
    <r>
      <rPr>
        <sz val="9"/>
        <rFont val="Times New Roman"/>
        <charset val="0"/>
      </rPr>
      <t xml:space="preserve">
</t>
    </r>
    <r>
      <rPr>
        <sz val="9"/>
        <rFont val="宋体"/>
        <charset val="0"/>
      </rPr>
      <t>田曦光</t>
    </r>
    <r>
      <rPr>
        <sz val="9"/>
        <rFont val="Times New Roman"/>
        <charset val="0"/>
      </rPr>
      <t xml:space="preserve">
</t>
    </r>
    <r>
      <rPr>
        <sz val="9"/>
        <rFont val="宋体"/>
        <charset val="0"/>
      </rPr>
      <t>王</t>
    </r>
    <r>
      <rPr>
        <sz val="9"/>
        <rFont val="Times New Roman"/>
        <charset val="0"/>
      </rPr>
      <t xml:space="preserve"> </t>
    </r>
    <r>
      <rPr>
        <sz val="9"/>
        <rFont val="宋体"/>
        <charset val="0"/>
      </rPr>
      <t>涛</t>
    </r>
  </si>
  <si>
    <t>13070062166
18196213333
18160352079
18699677783</t>
  </si>
  <si>
    <t>阿扎克镇、松他克镇</t>
  </si>
  <si>
    <t>北山、平原林场</t>
  </si>
  <si>
    <r>
      <rPr>
        <sz val="9"/>
        <rFont val="宋体"/>
        <charset val="0"/>
      </rPr>
      <t>到位中央预算内资金</t>
    </r>
    <r>
      <rPr>
        <sz val="9"/>
        <rFont val="Times New Roman"/>
        <charset val="0"/>
      </rPr>
      <t>800</t>
    </r>
    <r>
      <rPr>
        <sz val="9"/>
        <rFont val="宋体"/>
        <charset val="0"/>
      </rPr>
      <t>万</t>
    </r>
  </si>
  <si>
    <t>阿图什市南北山生态治理建设项目</t>
  </si>
  <si>
    <r>
      <rPr>
        <sz val="9"/>
        <rFont val="宋体"/>
        <charset val="0"/>
      </rPr>
      <t>新建滴灌系统</t>
    </r>
    <r>
      <rPr>
        <sz val="9"/>
        <rFont val="Times New Roman"/>
        <charset val="0"/>
      </rPr>
      <t>2</t>
    </r>
    <r>
      <rPr>
        <sz val="9"/>
        <rFont val="宋体"/>
        <charset val="0"/>
      </rPr>
      <t>套，新建泵房</t>
    </r>
    <r>
      <rPr>
        <sz val="9"/>
        <rFont val="Times New Roman"/>
        <charset val="0"/>
      </rPr>
      <t>2</t>
    </r>
    <r>
      <rPr>
        <sz val="9"/>
        <rFont val="宋体"/>
        <charset val="0"/>
      </rPr>
      <t>座，配营田间管网及配套附属设施建设</t>
    </r>
  </si>
  <si>
    <t>陈超</t>
  </si>
  <si>
    <t>南北山</t>
  </si>
  <si>
    <t>土地增减挂、林业专项、地方配套</t>
  </si>
  <si>
    <t>阿图什市阿扎克乡木纳格葡萄采摘观光园建设项目</t>
  </si>
  <si>
    <t>新建木纳格葡萄采摘观光园及相关附属工程</t>
  </si>
  <si>
    <t>阿扎克村</t>
  </si>
  <si>
    <r>
      <rPr>
        <sz val="9"/>
        <rFont val="宋体"/>
        <charset val="0"/>
      </rPr>
      <t>到位土地增减挂资金</t>
    </r>
    <r>
      <rPr>
        <sz val="9"/>
        <rFont val="Times New Roman"/>
        <charset val="0"/>
      </rPr>
      <t>3000</t>
    </r>
    <r>
      <rPr>
        <sz val="9"/>
        <rFont val="宋体"/>
        <charset val="0"/>
      </rPr>
      <t>万</t>
    </r>
  </si>
  <si>
    <t>阿图什市森林防火应急道路及配套设施建设工程</t>
  </si>
  <si>
    <r>
      <rPr>
        <sz val="9"/>
        <rFont val="宋体"/>
        <charset val="134"/>
      </rPr>
      <t>新建森林防火道路</t>
    </r>
    <r>
      <rPr>
        <sz val="9"/>
        <rFont val="Times New Roman"/>
        <charset val="134"/>
      </rPr>
      <t>73.8</t>
    </r>
    <r>
      <rPr>
        <sz val="9"/>
        <rFont val="宋体"/>
        <charset val="134"/>
      </rPr>
      <t>公里及配套附属设施建设</t>
    </r>
  </si>
  <si>
    <r>
      <rPr>
        <sz val="9"/>
        <rFont val="宋体"/>
        <charset val="0"/>
      </rPr>
      <t>完成</t>
    </r>
    <r>
      <rPr>
        <sz val="9"/>
        <rFont val="Times New Roman"/>
        <charset val="0"/>
      </rPr>
      <t>55%</t>
    </r>
  </si>
  <si>
    <t>翁艾热克村</t>
  </si>
  <si>
    <r>
      <rPr>
        <sz val="9"/>
        <rFont val="Times New Roman"/>
        <charset val="0"/>
      </rPr>
      <t>4.27</t>
    </r>
    <r>
      <rPr>
        <sz val="9"/>
        <rFont val="宋体"/>
        <charset val="0"/>
      </rPr>
      <t>调整</t>
    </r>
  </si>
  <si>
    <t>阿图什市林业智能化管控及管护房建设项目</t>
  </si>
  <si>
    <t>新建管护房、库房、瞭望塔及安装智能化防火监控视频和防火指挥系统</t>
  </si>
  <si>
    <t>阿孜汗村</t>
  </si>
  <si>
    <t>（五）</t>
  </si>
  <si>
    <t>农村人居环境整治</t>
  </si>
  <si>
    <t>阿图什市哈拉峻乡琼哈拉峻村人居环境提升项目</t>
  </si>
  <si>
    <t>建筑改造和新建沿街建筑及围墙</t>
  </si>
  <si>
    <r>
      <rPr>
        <sz val="9"/>
        <rFont val="宋体"/>
        <charset val="134"/>
      </rPr>
      <t>已完成87</t>
    </r>
    <r>
      <rPr>
        <sz val="9"/>
        <rFont val="Times New Roman"/>
        <charset val="134"/>
      </rPr>
      <t>%</t>
    </r>
  </si>
  <si>
    <t>克兰白克</t>
  </si>
  <si>
    <t>阿克陶县加马铁热克乡农村人居环境整治提升项目</t>
  </si>
  <si>
    <t>提升改造村主干道及配套附属设施建设</t>
  </si>
  <si>
    <t>加马铁热克乡人民政府</t>
  </si>
  <si>
    <t>潘斌</t>
  </si>
  <si>
    <r>
      <rPr>
        <sz val="9"/>
        <rFont val="Times New Roman"/>
        <charset val="0"/>
      </rPr>
      <t>6.19</t>
    </r>
    <r>
      <rPr>
        <sz val="9"/>
        <rFont val="宋体"/>
        <charset val="0"/>
      </rPr>
      <t>日替换</t>
    </r>
  </si>
  <si>
    <t>阿合奇县库兰萨日克乡别迭里村村道环境整治绿化项目</t>
  </si>
  <si>
    <r>
      <rPr>
        <sz val="9"/>
        <rFont val="宋体"/>
        <charset val="134"/>
      </rPr>
      <t>对别迭里村进行环境整治，平整硬化空地</t>
    </r>
    <r>
      <rPr>
        <sz val="9"/>
        <rFont val="Times New Roman"/>
        <charset val="134"/>
      </rPr>
      <t>500</t>
    </r>
    <r>
      <rPr>
        <sz val="9"/>
        <rFont val="宋体"/>
        <charset val="134"/>
      </rPr>
      <t>平米</t>
    </r>
  </si>
  <si>
    <t>新疆五鑫建设有限公司，刘超</t>
  </si>
  <si>
    <t>别迭里村</t>
  </si>
  <si>
    <r>
      <rPr>
        <sz val="9"/>
        <rFont val="Times New Roman"/>
        <charset val="0"/>
      </rPr>
      <t>3.26</t>
    </r>
    <r>
      <rPr>
        <sz val="9"/>
        <rFont val="宋体"/>
        <charset val="0"/>
      </rPr>
      <t>替换</t>
    </r>
  </si>
  <si>
    <t>阿合奇县哈拉奇乡阿合奇村村庄综合整治项目</t>
  </si>
  <si>
    <r>
      <rPr>
        <sz val="9"/>
        <rFont val="宋体"/>
        <charset val="0"/>
      </rPr>
      <t>房屋改建</t>
    </r>
    <r>
      <rPr>
        <sz val="9"/>
        <rFont val="Times New Roman"/>
        <charset val="0"/>
      </rPr>
      <t>540</t>
    </r>
    <r>
      <rPr>
        <sz val="9"/>
        <rFont val="宋体"/>
        <charset val="0"/>
      </rPr>
      <t>平方米，民房改建及周边环境提升等</t>
    </r>
  </si>
  <si>
    <t>垄上行，谢小峰</t>
  </si>
  <si>
    <t>乌恰县黑孜苇乡坎久干村人居环境整治项目</t>
  </si>
  <si>
    <t>新建压模混凝土人行道、公共卫生间及周边环境提升等</t>
  </si>
  <si>
    <t>王雪刚</t>
  </si>
  <si>
    <t>坎久干村</t>
  </si>
  <si>
    <r>
      <rPr>
        <sz val="9"/>
        <rFont val="Times New Roman"/>
        <charset val="0"/>
      </rPr>
      <t>6.27</t>
    </r>
    <r>
      <rPr>
        <sz val="9"/>
        <rFont val="宋体"/>
        <charset val="0"/>
      </rPr>
      <t>日储备转新建</t>
    </r>
  </si>
  <si>
    <t>阿图什市松他克乡阿孜汗村村道提升改造项目</t>
  </si>
  <si>
    <r>
      <rPr>
        <sz val="9"/>
        <rFont val="宋体"/>
        <charset val="134"/>
      </rPr>
      <t>改造</t>
    </r>
    <r>
      <rPr>
        <sz val="9"/>
        <rFont val="Times New Roman"/>
        <charset val="134"/>
      </rPr>
      <t>1.63</t>
    </r>
    <r>
      <rPr>
        <sz val="9"/>
        <rFont val="宋体"/>
        <charset val="134"/>
      </rPr>
      <t>公里道路及道路工程、给排水、照明以及其他附属工程</t>
    </r>
  </si>
  <si>
    <r>
      <rPr>
        <sz val="9"/>
        <rFont val="Times New Roman"/>
        <charset val="134"/>
      </rPr>
      <t>1.6</t>
    </r>
    <r>
      <rPr>
        <sz val="9"/>
        <rFont val="宋体"/>
        <charset val="134"/>
      </rPr>
      <t>公里路面混凝土破除、清运完毕，热熔</t>
    </r>
    <r>
      <rPr>
        <sz val="9"/>
        <rFont val="Times New Roman"/>
        <charset val="134"/>
      </rPr>
      <t>PE</t>
    </r>
    <r>
      <rPr>
        <sz val="9"/>
        <rFont val="宋体"/>
        <charset val="134"/>
      </rPr>
      <t>给水管道</t>
    </r>
    <r>
      <rPr>
        <sz val="9"/>
        <rFont val="Times New Roman"/>
        <charset val="134"/>
      </rPr>
      <t>1.6</t>
    </r>
    <r>
      <rPr>
        <sz val="9"/>
        <rFont val="宋体"/>
        <charset val="134"/>
      </rPr>
      <t>公里，砌筑给水阀门井</t>
    </r>
    <r>
      <rPr>
        <sz val="9"/>
        <rFont val="Times New Roman"/>
        <charset val="134"/>
      </rPr>
      <t>40</t>
    </r>
    <r>
      <rPr>
        <sz val="9"/>
        <rFont val="宋体"/>
        <charset val="134"/>
      </rPr>
      <t>座、消防井</t>
    </r>
    <r>
      <rPr>
        <sz val="9"/>
        <rFont val="Times New Roman"/>
        <charset val="134"/>
      </rPr>
      <t>36</t>
    </r>
    <r>
      <rPr>
        <sz val="9"/>
        <rFont val="宋体"/>
        <charset val="134"/>
      </rPr>
      <t>座，消防井、阀门井内部闸阀均已热熔安装完毕，砌筑弱电井</t>
    </r>
    <r>
      <rPr>
        <sz val="9"/>
        <rFont val="Times New Roman"/>
        <charset val="134"/>
      </rPr>
      <t>49</t>
    </r>
    <r>
      <rPr>
        <sz val="9"/>
        <rFont val="宋体"/>
        <charset val="134"/>
      </rPr>
      <t>座，清理水渠槽</t>
    </r>
    <r>
      <rPr>
        <sz val="9"/>
        <rFont val="Times New Roman"/>
        <charset val="134"/>
      </rPr>
      <t>3.2</t>
    </r>
    <r>
      <rPr>
        <sz val="9"/>
        <rFont val="宋体"/>
        <charset val="134"/>
      </rPr>
      <t>千米，砌筑水渠</t>
    </r>
    <r>
      <rPr>
        <sz val="9"/>
        <rFont val="Times New Roman"/>
        <charset val="134"/>
      </rPr>
      <t>1.6</t>
    </r>
    <r>
      <rPr>
        <sz val="9"/>
        <rFont val="宋体"/>
        <charset val="134"/>
      </rPr>
      <t>千米，吊装预制水渠</t>
    </r>
    <r>
      <rPr>
        <sz val="9"/>
        <rFont val="Times New Roman"/>
        <charset val="134"/>
      </rPr>
      <t>1.1</t>
    </r>
    <r>
      <rPr>
        <sz val="9"/>
        <rFont val="宋体"/>
        <charset val="134"/>
      </rPr>
      <t>千米，热熔给水入户管</t>
    </r>
    <r>
      <rPr>
        <sz val="9"/>
        <rFont val="Times New Roman"/>
        <charset val="134"/>
      </rPr>
      <t>1.1</t>
    </r>
    <r>
      <rPr>
        <sz val="9"/>
        <rFont val="宋体"/>
        <charset val="134"/>
      </rPr>
      <t>千米，预埋</t>
    </r>
    <r>
      <rPr>
        <sz val="9"/>
        <rFont val="Times New Roman"/>
        <charset val="134"/>
      </rPr>
      <t>DN200</t>
    </r>
    <r>
      <rPr>
        <sz val="9"/>
        <rFont val="宋体"/>
        <charset val="134"/>
      </rPr>
      <t>管</t>
    </r>
    <r>
      <rPr>
        <sz val="9"/>
        <rFont val="Times New Roman"/>
        <charset val="134"/>
      </rPr>
      <t>15</t>
    </r>
    <r>
      <rPr>
        <sz val="9"/>
        <rFont val="宋体"/>
        <charset val="134"/>
      </rPr>
      <t>道，预埋</t>
    </r>
    <r>
      <rPr>
        <sz val="9"/>
        <rFont val="Times New Roman"/>
        <charset val="134"/>
      </rPr>
      <t>DN300</t>
    </r>
    <r>
      <rPr>
        <sz val="9"/>
        <rFont val="宋体"/>
        <charset val="134"/>
      </rPr>
      <t>管</t>
    </r>
    <r>
      <rPr>
        <sz val="9"/>
        <rFont val="Times New Roman"/>
        <charset val="134"/>
      </rPr>
      <t>3</t>
    </r>
    <r>
      <rPr>
        <sz val="9"/>
        <rFont val="宋体"/>
        <charset val="134"/>
      </rPr>
      <t>道，道路整平</t>
    </r>
    <r>
      <rPr>
        <sz val="9"/>
        <rFont val="Times New Roman"/>
        <charset val="134"/>
      </rPr>
      <t>1.6</t>
    </r>
    <r>
      <rPr>
        <sz val="9"/>
        <rFont val="宋体"/>
        <charset val="134"/>
      </rPr>
      <t>千米，清理门前道路</t>
    </r>
    <r>
      <rPr>
        <sz val="9"/>
        <rFont val="Times New Roman"/>
        <charset val="134"/>
      </rPr>
      <t>1.6</t>
    </r>
    <r>
      <rPr>
        <sz val="9"/>
        <rFont val="宋体"/>
        <charset val="134"/>
      </rPr>
      <t>千米，门前路打垫层</t>
    </r>
    <r>
      <rPr>
        <sz val="9"/>
        <rFont val="Times New Roman"/>
        <charset val="134"/>
      </rPr>
      <t>800</t>
    </r>
    <r>
      <rPr>
        <sz val="9"/>
        <rFont val="宋体"/>
        <charset val="134"/>
      </rPr>
      <t>米，铺装</t>
    </r>
    <r>
      <rPr>
        <sz val="9"/>
        <rFont val="Times New Roman"/>
        <charset val="134"/>
      </rPr>
      <t>900</t>
    </r>
    <r>
      <rPr>
        <sz val="9"/>
        <rFont val="宋体"/>
        <charset val="134"/>
      </rPr>
      <t>平方</t>
    </r>
  </si>
  <si>
    <t>杨永悦</t>
  </si>
  <si>
    <t>阿图什市交通局</t>
  </si>
  <si>
    <t>董程远</t>
  </si>
  <si>
    <t>徐铭</t>
  </si>
  <si>
    <t>土地增减挂资金</t>
  </si>
  <si>
    <t>阿图什市阿湖乡阿其克村、兰干村、多斯鲁克村公路建设项目</t>
  </si>
  <si>
    <r>
      <rPr>
        <sz val="9"/>
        <rFont val="宋体"/>
        <charset val="134"/>
      </rPr>
      <t>新建四级公路</t>
    </r>
    <r>
      <rPr>
        <sz val="9"/>
        <rFont val="Times New Roman"/>
        <charset val="134"/>
      </rPr>
      <t>6.9</t>
    </r>
    <r>
      <rPr>
        <sz val="9"/>
        <rFont val="宋体"/>
        <charset val="134"/>
      </rPr>
      <t>公里</t>
    </r>
  </si>
  <si>
    <t>已完工准备竣工验收</t>
  </si>
  <si>
    <r>
      <rPr>
        <sz val="9"/>
        <rFont val="宋体"/>
        <charset val="134"/>
      </rPr>
      <t>传染病医院的征地拆迁手续未完成。计划</t>
    </r>
    <r>
      <rPr>
        <sz val="9"/>
        <rFont val="Times New Roman"/>
        <charset val="134"/>
      </rPr>
      <t>5</t>
    </r>
    <r>
      <rPr>
        <sz val="9"/>
        <rFont val="宋体"/>
        <charset val="134"/>
      </rPr>
      <t>月</t>
    </r>
    <r>
      <rPr>
        <sz val="9"/>
        <rFont val="Times New Roman"/>
        <charset val="134"/>
      </rPr>
      <t>13</t>
    </r>
    <r>
      <rPr>
        <sz val="9"/>
        <rFont val="宋体"/>
        <charset val="134"/>
      </rPr>
      <t>日开始施工。</t>
    </r>
  </si>
  <si>
    <t>王华益</t>
  </si>
  <si>
    <t>阿其克村、兰干村、多斯鲁克村</t>
  </si>
  <si>
    <r>
      <rPr>
        <sz val="9"/>
        <rFont val="宋体"/>
        <charset val="0"/>
      </rPr>
      <t>到位乡村振兴资金</t>
    </r>
    <r>
      <rPr>
        <sz val="9"/>
        <rFont val="Times New Roman"/>
        <charset val="0"/>
      </rPr>
      <t>565</t>
    </r>
    <r>
      <rPr>
        <sz val="9"/>
        <rFont val="宋体"/>
        <charset val="0"/>
      </rPr>
      <t>万</t>
    </r>
  </si>
  <si>
    <t>阿克陶县昆提别斯村下阿克顿自然村道路硬化项目</t>
  </si>
  <si>
    <r>
      <rPr>
        <sz val="9"/>
        <rFont val="宋体"/>
        <charset val="134"/>
      </rPr>
      <t>新建四级公路</t>
    </r>
    <r>
      <rPr>
        <sz val="9"/>
        <rFont val="Times New Roman"/>
        <charset val="134"/>
      </rPr>
      <t>18</t>
    </r>
    <r>
      <rPr>
        <sz val="9"/>
        <rFont val="宋体"/>
        <charset val="134"/>
      </rPr>
      <t>公里</t>
    </r>
  </si>
  <si>
    <r>
      <rPr>
        <sz val="9"/>
        <rFont val="宋体"/>
        <charset val="134"/>
      </rPr>
      <t>阿克陶县布伦口乡恰格尔艾格勒村</t>
    </r>
    <r>
      <rPr>
        <sz val="9"/>
        <rFont val="Times New Roman"/>
        <charset val="134"/>
      </rPr>
      <t>4</t>
    </r>
    <r>
      <rPr>
        <sz val="9"/>
        <rFont val="宋体"/>
        <charset val="134"/>
      </rPr>
      <t>组道路硬化项目</t>
    </r>
  </si>
  <si>
    <t>阿克陶县木吉乡布拉克村卡拉提自然村道路硬化项目</t>
  </si>
  <si>
    <r>
      <rPr>
        <sz val="9"/>
        <rFont val="宋体"/>
        <charset val="134"/>
      </rPr>
      <t>新建四级公路</t>
    </r>
    <r>
      <rPr>
        <sz val="9"/>
        <rFont val="Times New Roman"/>
        <charset val="134"/>
      </rPr>
      <t>19</t>
    </r>
    <r>
      <rPr>
        <sz val="9"/>
        <rFont val="宋体"/>
        <charset val="134"/>
      </rPr>
      <t>公里</t>
    </r>
  </si>
  <si>
    <t>阿克陶镇至巴仁乡公路改建项目</t>
  </si>
  <si>
    <r>
      <rPr>
        <sz val="9"/>
        <rFont val="宋体"/>
        <charset val="134"/>
      </rPr>
      <t>新建二级公路</t>
    </r>
    <r>
      <rPr>
        <sz val="9"/>
        <rFont val="Times New Roman"/>
        <charset val="134"/>
      </rPr>
      <t>13.886</t>
    </r>
    <r>
      <rPr>
        <sz val="9"/>
        <rFont val="宋体"/>
        <charset val="134"/>
      </rPr>
      <t>公里</t>
    </r>
  </si>
  <si>
    <r>
      <rPr>
        <sz val="9"/>
        <rFont val="Times New Roman"/>
        <charset val="0"/>
      </rPr>
      <t>23</t>
    </r>
    <r>
      <rPr>
        <sz val="9"/>
        <rFont val="宋体"/>
        <charset val="0"/>
      </rPr>
      <t>年援疆资金提前干</t>
    </r>
  </si>
  <si>
    <t>阿克陶县加马铁热克乡至丝路佳苑易地扶贫搬迁点道路建设项目</t>
  </si>
  <si>
    <r>
      <rPr>
        <sz val="9"/>
        <rFont val="宋体"/>
        <charset val="134"/>
      </rPr>
      <t>新建二级公路</t>
    </r>
    <r>
      <rPr>
        <sz val="9"/>
        <rFont val="Times New Roman"/>
        <charset val="134"/>
      </rPr>
      <t>10</t>
    </r>
    <r>
      <rPr>
        <sz val="9"/>
        <rFont val="宋体"/>
        <charset val="134"/>
      </rPr>
      <t>公里</t>
    </r>
  </si>
  <si>
    <t>阿克陶县农村公路改建工程</t>
  </si>
  <si>
    <r>
      <rPr>
        <sz val="9"/>
        <rFont val="宋体"/>
        <charset val="134"/>
      </rPr>
      <t>新建、改建农村公路</t>
    </r>
    <r>
      <rPr>
        <sz val="9"/>
        <rFont val="Times New Roman"/>
        <charset val="134"/>
      </rPr>
      <t>107</t>
    </r>
    <r>
      <rPr>
        <sz val="9"/>
        <rFont val="宋体"/>
        <charset val="134"/>
      </rPr>
      <t>公里</t>
    </r>
  </si>
  <si>
    <t>在乡村振兴计划内</t>
  </si>
  <si>
    <r>
      <rPr>
        <sz val="9"/>
        <rFont val="宋体"/>
        <charset val="134"/>
      </rPr>
      <t>阿克陶县</t>
    </r>
    <r>
      <rPr>
        <sz val="9"/>
        <rFont val="Times New Roman"/>
        <charset val="134"/>
      </rPr>
      <t>2022</t>
    </r>
    <r>
      <rPr>
        <sz val="9"/>
        <rFont val="宋体"/>
        <charset val="134"/>
      </rPr>
      <t>年塔尔乡村级道路建设项目</t>
    </r>
  </si>
  <si>
    <r>
      <rPr>
        <sz val="9"/>
        <rFont val="宋体"/>
        <charset val="134"/>
      </rPr>
      <t>硬化道路</t>
    </r>
    <r>
      <rPr>
        <sz val="9"/>
        <rFont val="Times New Roman"/>
        <charset val="134"/>
      </rPr>
      <t>8.1</t>
    </r>
    <r>
      <rPr>
        <sz val="9"/>
        <rFont val="宋体"/>
        <charset val="134"/>
      </rPr>
      <t>公里</t>
    </r>
  </si>
  <si>
    <t>塔尔塔吉克民族乡人民政府</t>
  </si>
  <si>
    <t>白海清</t>
  </si>
  <si>
    <r>
      <rPr>
        <sz val="9"/>
        <rFont val="宋体"/>
        <charset val="134"/>
      </rPr>
      <t>阿克陶县</t>
    </r>
    <r>
      <rPr>
        <sz val="9"/>
        <rFont val="Times New Roman"/>
        <charset val="134"/>
      </rPr>
      <t>2022</t>
    </r>
    <r>
      <rPr>
        <sz val="9"/>
        <rFont val="宋体"/>
        <charset val="134"/>
      </rPr>
      <t>年农村公路建设项目</t>
    </r>
  </si>
  <si>
    <r>
      <rPr>
        <sz val="9"/>
        <rFont val="宋体"/>
        <charset val="134"/>
      </rPr>
      <t>硬化道路</t>
    </r>
    <r>
      <rPr>
        <sz val="9"/>
        <rFont val="Times New Roman"/>
        <charset val="134"/>
      </rPr>
      <t>6.94</t>
    </r>
    <r>
      <rPr>
        <sz val="9"/>
        <rFont val="宋体"/>
        <charset val="134"/>
      </rPr>
      <t>公里，新建</t>
    </r>
    <r>
      <rPr>
        <sz val="9"/>
        <rFont val="Times New Roman"/>
        <charset val="134"/>
      </rPr>
      <t>1-16</t>
    </r>
    <r>
      <rPr>
        <sz val="9"/>
        <rFont val="宋体"/>
        <charset val="134"/>
      </rPr>
      <t>米公路桥梁</t>
    </r>
    <r>
      <rPr>
        <sz val="9"/>
        <rFont val="Times New Roman"/>
        <charset val="134"/>
      </rPr>
      <t>1</t>
    </r>
    <r>
      <rPr>
        <sz val="9"/>
        <rFont val="宋体"/>
        <charset val="134"/>
      </rPr>
      <t>座</t>
    </r>
  </si>
  <si>
    <t>克州乌恰县康波公路安全生命防护建设项目</t>
  </si>
  <si>
    <r>
      <rPr>
        <sz val="9"/>
        <rFont val="宋体"/>
        <charset val="134"/>
      </rPr>
      <t>新建桥梁</t>
    </r>
    <r>
      <rPr>
        <sz val="9"/>
        <rFont val="Times New Roman"/>
        <charset val="134"/>
      </rPr>
      <t>4</t>
    </r>
    <r>
      <rPr>
        <sz val="9"/>
        <rFont val="宋体"/>
        <charset val="134"/>
      </rPr>
      <t>座</t>
    </r>
  </si>
  <si>
    <t>乌恰县交通运输局</t>
  </si>
  <si>
    <t>马学云</t>
  </si>
  <si>
    <t>祁小军</t>
  </si>
  <si>
    <r>
      <rPr>
        <sz val="9"/>
        <rFont val="宋体"/>
        <charset val="0"/>
      </rPr>
      <t>到位以工代赈资金</t>
    </r>
    <r>
      <rPr>
        <sz val="9"/>
        <rFont val="Times New Roman"/>
        <charset val="0"/>
      </rPr>
      <t>560</t>
    </r>
    <r>
      <rPr>
        <sz val="9"/>
        <rFont val="宋体"/>
        <charset val="0"/>
      </rPr>
      <t>万</t>
    </r>
  </si>
  <si>
    <t>乌恰县膘尔托阔依乡膘尔托阔依村道路工程建设项目</t>
  </si>
  <si>
    <r>
      <rPr>
        <sz val="9"/>
        <rFont val="宋体"/>
        <charset val="134"/>
      </rPr>
      <t>新建四级公里</t>
    </r>
    <r>
      <rPr>
        <sz val="9"/>
        <rFont val="Times New Roman"/>
        <charset val="134"/>
      </rPr>
      <t>1</t>
    </r>
    <r>
      <rPr>
        <sz val="9"/>
        <rFont val="宋体"/>
        <charset val="134"/>
      </rPr>
      <t>公里，涵洞及防护工程</t>
    </r>
  </si>
  <si>
    <t>翟晓欢</t>
  </si>
  <si>
    <r>
      <rPr>
        <sz val="9"/>
        <rFont val="宋体"/>
        <charset val="0"/>
      </rPr>
      <t>到位兴边富民资金</t>
    </r>
    <r>
      <rPr>
        <sz val="9"/>
        <rFont val="Times New Roman"/>
        <charset val="0"/>
      </rPr>
      <t>510</t>
    </r>
    <r>
      <rPr>
        <sz val="9"/>
        <rFont val="宋体"/>
        <charset val="0"/>
      </rPr>
      <t>万</t>
    </r>
  </si>
  <si>
    <r>
      <rPr>
        <sz val="9"/>
        <rFont val="宋体"/>
        <charset val="0"/>
      </rPr>
      <t>克州乌恰县波斯坦铁列克乡乔尔波村</t>
    </r>
    <r>
      <rPr>
        <sz val="9"/>
        <rFont val="Times New Roman"/>
        <charset val="0"/>
      </rPr>
      <t>-</t>
    </r>
    <r>
      <rPr>
        <sz val="9"/>
        <rFont val="宋体"/>
        <charset val="0"/>
      </rPr>
      <t>尚亥旅游道路建设项目</t>
    </r>
  </si>
  <si>
    <r>
      <rPr>
        <sz val="9"/>
        <rFont val="宋体"/>
        <charset val="134"/>
      </rPr>
      <t>新建四级公路</t>
    </r>
    <r>
      <rPr>
        <sz val="9"/>
        <rFont val="Times New Roman"/>
        <charset val="134"/>
      </rPr>
      <t>17.2</t>
    </r>
    <r>
      <rPr>
        <sz val="9"/>
        <rFont val="宋体"/>
        <charset val="134"/>
      </rPr>
      <t>公里</t>
    </r>
  </si>
  <si>
    <r>
      <rPr>
        <sz val="9"/>
        <color rgb="FFFF0000"/>
        <rFont val="宋体"/>
        <charset val="134"/>
      </rPr>
      <t>完成总工程量的90</t>
    </r>
    <r>
      <rPr>
        <sz val="9"/>
        <color rgb="FFFF0000"/>
        <rFont val="Times New Roman"/>
        <charset val="134"/>
      </rPr>
      <t>%</t>
    </r>
    <r>
      <rPr>
        <sz val="9"/>
        <color rgb="FFFF0000"/>
        <rFont val="宋体"/>
        <charset val="134"/>
      </rPr>
      <t>，10月底完工。</t>
    </r>
  </si>
  <si>
    <t>余江</t>
  </si>
  <si>
    <r>
      <rPr>
        <sz val="9"/>
        <rFont val="宋体"/>
        <charset val="0"/>
      </rPr>
      <t>到位一般债资金</t>
    </r>
    <r>
      <rPr>
        <sz val="9"/>
        <rFont val="Times New Roman"/>
        <charset val="0"/>
      </rPr>
      <t>2000</t>
    </r>
    <r>
      <rPr>
        <sz val="9"/>
        <rFont val="宋体"/>
        <charset val="0"/>
      </rPr>
      <t>万</t>
    </r>
  </si>
  <si>
    <r>
      <rPr>
        <sz val="9"/>
        <rFont val="Times New Roman"/>
        <charset val="0"/>
      </rPr>
      <t>2022</t>
    </r>
    <r>
      <rPr>
        <sz val="9"/>
        <rFont val="宋体"/>
        <charset val="0"/>
      </rPr>
      <t>年乌恰县农村公路建设项目</t>
    </r>
  </si>
  <si>
    <r>
      <rPr>
        <sz val="9"/>
        <rFont val="宋体"/>
        <charset val="134"/>
      </rPr>
      <t>新建四级公路</t>
    </r>
    <r>
      <rPr>
        <sz val="9"/>
        <rFont val="Times New Roman"/>
        <charset val="134"/>
      </rPr>
      <t>41</t>
    </r>
    <r>
      <rPr>
        <sz val="9"/>
        <rFont val="宋体"/>
        <charset val="134"/>
      </rPr>
      <t>公里</t>
    </r>
    <r>
      <rPr>
        <sz val="9"/>
        <rFont val="Times New Roman"/>
        <charset val="134"/>
      </rPr>
      <t xml:space="preserve"> </t>
    </r>
    <r>
      <rPr>
        <sz val="9"/>
        <rFont val="宋体"/>
        <charset val="134"/>
      </rPr>
      <t>，混凝土路</t>
    </r>
    <r>
      <rPr>
        <sz val="9"/>
        <rFont val="Times New Roman"/>
        <charset val="134"/>
      </rPr>
      <t>18</t>
    </r>
    <r>
      <rPr>
        <sz val="9"/>
        <rFont val="宋体"/>
        <charset val="134"/>
      </rPr>
      <t>公里，砂砾路</t>
    </r>
    <r>
      <rPr>
        <sz val="9"/>
        <rFont val="Times New Roman"/>
        <charset val="134"/>
      </rPr>
      <t>23</t>
    </r>
    <r>
      <rPr>
        <sz val="9"/>
        <rFont val="宋体"/>
        <charset val="134"/>
      </rPr>
      <t>公里及桥涵工程、防护工程</t>
    </r>
  </si>
  <si>
    <t>张鹏</t>
  </si>
  <si>
    <r>
      <rPr>
        <sz val="9"/>
        <rFont val="宋体"/>
        <charset val="0"/>
      </rPr>
      <t>到位一般债资金</t>
    </r>
    <r>
      <rPr>
        <sz val="9"/>
        <rFont val="Times New Roman"/>
        <charset val="0"/>
      </rPr>
      <t>4000</t>
    </r>
    <r>
      <rPr>
        <sz val="9"/>
        <rFont val="宋体"/>
        <charset val="0"/>
      </rPr>
      <t>万</t>
    </r>
  </si>
  <si>
    <t>阿合奇县大桥建设项目</t>
  </si>
  <si>
    <r>
      <rPr>
        <sz val="9"/>
        <rFont val="宋体"/>
        <charset val="0"/>
      </rPr>
      <t>新建桥梁</t>
    </r>
    <r>
      <rPr>
        <sz val="9"/>
        <rFont val="Times New Roman"/>
        <charset val="0"/>
      </rPr>
      <t>3</t>
    </r>
    <r>
      <rPr>
        <sz val="9"/>
        <rFont val="宋体"/>
        <charset val="0"/>
      </rPr>
      <t>座、全长</t>
    </r>
    <r>
      <rPr>
        <sz val="9"/>
        <rFont val="Times New Roman"/>
        <charset val="0"/>
      </rPr>
      <t>1022.08</t>
    </r>
    <r>
      <rPr>
        <sz val="9"/>
        <rFont val="宋体"/>
        <charset val="0"/>
      </rPr>
      <t>米，引道长度</t>
    </r>
    <r>
      <rPr>
        <sz val="9"/>
        <rFont val="Times New Roman"/>
        <charset val="0"/>
      </rPr>
      <t>3066.82</t>
    </r>
    <r>
      <rPr>
        <sz val="9"/>
        <rFont val="宋体"/>
        <charset val="0"/>
      </rPr>
      <t>米，宽度</t>
    </r>
    <r>
      <rPr>
        <sz val="9"/>
        <rFont val="Times New Roman"/>
        <charset val="0"/>
      </rPr>
      <t>24</t>
    </r>
    <r>
      <rPr>
        <sz val="9"/>
        <rFont val="宋体"/>
        <charset val="0"/>
      </rPr>
      <t>米，全长</t>
    </r>
    <r>
      <rPr>
        <sz val="9"/>
        <rFont val="Times New Roman"/>
        <charset val="0"/>
      </rPr>
      <t>4088.9</t>
    </r>
    <r>
      <rPr>
        <sz val="9"/>
        <rFont val="宋体"/>
        <charset val="0"/>
      </rPr>
      <t>米</t>
    </r>
  </si>
  <si>
    <t>桩基施工</t>
  </si>
  <si>
    <t>阿合奇县交通运输局</t>
  </si>
  <si>
    <t>新疆路桥，杨萌</t>
  </si>
  <si>
    <t>9月19日投资减少500万元</t>
  </si>
  <si>
    <t>阿合奇县哈拉奇乡阿合奇村村级道路建设项目</t>
  </si>
  <si>
    <r>
      <rPr>
        <sz val="9"/>
        <rFont val="宋体"/>
        <charset val="0"/>
      </rPr>
      <t>新建农村公路</t>
    </r>
    <r>
      <rPr>
        <sz val="9"/>
        <rFont val="Times New Roman"/>
        <charset val="0"/>
      </rPr>
      <t>10</t>
    </r>
    <r>
      <rPr>
        <sz val="9"/>
        <rFont val="宋体"/>
        <charset val="0"/>
      </rPr>
      <t>公里，道路硬化</t>
    </r>
    <r>
      <rPr>
        <sz val="9"/>
        <rFont val="Times New Roman"/>
        <charset val="0"/>
      </rPr>
      <t>3.5</t>
    </r>
    <r>
      <rPr>
        <sz val="9"/>
        <rFont val="宋体"/>
        <charset val="0"/>
      </rPr>
      <t>公里</t>
    </r>
  </si>
  <si>
    <t>喀什葛尔河水利建筑工程，丁化良</t>
  </si>
  <si>
    <r>
      <rPr>
        <sz val="9"/>
        <rFont val="宋体"/>
        <charset val="0"/>
      </rPr>
      <t>到位以工代赈资金</t>
    </r>
    <r>
      <rPr>
        <sz val="9"/>
        <rFont val="Times New Roman"/>
        <charset val="0"/>
      </rPr>
      <t>500</t>
    </r>
    <r>
      <rPr>
        <sz val="9"/>
        <rFont val="宋体"/>
        <charset val="0"/>
      </rPr>
      <t>万，乡村振兴资金</t>
    </r>
    <r>
      <rPr>
        <sz val="9"/>
        <rFont val="Times New Roman"/>
        <charset val="0"/>
      </rPr>
      <t>200</t>
    </r>
    <r>
      <rPr>
        <sz val="9"/>
        <rFont val="宋体"/>
        <charset val="0"/>
      </rPr>
      <t>万</t>
    </r>
  </si>
  <si>
    <t>新能源和可再生能源</t>
  </si>
  <si>
    <r>
      <rPr>
        <sz val="9"/>
        <rFont val="宋体"/>
        <charset val="134"/>
      </rPr>
      <t>克州</t>
    </r>
    <r>
      <rPr>
        <sz val="9"/>
        <rFont val="Times New Roman"/>
        <charset val="134"/>
      </rPr>
      <t>2022</t>
    </r>
    <r>
      <rPr>
        <sz val="9"/>
        <rFont val="宋体"/>
        <charset val="134"/>
      </rPr>
      <t>年新增光伏发电建设项目</t>
    </r>
  </si>
  <si>
    <r>
      <rPr>
        <sz val="9"/>
        <rFont val="宋体"/>
        <charset val="0"/>
      </rPr>
      <t>开发</t>
    </r>
    <r>
      <rPr>
        <sz val="9"/>
        <rFont val="Times New Roman"/>
        <charset val="0"/>
      </rPr>
      <t>250</t>
    </r>
    <r>
      <rPr>
        <sz val="9"/>
        <rFont val="宋体"/>
        <charset val="0"/>
      </rPr>
      <t>兆瓦光伏发电项目</t>
    </r>
  </si>
  <si>
    <t>能源专班</t>
  </si>
  <si>
    <t>州发改委</t>
  </si>
  <si>
    <t>杨中能</t>
  </si>
  <si>
    <t>阿克陶县、乌恰县</t>
  </si>
  <si>
    <t>陈敬华、杜鹏</t>
  </si>
  <si>
    <t>阿克陶县、乌恰县发改委</t>
  </si>
  <si>
    <t>马兆夏、刘全胜</t>
  </si>
  <si>
    <t>13899490521                                                                                                                                                                                                                                                                                                                                                                                                                                 13899495288</t>
  </si>
  <si>
    <t>电网建设项目</t>
  </si>
  <si>
    <r>
      <rPr>
        <sz val="9"/>
        <rFont val="宋体"/>
        <charset val="134"/>
      </rPr>
      <t>克州哈拉峻</t>
    </r>
    <r>
      <rPr>
        <sz val="9"/>
        <rFont val="Times New Roman"/>
        <charset val="134"/>
      </rPr>
      <t>110</t>
    </r>
    <r>
      <rPr>
        <sz val="9"/>
        <rFont val="宋体"/>
        <charset val="134"/>
      </rPr>
      <t>千伏增容扩建工程</t>
    </r>
  </si>
  <si>
    <r>
      <rPr>
        <sz val="9"/>
        <rFont val="宋体"/>
        <charset val="134"/>
      </rPr>
      <t>增加变电容量</t>
    </r>
    <r>
      <rPr>
        <sz val="9"/>
        <rFont val="Times New Roman"/>
        <charset val="134"/>
      </rPr>
      <t>5</t>
    </r>
    <r>
      <rPr>
        <sz val="9"/>
        <rFont val="宋体"/>
        <charset val="134"/>
      </rPr>
      <t>万千伏安</t>
    </r>
  </si>
  <si>
    <r>
      <rPr>
        <sz val="9"/>
        <rFont val="宋体"/>
        <charset val="134"/>
      </rPr>
      <t>已完成</t>
    </r>
    <r>
      <rPr>
        <sz val="9"/>
        <rFont val="Times New Roman"/>
        <charset val="134"/>
      </rPr>
      <t>20%</t>
    </r>
  </si>
  <si>
    <t>国网阿图什电力公司</t>
  </si>
  <si>
    <t>赵亮</t>
  </si>
  <si>
    <t>昂额孜村</t>
  </si>
  <si>
    <t>企业投资</t>
  </si>
  <si>
    <r>
      <rPr>
        <sz val="9"/>
        <rFont val="宋体"/>
        <charset val="134"/>
      </rPr>
      <t>克州阿图什市哈乡</t>
    </r>
    <r>
      <rPr>
        <sz val="9"/>
        <rFont val="Times New Roman"/>
        <charset val="134"/>
      </rPr>
      <t>35</t>
    </r>
    <r>
      <rPr>
        <sz val="9"/>
        <rFont val="宋体"/>
        <charset val="134"/>
      </rPr>
      <t>千伏输变电工程</t>
    </r>
  </si>
  <si>
    <r>
      <rPr>
        <sz val="9"/>
        <rFont val="宋体"/>
        <charset val="134"/>
      </rPr>
      <t>增加变电容量</t>
    </r>
    <r>
      <rPr>
        <sz val="9"/>
        <rFont val="Times New Roman"/>
        <charset val="134"/>
      </rPr>
      <t>1</t>
    </r>
    <r>
      <rPr>
        <sz val="9"/>
        <rFont val="宋体"/>
        <charset val="134"/>
      </rPr>
      <t>万千伏安；新建</t>
    </r>
    <r>
      <rPr>
        <sz val="9"/>
        <rFont val="Times New Roman"/>
        <charset val="134"/>
      </rPr>
      <t>35</t>
    </r>
    <r>
      <rPr>
        <sz val="9"/>
        <rFont val="宋体"/>
        <charset val="134"/>
      </rPr>
      <t>千伏输电线路</t>
    </r>
    <r>
      <rPr>
        <sz val="9"/>
        <rFont val="Times New Roman"/>
        <charset val="134"/>
      </rPr>
      <t>44</t>
    </r>
    <r>
      <rPr>
        <sz val="9"/>
        <rFont val="宋体"/>
        <charset val="134"/>
      </rPr>
      <t>公里</t>
    </r>
  </si>
  <si>
    <t>变电站碎石桩完成100%，围墙基础浇筑完成100%，变电整体进度45%。35千伏线路基础开挖完成80%，浇筑完成70%，线路整体进度55%。工程总体进度50%。</t>
  </si>
  <si>
    <t>欧吐拉哈拉峻村</t>
  </si>
  <si>
    <r>
      <rPr>
        <sz val="9"/>
        <rFont val="宋体"/>
        <charset val="134"/>
      </rPr>
      <t>克州阿图什市</t>
    </r>
    <r>
      <rPr>
        <sz val="9"/>
        <rFont val="Times New Roman"/>
        <charset val="134"/>
      </rPr>
      <t>2022</t>
    </r>
    <r>
      <rPr>
        <sz val="9"/>
        <rFont val="宋体"/>
        <charset val="134"/>
      </rPr>
      <t>年农村电网改造升级工程</t>
    </r>
  </si>
  <si>
    <r>
      <rPr>
        <sz val="9"/>
        <rFont val="宋体"/>
        <charset val="134"/>
      </rPr>
      <t>增加变电容量</t>
    </r>
    <r>
      <rPr>
        <sz val="9"/>
        <rFont val="Times New Roman"/>
        <charset val="134"/>
      </rPr>
      <t>1.42</t>
    </r>
    <r>
      <rPr>
        <sz val="9"/>
        <rFont val="宋体"/>
        <charset val="134"/>
      </rPr>
      <t>万千伏安；新建</t>
    </r>
    <r>
      <rPr>
        <sz val="9"/>
        <rFont val="Times New Roman"/>
        <charset val="134"/>
      </rPr>
      <t>10</t>
    </r>
    <r>
      <rPr>
        <sz val="9"/>
        <rFont val="宋体"/>
        <charset val="134"/>
      </rPr>
      <t>千伏输电线路</t>
    </r>
    <r>
      <rPr>
        <sz val="9"/>
        <rFont val="Times New Roman"/>
        <charset val="134"/>
      </rPr>
      <t>164</t>
    </r>
    <r>
      <rPr>
        <sz val="9"/>
        <rFont val="宋体"/>
        <charset val="134"/>
      </rPr>
      <t>公里</t>
    </r>
  </si>
  <si>
    <t>电杆防腐2197基，完成率100%；组立电杆2197基，完成率100%；架设线路98千米完成率72%；安装变压器20台，完成率56%。迁移户表260块。工程总体进度80%。</t>
  </si>
  <si>
    <r>
      <rPr>
        <sz val="9"/>
        <rFont val="宋体"/>
        <charset val="134"/>
      </rPr>
      <t>买合木提</t>
    </r>
    <r>
      <rPr>
        <sz val="9"/>
        <rFont val="Times New Roman"/>
        <charset val="134"/>
      </rPr>
      <t>·</t>
    </r>
    <r>
      <rPr>
        <sz val="9"/>
        <rFont val="宋体"/>
        <charset val="134"/>
      </rPr>
      <t>苏甫</t>
    </r>
  </si>
  <si>
    <t>格达良乡、吐古买提乡、上阿图什镇、阿湖乡</t>
  </si>
  <si>
    <t>库都克村、吐古买提村、拉依勒克村、阿其克村</t>
  </si>
  <si>
    <r>
      <rPr>
        <sz val="9"/>
        <rFont val="宋体"/>
        <charset val="134"/>
      </rPr>
      <t>克州阿克陶县光伏汇集站</t>
    </r>
    <r>
      <rPr>
        <sz val="9"/>
        <rFont val="Times New Roman"/>
        <charset val="134"/>
      </rPr>
      <t>220kV</t>
    </r>
    <r>
      <rPr>
        <sz val="9"/>
        <rFont val="宋体"/>
        <charset val="134"/>
      </rPr>
      <t>送出工程</t>
    </r>
  </si>
  <si>
    <r>
      <rPr>
        <sz val="9"/>
        <rFont val="宋体"/>
        <charset val="0"/>
      </rPr>
      <t>新建</t>
    </r>
    <r>
      <rPr>
        <sz val="9"/>
        <rFont val="Times New Roman"/>
        <charset val="0"/>
      </rPr>
      <t>220</t>
    </r>
    <r>
      <rPr>
        <sz val="9"/>
        <rFont val="宋体"/>
        <charset val="0"/>
      </rPr>
      <t>千伏线路</t>
    </r>
    <r>
      <rPr>
        <sz val="9"/>
        <rFont val="Times New Roman"/>
        <charset val="0"/>
      </rPr>
      <t>11</t>
    </r>
    <r>
      <rPr>
        <sz val="9"/>
        <rFont val="宋体"/>
        <charset val="0"/>
      </rPr>
      <t>千米</t>
    </r>
  </si>
  <si>
    <t>阿克陶县供电公司</t>
  </si>
  <si>
    <t>吕文</t>
  </si>
  <si>
    <r>
      <rPr>
        <sz val="9"/>
        <rFont val="宋体"/>
        <charset val="134"/>
      </rPr>
      <t>克州阿克陶县盖孜</t>
    </r>
    <r>
      <rPr>
        <sz val="9"/>
        <rFont val="Times New Roman"/>
        <charset val="134"/>
      </rPr>
      <t>35</t>
    </r>
    <r>
      <rPr>
        <sz val="9"/>
        <rFont val="宋体"/>
        <charset val="134"/>
      </rPr>
      <t>千伏输变电工程</t>
    </r>
  </si>
  <si>
    <r>
      <rPr>
        <sz val="9"/>
        <rFont val="宋体"/>
        <charset val="0"/>
      </rPr>
      <t>增加变电容量</t>
    </r>
    <r>
      <rPr>
        <sz val="9"/>
        <rFont val="Times New Roman"/>
        <charset val="0"/>
      </rPr>
      <t>1</t>
    </r>
    <r>
      <rPr>
        <sz val="9"/>
        <rFont val="宋体"/>
        <charset val="0"/>
      </rPr>
      <t>万千伏安；新建</t>
    </r>
    <r>
      <rPr>
        <sz val="9"/>
        <rFont val="Times New Roman"/>
        <charset val="0"/>
      </rPr>
      <t>35</t>
    </r>
    <r>
      <rPr>
        <sz val="9"/>
        <rFont val="宋体"/>
        <charset val="0"/>
      </rPr>
      <t>千伏输电线路</t>
    </r>
    <r>
      <rPr>
        <sz val="9"/>
        <rFont val="Times New Roman"/>
        <charset val="0"/>
      </rPr>
      <t>49</t>
    </r>
    <r>
      <rPr>
        <sz val="9"/>
        <rFont val="宋体"/>
        <charset val="0"/>
      </rPr>
      <t>公里</t>
    </r>
  </si>
  <si>
    <r>
      <rPr>
        <sz val="9"/>
        <rFont val="宋体"/>
        <charset val="134"/>
      </rPr>
      <t>克州阿克陶县</t>
    </r>
    <r>
      <rPr>
        <sz val="9"/>
        <rFont val="Times New Roman"/>
        <charset val="134"/>
      </rPr>
      <t>2022</t>
    </r>
    <r>
      <rPr>
        <sz val="9"/>
        <rFont val="宋体"/>
        <charset val="134"/>
      </rPr>
      <t>年农村电网改造升级工程</t>
    </r>
  </si>
  <si>
    <r>
      <rPr>
        <sz val="9"/>
        <rFont val="宋体"/>
        <charset val="0"/>
      </rPr>
      <t>增加变电容量</t>
    </r>
    <r>
      <rPr>
        <sz val="9"/>
        <rFont val="Times New Roman"/>
        <charset val="0"/>
      </rPr>
      <t>2.44</t>
    </r>
    <r>
      <rPr>
        <sz val="9"/>
        <rFont val="宋体"/>
        <charset val="0"/>
      </rPr>
      <t>万千伏安；新建</t>
    </r>
    <r>
      <rPr>
        <sz val="9"/>
        <rFont val="Times New Roman"/>
        <charset val="0"/>
      </rPr>
      <t>10</t>
    </r>
    <r>
      <rPr>
        <sz val="9"/>
        <rFont val="宋体"/>
        <charset val="0"/>
      </rPr>
      <t>千伏输电线路</t>
    </r>
    <r>
      <rPr>
        <sz val="9"/>
        <rFont val="Times New Roman"/>
        <charset val="0"/>
      </rPr>
      <t>174</t>
    </r>
    <r>
      <rPr>
        <sz val="9"/>
        <rFont val="宋体"/>
        <charset val="0"/>
      </rPr>
      <t>公里</t>
    </r>
  </si>
  <si>
    <r>
      <rPr>
        <sz val="9"/>
        <color rgb="FFFF0000"/>
        <rFont val="宋体"/>
        <charset val="134"/>
      </rPr>
      <t>完成工程总量的</t>
    </r>
    <r>
      <rPr>
        <sz val="9"/>
        <color rgb="FFFF0000"/>
        <rFont val="Times New Roman"/>
        <charset val="134"/>
      </rPr>
      <t>50%</t>
    </r>
  </si>
  <si>
    <r>
      <rPr>
        <sz val="9"/>
        <rFont val="宋体"/>
        <charset val="134"/>
      </rPr>
      <t>克州乌恰县口岸</t>
    </r>
    <r>
      <rPr>
        <sz val="9"/>
        <rFont val="Times New Roman"/>
        <charset val="134"/>
      </rPr>
      <t>35</t>
    </r>
    <r>
      <rPr>
        <sz val="9"/>
        <rFont val="宋体"/>
        <charset val="134"/>
      </rPr>
      <t>千伏变输变电工程</t>
    </r>
  </si>
  <si>
    <r>
      <rPr>
        <sz val="9"/>
        <rFont val="宋体"/>
        <charset val="0"/>
      </rPr>
      <t>增加变电容量</t>
    </r>
    <r>
      <rPr>
        <sz val="9"/>
        <rFont val="Times New Roman"/>
        <charset val="0"/>
      </rPr>
      <t>1</t>
    </r>
    <r>
      <rPr>
        <sz val="9"/>
        <rFont val="宋体"/>
        <charset val="0"/>
      </rPr>
      <t>万千伏安；新建</t>
    </r>
    <r>
      <rPr>
        <sz val="9"/>
        <rFont val="Times New Roman"/>
        <charset val="0"/>
      </rPr>
      <t>35</t>
    </r>
    <r>
      <rPr>
        <sz val="9"/>
        <rFont val="宋体"/>
        <charset val="0"/>
      </rPr>
      <t>千伏输电线路</t>
    </r>
    <r>
      <rPr>
        <sz val="9"/>
        <rFont val="Times New Roman"/>
        <charset val="0"/>
      </rPr>
      <t>79</t>
    </r>
    <r>
      <rPr>
        <sz val="9"/>
        <rFont val="宋体"/>
        <charset val="0"/>
      </rPr>
      <t>公里</t>
    </r>
  </si>
  <si>
    <r>
      <rPr>
        <sz val="9"/>
        <color rgb="FFFF0000"/>
        <rFont val="宋体"/>
        <charset val="134"/>
      </rPr>
      <t>完成总工程量的91</t>
    </r>
    <r>
      <rPr>
        <sz val="9"/>
        <color rgb="FFFF0000"/>
        <rFont val="Times New Roman"/>
        <charset val="134"/>
      </rPr>
      <t>%</t>
    </r>
    <r>
      <rPr>
        <sz val="9"/>
        <color rgb="FFFF0000"/>
        <rFont val="宋体"/>
        <charset val="134"/>
      </rPr>
      <t>，10月底完工。</t>
    </r>
  </si>
  <si>
    <t>房树江</t>
  </si>
  <si>
    <t>乌恰县供电公司</t>
  </si>
  <si>
    <t>武林</t>
  </si>
  <si>
    <t>吴亮洲</t>
  </si>
  <si>
    <t>托云乡</t>
  </si>
  <si>
    <t>托云村</t>
  </si>
  <si>
    <r>
      <rPr>
        <sz val="9"/>
        <rFont val="宋体"/>
        <charset val="134"/>
      </rPr>
      <t>克州青石</t>
    </r>
    <r>
      <rPr>
        <sz val="9"/>
        <rFont val="Times New Roman"/>
        <charset val="134"/>
      </rPr>
      <t>110</t>
    </r>
    <r>
      <rPr>
        <sz val="9"/>
        <rFont val="宋体"/>
        <charset val="134"/>
      </rPr>
      <t>千伏变电站</t>
    </r>
    <r>
      <rPr>
        <sz val="9"/>
        <rFont val="Times New Roman"/>
        <charset val="134"/>
      </rPr>
      <t>35</t>
    </r>
    <r>
      <rPr>
        <sz val="9"/>
        <rFont val="宋体"/>
        <charset val="134"/>
      </rPr>
      <t>千伏配套送出工程</t>
    </r>
  </si>
  <si>
    <r>
      <rPr>
        <sz val="9"/>
        <rFont val="宋体"/>
        <charset val="0"/>
      </rPr>
      <t>新建</t>
    </r>
    <r>
      <rPr>
        <sz val="9"/>
        <rFont val="Times New Roman"/>
        <charset val="0"/>
      </rPr>
      <t>35</t>
    </r>
    <r>
      <rPr>
        <sz val="9"/>
        <rFont val="宋体"/>
        <charset val="0"/>
      </rPr>
      <t>千伏线路</t>
    </r>
    <r>
      <rPr>
        <sz val="9"/>
        <rFont val="Times New Roman"/>
        <charset val="0"/>
      </rPr>
      <t>8.87</t>
    </r>
    <r>
      <rPr>
        <sz val="9"/>
        <rFont val="宋体"/>
        <charset val="0"/>
      </rPr>
      <t>千米</t>
    </r>
  </si>
  <si>
    <t>侯军民</t>
  </si>
  <si>
    <t>紫金锌业矿区</t>
  </si>
  <si>
    <r>
      <rPr>
        <sz val="9"/>
        <rFont val="宋体"/>
        <charset val="134"/>
      </rPr>
      <t>克州乌恰县</t>
    </r>
    <r>
      <rPr>
        <sz val="9"/>
        <rFont val="Times New Roman"/>
        <charset val="134"/>
      </rPr>
      <t>2022</t>
    </r>
    <r>
      <rPr>
        <sz val="9"/>
        <rFont val="宋体"/>
        <charset val="134"/>
      </rPr>
      <t>年农村电网改造升级工程</t>
    </r>
  </si>
  <si>
    <r>
      <rPr>
        <sz val="9"/>
        <rFont val="宋体"/>
        <charset val="0"/>
      </rPr>
      <t>增加变电容量</t>
    </r>
    <r>
      <rPr>
        <sz val="9"/>
        <rFont val="Times New Roman"/>
        <charset val="0"/>
      </rPr>
      <t>0.4</t>
    </r>
    <r>
      <rPr>
        <sz val="9"/>
        <rFont val="宋体"/>
        <charset val="0"/>
      </rPr>
      <t>万千伏安；新建</t>
    </r>
    <r>
      <rPr>
        <sz val="9"/>
        <rFont val="Times New Roman"/>
        <charset val="0"/>
      </rPr>
      <t>10</t>
    </r>
    <r>
      <rPr>
        <sz val="9"/>
        <rFont val="宋体"/>
        <charset val="0"/>
      </rPr>
      <t>千伏输电线路</t>
    </r>
    <r>
      <rPr>
        <sz val="9"/>
        <rFont val="Times New Roman"/>
        <charset val="0"/>
      </rPr>
      <t>65.10</t>
    </r>
    <r>
      <rPr>
        <sz val="9"/>
        <rFont val="宋体"/>
        <charset val="0"/>
      </rPr>
      <t>公里</t>
    </r>
  </si>
  <si>
    <r>
      <rPr>
        <sz val="9"/>
        <color rgb="FFFF0000"/>
        <rFont val="宋体"/>
        <charset val="134"/>
      </rPr>
      <t>完成工程总量的98</t>
    </r>
    <r>
      <rPr>
        <sz val="9"/>
        <color rgb="FFFF0000"/>
        <rFont val="Times New Roman"/>
        <charset val="134"/>
      </rPr>
      <t>%</t>
    </r>
    <r>
      <rPr>
        <sz val="9"/>
        <color rgb="FFFF0000"/>
        <rFont val="宋体"/>
        <charset val="134"/>
      </rPr>
      <t>，10月10日完工。</t>
    </r>
  </si>
  <si>
    <t>樊晓登</t>
  </si>
  <si>
    <r>
      <rPr>
        <sz val="9"/>
        <rFont val="宋体"/>
        <charset val="0"/>
      </rPr>
      <t>吉根乡</t>
    </r>
    <r>
      <rPr>
        <sz val="9"/>
        <rFont val="Times New Roman"/>
        <charset val="0"/>
      </rPr>
      <t xml:space="preserve">
</t>
    </r>
    <r>
      <rPr>
        <sz val="9"/>
        <rFont val="宋体"/>
        <charset val="0"/>
      </rPr>
      <t>乌鲁克恰提乡</t>
    </r>
    <r>
      <rPr>
        <sz val="9"/>
        <rFont val="Times New Roman"/>
        <charset val="0"/>
      </rPr>
      <t xml:space="preserve">
</t>
    </r>
    <r>
      <rPr>
        <sz val="9"/>
        <rFont val="宋体"/>
        <charset val="0"/>
      </rPr>
      <t>膘尔托阔依乡</t>
    </r>
    <r>
      <rPr>
        <sz val="9"/>
        <rFont val="Times New Roman"/>
        <charset val="0"/>
      </rPr>
      <t xml:space="preserve">
</t>
    </r>
    <r>
      <rPr>
        <sz val="9"/>
        <rFont val="宋体"/>
        <charset val="0"/>
      </rPr>
      <t>托云乡</t>
    </r>
  </si>
  <si>
    <t>萨孜村、萨哈勒村、哈拉铁列克村；克孜勒库鲁克村；萨孜村、阿合奇村；库瓦特村。</t>
  </si>
  <si>
    <r>
      <rPr>
        <sz val="9"/>
        <rFont val="宋体"/>
        <charset val="134"/>
      </rPr>
      <t>克州阿合奇县</t>
    </r>
    <r>
      <rPr>
        <sz val="9"/>
        <rFont val="Times New Roman"/>
        <charset val="134"/>
      </rPr>
      <t>2022</t>
    </r>
    <r>
      <rPr>
        <sz val="9"/>
        <rFont val="宋体"/>
        <charset val="134"/>
      </rPr>
      <t>年农村电网改造升级工程</t>
    </r>
  </si>
  <si>
    <r>
      <rPr>
        <sz val="9"/>
        <rFont val="宋体"/>
        <charset val="134"/>
      </rPr>
      <t>增加变电容量</t>
    </r>
    <r>
      <rPr>
        <sz val="9"/>
        <rFont val="Times New Roman"/>
        <charset val="134"/>
      </rPr>
      <t>0.42</t>
    </r>
    <r>
      <rPr>
        <sz val="9"/>
        <rFont val="宋体"/>
        <charset val="134"/>
      </rPr>
      <t>万千伏安；新建</t>
    </r>
    <r>
      <rPr>
        <sz val="9"/>
        <rFont val="Times New Roman"/>
        <charset val="134"/>
      </rPr>
      <t>10</t>
    </r>
    <r>
      <rPr>
        <sz val="9"/>
        <rFont val="宋体"/>
        <charset val="134"/>
      </rPr>
      <t>千伏输电线路</t>
    </r>
    <r>
      <rPr>
        <sz val="9"/>
        <rFont val="Times New Roman"/>
        <charset val="134"/>
      </rPr>
      <t>51.5</t>
    </r>
    <r>
      <rPr>
        <sz val="9"/>
        <rFont val="宋体"/>
        <charset val="134"/>
      </rPr>
      <t>公里</t>
    </r>
  </si>
  <si>
    <t>阿合奇县供电公司</t>
  </si>
  <si>
    <t>孟建雄</t>
  </si>
  <si>
    <t>电力公司，赵福财</t>
  </si>
  <si>
    <t>全县</t>
  </si>
  <si>
    <t>煤改电工程</t>
  </si>
  <si>
    <r>
      <rPr>
        <sz val="9"/>
        <rFont val="宋体"/>
        <charset val="134"/>
      </rPr>
      <t>阿克陶县</t>
    </r>
    <r>
      <rPr>
        <sz val="9"/>
        <rFont val="Times New Roman"/>
        <charset val="134"/>
      </rPr>
      <t>2022</t>
    </r>
    <r>
      <rPr>
        <sz val="9"/>
        <rFont val="宋体"/>
        <charset val="134"/>
      </rPr>
      <t>年煤改电入户工程</t>
    </r>
  </si>
  <si>
    <r>
      <rPr>
        <sz val="9"/>
        <rFont val="宋体"/>
        <charset val="0"/>
      </rPr>
      <t>新建煤改电居民入户工程</t>
    </r>
    <r>
      <rPr>
        <sz val="9"/>
        <rFont val="Times New Roman"/>
        <charset val="0"/>
      </rPr>
      <t>1951</t>
    </r>
    <r>
      <rPr>
        <sz val="9"/>
        <rFont val="宋体"/>
        <charset val="0"/>
      </rPr>
      <t>户</t>
    </r>
  </si>
  <si>
    <r>
      <rPr>
        <sz val="9"/>
        <rFont val="宋体"/>
        <charset val="0"/>
      </rPr>
      <t>买合木提</t>
    </r>
    <r>
      <rPr>
        <sz val="9"/>
        <rFont val="Times New Roman"/>
        <charset val="0"/>
      </rPr>
      <t>·</t>
    </r>
    <r>
      <rPr>
        <sz val="9"/>
        <rFont val="宋体"/>
        <charset val="0"/>
      </rPr>
      <t>米曼</t>
    </r>
  </si>
  <si>
    <t>克孜勒苏职业技术学院扩建项目</t>
  </si>
  <si>
    <r>
      <rPr>
        <sz val="9"/>
        <rFont val="宋体"/>
        <charset val="0"/>
      </rPr>
      <t>新建教学楼、食堂及附属用房</t>
    </r>
    <r>
      <rPr>
        <sz val="9"/>
        <rFont val="Times New Roman"/>
        <charset val="0"/>
      </rPr>
      <t>137690.6</t>
    </r>
    <r>
      <rPr>
        <sz val="9"/>
        <rFont val="宋体"/>
        <charset val="0"/>
      </rPr>
      <t>平方米，室外管网、实训场地、配套设施等</t>
    </r>
  </si>
  <si>
    <t>一期1标段1栋四层施工
一期2标段2栋二层施工，1栋人防基础施工
一期3标段2栋基础施工
二期1标段10月9日开标</t>
  </si>
  <si>
    <r>
      <rPr>
        <sz val="9"/>
        <rFont val="宋体"/>
        <charset val="134"/>
      </rPr>
      <t>阿依古丽</t>
    </r>
    <r>
      <rPr>
        <sz val="9"/>
        <rFont val="Times New Roman"/>
        <charset val="134"/>
      </rPr>
      <t>·</t>
    </r>
    <r>
      <rPr>
        <sz val="9"/>
        <rFont val="宋体"/>
        <charset val="134"/>
      </rPr>
      <t>白仙阿里</t>
    </r>
  </si>
  <si>
    <r>
      <rPr>
        <sz val="9"/>
        <rFont val="宋体"/>
        <charset val="134"/>
      </rPr>
      <t>努尔加玛丽</t>
    </r>
    <r>
      <rPr>
        <sz val="9"/>
        <rFont val="Times New Roman"/>
        <charset val="134"/>
      </rPr>
      <t>·</t>
    </r>
    <r>
      <rPr>
        <sz val="9"/>
        <rFont val="宋体"/>
        <charset val="134"/>
      </rPr>
      <t>尼亚孜</t>
    </r>
  </si>
  <si>
    <t>克孜勒苏职业技术学院</t>
  </si>
  <si>
    <t>李东河</t>
  </si>
  <si>
    <t>阿图什市技工学校改扩建项目</t>
  </si>
  <si>
    <r>
      <rPr>
        <sz val="9"/>
        <rFont val="宋体"/>
        <charset val="134"/>
      </rPr>
      <t>采购及安装监控设备</t>
    </r>
    <r>
      <rPr>
        <sz val="9"/>
        <rFont val="Times New Roman"/>
        <charset val="134"/>
      </rPr>
      <t>136</t>
    </r>
    <r>
      <rPr>
        <sz val="9"/>
        <rFont val="宋体"/>
        <charset val="134"/>
      </rPr>
      <t>套、新建燃气管线工程</t>
    </r>
    <r>
      <rPr>
        <sz val="9"/>
        <rFont val="Times New Roman"/>
        <charset val="134"/>
      </rPr>
      <t xml:space="preserve"> 264.00m</t>
    </r>
    <r>
      <rPr>
        <sz val="9"/>
        <rFont val="宋体"/>
        <charset val="134"/>
      </rPr>
      <t>；改造办公楼、围墙、室外给排水、电气、地暖等</t>
    </r>
  </si>
  <si>
    <r>
      <rPr>
        <sz val="9"/>
        <rFont val="宋体"/>
        <charset val="134"/>
      </rPr>
      <t>正在做</t>
    </r>
    <r>
      <rPr>
        <sz val="9"/>
        <rFont val="Times New Roman"/>
        <charset val="134"/>
      </rPr>
      <t>13</t>
    </r>
    <r>
      <rPr>
        <sz val="9"/>
        <rFont val="宋体"/>
        <charset val="134"/>
      </rPr>
      <t>栋厂房和教学楼维修改造地暖，</t>
    </r>
    <r>
      <rPr>
        <sz val="9"/>
        <rFont val="Times New Roman"/>
        <charset val="134"/>
      </rPr>
      <t>2</t>
    </r>
    <r>
      <rPr>
        <sz val="9"/>
        <rFont val="宋体"/>
        <charset val="134"/>
      </rPr>
      <t>号宿舍楼防水改造等。</t>
    </r>
  </si>
  <si>
    <t>州人社局</t>
  </si>
  <si>
    <t>胡敬之</t>
  </si>
  <si>
    <t>阿图什市人社局</t>
  </si>
  <si>
    <t>马金龙</t>
  </si>
  <si>
    <t>雒江海</t>
  </si>
  <si>
    <t>阿扎克社区</t>
  </si>
  <si>
    <t>克州阿图什市松他克乡、阿湖乡、阿扎克乡教师周转宿舍建设项目</t>
  </si>
  <si>
    <r>
      <rPr>
        <sz val="9"/>
        <rFont val="宋体"/>
        <charset val="0"/>
      </rPr>
      <t>新建教师周转房</t>
    </r>
    <r>
      <rPr>
        <sz val="9"/>
        <rFont val="Times New Roman"/>
        <charset val="0"/>
      </rPr>
      <t>72</t>
    </r>
    <r>
      <rPr>
        <sz val="9"/>
        <rFont val="宋体"/>
        <charset val="0"/>
      </rPr>
      <t>套，总建筑面积</t>
    </r>
    <r>
      <rPr>
        <sz val="9"/>
        <rFont val="Times New Roman"/>
        <charset val="0"/>
      </rPr>
      <t>2520</t>
    </r>
    <r>
      <rPr>
        <sz val="9"/>
        <rFont val="宋体"/>
        <charset val="0"/>
      </rPr>
      <t>平方米及相关配套设施</t>
    </r>
  </si>
  <si>
    <t>已完成，等待验收</t>
  </si>
  <si>
    <t>阿图什市教育局</t>
  </si>
  <si>
    <t>赵馥香</t>
  </si>
  <si>
    <t>张发展</t>
  </si>
  <si>
    <t>松他克镇、阿湖乡、阿扎克镇</t>
  </si>
  <si>
    <t>克州阿图什市第五小学建设项目</t>
  </si>
  <si>
    <r>
      <rPr>
        <sz val="9"/>
        <rFont val="宋体"/>
        <charset val="0"/>
      </rPr>
      <t>新建教学及教辅用房、生活用房</t>
    </r>
    <r>
      <rPr>
        <sz val="9"/>
        <rFont val="Times New Roman"/>
        <charset val="0"/>
      </rPr>
      <t>19000</t>
    </r>
    <r>
      <rPr>
        <sz val="9"/>
        <rFont val="宋体"/>
        <charset val="0"/>
      </rPr>
      <t>平方米，</t>
    </r>
    <r>
      <rPr>
        <sz val="9"/>
        <rFont val="Times New Roman"/>
        <charset val="0"/>
      </rPr>
      <t>400</t>
    </r>
    <r>
      <rPr>
        <sz val="9"/>
        <rFont val="宋体"/>
        <charset val="0"/>
      </rPr>
      <t>米环形跑道运动场及配套附属设施建设</t>
    </r>
  </si>
  <si>
    <t>教学楼主体封顶，食堂二层砌加气块，设备房和大门主体已完工，人防、运动场基础施工。</t>
  </si>
  <si>
    <t>新疆城建（集团）股份有限公司阿图什市分公司陈清华</t>
  </si>
  <si>
    <t>棉麻小区旁</t>
  </si>
  <si>
    <t>8.15日年度投资减少1000万元</t>
  </si>
  <si>
    <t>阿图什市新城学校建设项目</t>
  </si>
  <si>
    <r>
      <rPr>
        <sz val="9"/>
        <rFont val="宋体"/>
        <charset val="0"/>
      </rPr>
      <t>新建教学及教辅用房、生活用房</t>
    </r>
    <r>
      <rPr>
        <sz val="9"/>
        <rFont val="Times New Roman"/>
        <charset val="0"/>
      </rPr>
      <t>45000</t>
    </r>
    <r>
      <rPr>
        <sz val="9"/>
        <rFont val="宋体"/>
        <charset val="0"/>
      </rPr>
      <t>平方米，</t>
    </r>
    <r>
      <rPr>
        <sz val="9"/>
        <rFont val="Times New Roman"/>
        <charset val="0"/>
      </rPr>
      <t>400</t>
    </r>
    <r>
      <rPr>
        <sz val="9"/>
        <rFont val="宋体"/>
        <charset val="0"/>
      </rPr>
      <t>米环形跑道运动场及配套附属设施建设</t>
    </r>
  </si>
  <si>
    <t>1＃中学楼支二层施工，2#中学楼1＃中学楼二层施工，2#中学楼三层施工，教师宿舍楼五层封顶完成，女生宿舍二层施工，男生宿舍三层施工，浴室正封顶施工，食堂正一层施工，消防水池主体已完成，小学1#楼二层施工，报告厅一层施工，小学2＃楼基础完成，正在回填，室内体育场基础完成正在回填。</t>
  </si>
  <si>
    <t>备了7天的料，阿图什市找不到去喀什拉钢筋的车，喀什的车不愿意拉钢筋到阿图什市来</t>
  </si>
  <si>
    <t>王志敏</t>
  </si>
  <si>
    <t>8.15日年度投资减少5019万元</t>
  </si>
  <si>
    <t>阿克陶县优质职业教育基本建设工程项目</t>
  </si>
  <si>
    <r>
      <rPr>
        <sz val="9"/>
        <rFont val="宋体"/>
        <charset val="134"/>
      </rPr>
      <t>新建校舍</t>
    </r>
    <r>
      <rPr>
        <sz val="9"/>
        <rFont val="Times New Roman"/>
        <charset val="134"/>
      </rPr>
      <t>52700</t>
    </r>
    <r>
      <rPr>
        <sz val="9"/>
        <rFont val="宋体"/>
        <charset val="134"/>
      </rPr>
      <t>平方米及配套附属和设备</t>
    </r>
  </si>
  <si>
    <t>基础施工,商砼无法从喀什运送</t>
  </si>
  <si>
    <r>
      <rPr>
        <sz val="9"/>
        <rFont val="宋体"/>
        <charset val="134"/>
      </rPr>
      <t>阿不都乃比</t>
    </r>
    <r>
      <rPr>
        <sz val="9"/>
        <rFont val="Times New Roman"/>
        <charset val="134"/>
      </rPr>
      <t>·</t>
    </r>
    <r>
      <rPr>
        <sz val="9"/>
        <rFont val="宋体"/>
        <charset val="134"/>
      </rPr>
      <t>阿不都热依木</t>
    </r>
  </si>
  <si>
    <r>
      <rPr>
        <sz val="9"/>
        <rFont val="Times New Roman"/>
        <charset val="0"/>
      </rPr>
      <t>8.15</t>
    </r>
    <r>
      <rPr>
        <sz val="9"/>
        <rFont val="宋体"/>
        <charset val="0"/>
      </rPr>
      <t>日年度投资减少</t>
    </r>
    <r>
      <rPr>
        <sz val="9"/>
        <rFont val="Times New Roman"/>
        <charset val="0"/>
      </rPr>
      <t>1</t>
    </r>
    <r>
      <rPr>
        <sz val="9"/>
        <rFont val="宋体"/>
        <charset val="0"/>
      </rPr>
      <t>亿元</t>
    </r>
  </si>
  <si>
    <r>
      <rPr>
        <sz val="9"/>
        <rFont val="宋体"/>
        <charset val="134"/>
      </rPr>
      <t>阿克陶县</t>
    </r>
    <r>
      <rPr>
        <sz val="9"/>
        <rFont val="Times New Roman"/>
        <charset val="134"/>
      </rPr>
      <t>2022</t>
    </r>
    <r>
      <rPr>
        <sz val="9"/>
        <rFont val="宋体"/>
        <charset val="134"/>
      </rPr>
      <t>年城乡校舍安全保障长效机制项目中央资金（第一批）</t>
    </r>
  </si>
  <si>
    <r>
      <rPr>
        <sz val="9"/>
        <rFont val="宋体"/>
        <charset val="134"/>
      </rPr>
      <t>对</t>
    </r>
    <r>
      <rPr>
        <sz val="9"/>
        <rFont val="Times New Roman"/>
        <charset val="134"/>
      </rPr>
      <t>22</t>
    </r>
    <r>
      <rPr>
        <sz val="9"/>
        <rFont val="宋体"/>
        <charset val="134"/>
      </rPr>
      <t>所学校进行清洁供暖、运动场地改造及相关配套设施</t>
    </r>
  </si>
  <si>
    <t>暂停施工，施工人员无法出入</t>
  </si>
  <si>
    <r>
      <rPr>
        <sz val="9"/>
        <rFont val="宋体"/>
        <charset val="134"/>
      </rPr>
      <t>阿克陶县</t>
    </r>
    <r>
      <rPr>
        <sz val="9"/>
        <rFont val="Times New Roman"/>
        <charset val="134"/>
      </rPr>
      <t>2022</t>
    </r>
    <r>
      <rPr>
        <sz val="9"/>
        <rFont val="宋体"/>
        <charset val="134"/>
      </rPr>
      <t>年巩固教育脱贫攻坚同乡村振兴有效衔接中央自治区资金建设项目</t>
    </r>
  </si>
  <si>
    <r>
      <rPr>
        <sz val="9"/>
        <rFont val="宋体"/>
        <charset val="134"/>
      </rPr>
      <t>对</t>
    </r>
    <r>
      <rPr>
        <sz val="9"/>
        <rFont val="Times New Roman"/>
        <charset val="134"/>
      </rPr>
      <t>13</t>
    </r>
    <r>
      <rPr>
        <sz val="9"/>
        <rFont val="宋体"/>
        <charset val="134"/>
      </rPr>
      <t>所学校进行清洁供暖、运动场地改造及相关配套设施</t>
    </r>
  </si>
  <si>
    <t>阿克陶县皮拉勒乡第二中学学生生活用房建设项目</t>
  </si>
  <si>
    <r>
      <rPr>
        <sz val="9"/>
        <rFont val="宋体"/>
        <charset val="134"/>
      </rPr>
      <t>扩建学生食堂</t>
    </r>
    <r>
      <rPr>
        <sz val="9"/>
        <rFont val="Times New Roman"/>
        <charset val="134"/>
      </rPr>
      <t>1000</t>
    </r>
    <r>
      <rPr>
        <sz val="9"/>
        <rFont val="宋体"/>
        <charset val="134"/>
      </rPr>
      <t>平方米、学生宿舍</t>
    </r>
    <r>
      <rPr>
        <sz val="9"/>
        <rFont val="Times New Roman"/>
        <charset val="134"/>
      </rPr>
      <t>2000</t>
    </r>
    <r>
      <rPr>
        <sz val="9"/>
        <rFont val="宋体"/>
        <charset val="134"/>
      </rPr>
      <t>平方米及配套附属工程</t>
    </r>
  </si>
  <si>
    <t>暂停施工，因钢筋在喀什，无法运送</t>
  </si>
  <si>
    <t>阿克陶县义务教育优质均衡发展工程薄弱环节改善项目</t>
  </si>
  <si>
    <r>
      <rPr>
        <sz val="9"/>
        <rFont val="宋体"/>
        <charset val="134"/>
      </rPr>
      <t>总建筑面积</t>
    </r>
    <r>
      <rPr>
        <sz val="9"/>
        <rFont val="Times New Roman"/>
        <charset val="134"/>
      </rPr>
      <t>204379.27</t>
    </r>
    <r>
      <rPr>
        <sz val="9"/>
        <rFont val="宋体"/>
        <charset val="134"/>
      </rPr>
      <t>平方米，进行采暖、强电设备改造等基础配套附属工程</t>
    </r>
  </si>
  <si>
    <r>
      <rPr>
        <sz val="9"/>
        <rFont val="Times New Roman"/>
        <charset val="0"/>
      </rPr>
      <t>6.19</t>
    </r>
    <r>
      <rPr>
        <sz val="9"/>
        <rFont val="宋体"/>
        <charset val="0"/>
      </rPr>
      <t>日储备转新建</t>
    </r>
  </si>
  <si>
    <t>阿克陶县学前教育幼儿园薄弱环节改善项目</t>
  </si>
  <si>
    <r>
      <rPr>
        <sz val="9"/>
        <rFont val="宋体"/>
        <charset val="134"/>
      </rPr>
      <t>总建筑面积</t>
    </r>
    <r>
      <rPr>
        <sz val="9"/>
        <rFont val="Times New Roman"/>
        <charset val="134"/>
      </rPr>
      <t>46265</t>
    </r>
    <r>
      <rPr>
        <sz val="9"/>
        <rFont val="宋体"/>
        <charset val="134"/>
      </rPr>
      <t>平方米，进行采暖设备、强电改造及地面硬化等基础配套附属工程</t>
    </r>
  </si>
  <si>
    <r>
      <rPr>
        <sz val="9"/>
        <rFont val="Times New Roman"/>
        <charset val="0"/>
      </rPr>
      <t>6.19</t>
    </r>
    <r>
      <rPr>
        <sz val="9"/>
        <rFont val="宋体"/>
        <charset val="0"/>
      </rPr>
      <t>日储备转新建</t>
    </r>
    <r>
      <rPr>
        <sz val="9"/>
        <rFont val="Times New Roman"/>
        <charset val="0"/>
      </rPr>
      <t>,</t>
    </r>
    <r>
      <rPr>
        <sz val="9"/>
        <rFont val="宋体"/>
        <charset val="0"/>
      </rPr>
      <t>投资增加</t>
    </r>
    <r>
      <rPr>
        <sz val="9"/>
        <rFont val="Times New Roman"/>
        <charset val="0"/>
      </rPr>
      <t>750</t>
    </r>
    <r>
      <rPr>
        <sz val="9"/>
        <rFont val="宋体"/>
        <charset val="0"/>
      </rPr>
      <t>万元</t>
    </r>
  </si>
  <si>
    <r>
      <rPr>
        <sz val="9"/>
        <rFont val="宋体"/>
        <charset val="134"/>
      </rPr>
      <t>乌恰县乌鲁克恰提乡小学学生宿舍及吉根乡小学厕所等</t>
    </r>
    <r>
      <rPr>
        <sz val="9"/>
        <rFont val="Times New Roman"/>
        <charset val="134"/>
      </rPr>
      <t>4</t>
    </r>
    <r>
      <rPr>
        <sz val="9"/>
        <rFont val="宋体"/>
        <charset val="134"/>
      </rPr>
      <t>所学校附属工程</t>
    </r>
  </si>
  <si>
    <r>
      <rPr>
        <sz val="9"/>
        <rFont val="宋体"/>
        <charset val="134"/>
      </rPr>
      <t>新建学生宿舍</t>
    </r>
    <r>
      <rPr>
        <sz val="9"/>
        <rFont val="Times New Roman"/>
        <charset val="134"/>
      </rPr>
      <t>1150</t>
    </r>
    <r>
      <rPr>
        <sz val="9"/>
        <rFont val="宋体"/>
        <charset val="134"/>
      </rPr>
      <t>平方米、水冲式厕所</t>
    </r>
    <r>
      <rPr>
        <sz val="9"/>
        <rFont val="Times New Roman"/>
        <charset val="134"/>
      </rPr>
      <t>160</t>
    </r>
    <r>
      <rPr>
        <sz val="9"/>
        <rFont val="宋体"/>
        <charset val="134"/>
      </rPr>
      <t>平方米及其他配套附属设施建设</t>
    </r>
  </si>
  <si>
    <r>
      <rPr>
        <sz val="9"/>
        <color rgb="FFFF0000"/>
        <rFont val="宋体"/>
        <charset val="134"/>
      </rPr>
      <t>完成总工程量的</t>
    </r>
    <r>
      <rPr>
        <sz val="9"/>
        <color rgb="FFFF0000"/>
        <rFont val="Times New Roman"/>
        <charset val="134"/>
      </rPr>
      <t>80%</t>
    </r>
    <r>
      <rPr>
        <sz val="9"/>
        <color rgb="FFFF0000"/>
        <rFont val="宋体"/>
        <charset val="134"/>
      </rPr>
      <t>，计划</t>
    </r>
    <r>
      <rPr>
        <sz val="9"/>
        <color rgb="FFFF0000"/>
        <rFont val="Times New Roman"/>
        <charset val="134"/>
      </rPr>
      <t>11</t>
    </r>
    <r>
      <rPr>
        <sz val="9"/>
        <color rgb="FFFF0000"/>
        <rFont val="宋体"/>
        <charset val="134"/>
      </rPr>
      <t>月</t>
    </r>
    <r>
      <rPr>
        <sz val="9"/>
        <color rgb="FFFF0000"/>
        <rFont val="Times New Roman"/>
        <charset val="134"/>
      </rPr>
      <t>20</t>
    </r>
    <r>
      <rPr>
        <sz val="9"/>
        <color rgb="FFFF0000"/>
        <rFont val="宋体"/>
        <charset val="134"/>
      </rPr>
      <t>日完工。</t>
    </r>
  </si>
  <si>
    <t>乌恰县教育局</t>
  </si>
  <si>
    <t>李军光</t>
  </si>
  <si>
    <r>
      <rPr>
        <sz val="9"/>
        <rFont val="Times New Roman"/>
        <charset val="0"/>
      </rPr>
      <t>5.24</t>
    </r>
    <r>
      <rPr>
        <sz val="9"/>
        <rFont val="宋体"/>
        <charset val="0"/>
      </rPr>
      <t>日储备转新建</t>
    </r>
  </si>
  <si>
    <t>乌恰县吉根乡小学综合楼建设项目</t>
  </si>
  <si>
    <r>
      <rPr>
        <sz val="9"/>
        <rFont val="宋体"/>
        <charset val="134"/>
      </rPr>
      <t>新建</t>
    </r>
    <r>
      <rPr>
        <sz val="9"/>
        <rFont val="Times New Roman"/>
        <charset val="134"/>
      </rPr>
      <t>2050</t>
    </r>
    <r>
      <rPr>
        <sz val="9"/>
        <rFont val="宋体"/>
        <charset val="134"/>
      </rPr>
      <t>平方米综合楼，内含普通教室、音体美等多功能室及地面硬化、供排水等附属工程</t>
    </r>
  </si>
  <si>
    <r>
      <rPr>
        <sz val="9"/>
        <color rgb="FFFF0000"/>
        <rFont val="宋体"/>
        <charset val="134"/>
      </rPr>
      <t>完成总工程量的</t>
    </r>
    <r>
      <rPr>
        <sz val="9"/>
        <color rgb="FFFF0000"/>
        <rFont val="Times New Roman"/>
        <charset val="134"/>
      </rPr>
      <t>83%</t>
    </r>
    <r>
      <rPr>
        <sz val="9"/>
        <color rgb="FFFF0000"/>
        <rFont val="宋体"/>
        <charset val="134"/>
      </rPr>
      <t>，计划11月10日完工。</t>
    </r>
  </si>
  <si>
    <t>乌恰县实验小学、第一幼儿园、第二幼儿园消防设施改造项目</t>
  </si>
  <si>
    <r>
      <rPr>
        <sz val="9"/>
        <rFont val="宋体"/>
        <charset val="0"/>
      </rPr>
      <t>新建</t>
    </r>
    <r>
      <rPr>
        <sz val="9"/>
        <rFont val="Times New Roman"/>
        <charset val="0"/>
      </rPr>
      <t>4</t>
    </r>
    <r>
      <rPr>
        <sz val="9"/>
        <rFont val="宋体"/>
        <charset val="0"/>
      </rPr>
      <t>所学校消防水池及相关配套设施建设</t>
    </r>
  </si>
  <si>
    <r>
      <rPr>
        <sz val="9"/>
        <rFont val="宋体"/>
        <charset val="0"/>
      </rPr>
      <t>新疆乾景建筑工程</t>
    </r>
    <r>
      <rPr>
        <sz val="9"/>
        <rFont val="Times New Roman"/>
        <charset val="0"/>
      </rPr>
      <t xml:space="preserve">
</t>
    </r>
    <r>
      <rPr>
        <sz val="9"/>
        <rFont val="宋体"/>
        <charset val="0"/>
      </rPr>
      <t>有限公司</t>
    </r>
    <r>
      <rPr>
        <sz val="9"/>
        <rFont val="Times New Roman"/>
        <charset val="0"/>
      </rPr>
      <t xml:space="preserve">
</t>
    </r>
    <r>
      <rPr>
        <sz val="9"/>
        <rFont val="宋体"/>
        <charset val="0"/>
      </rPr>
      <t>张坤强</t>
    </r>
  </si>
  <si>
    <r>
      <rPr>
        <sz val="9"/>
        <rFont val="宋体"/>
        <charset val="0"/>
      </rPr>
      <t>博鲁什社区</t>
    </r>
    <r>
      <rPr>
        <sz val="9"/>
        <rFont val="Times New Roman"/>
        <charset val="0"/>
      </rPr>
      <t xml:space="preserve">
</t>
    </r>
    <r>
      <rPr>
        <sz val="9"/>
        <rFont val="宋体"/>
        <charset val="0"/>
      </rPr>
      <t>多斯都克社区</t>
    </r>
  </si>
  <si>
    <r>
      <rPr>
        <sz val="9"/>
        <rFont val="宋体"/>
        <charset val="134"/>
      </rPr>
      <t>到位学校自筹资金</t>
    </r>
    <r>
      <rPr>
        <sz val="9"/>
        <rFont val="Times New Roman"/>
        <charset val="134"/>
      </rPr>
      <t>600</t>
    </r>
    <r>
      <rPr>
        <sz val="9"/>
        <rFont val="宋体"/>
        <charset val="134"/>
      </rPr>
      <t>万</t>
    </r>
  </si>
  <si>
    <t>乌恰县黑孜苇乡小学艺术活动中心建设项目</t>
  </si>
  <si>
    <t>新建小学多功能活动厅、音体美多功能教室及配套附属设施建设</t>
  </si>
  <si>
    <t>完成总工程量的86%，计划10月30日完工。</t>
  </si>
  <si>
    <r>
      <rPr>
        <sz val="9"/>
        <rFont val="宋体"/>
        <charset val="0"/>
      </rPr>
      <t>乌恰县就业创业市政有限责任公司</t>
    </r>
    <r>
      <rPr>
        <sz val="9"/>
        <rFont val="Times New Roman"/>
        <charset val="0"/>
      </rPr>
      <t xml:space="preserve"> 
</t>
    </r>
    <r>
      <rPr>
        <sz val="9"/>
        <rFont val="宋体"/>
        <charset val="0"/>
      </rPr>
      <t>李安乐</t>
    </r>
  </si>
  <si>
    <r>
      <rPr>
        <sz val="9"/>
        <rFont val="宋体"/>
        <charset val="134"/>
      </rPr>
      <t>到位援疆资金</t>
    </r>
    <r>
      <rPr>
        <sz val="9"/>
        <rFont val="Times New Roman"/>
        <charset val="134"/>
      </rPr>
      <t>1150</t>
    </r>
    <r>
      <rPr>
        <sz val="9"/>
        <rFont val="宋体"/>
        <charset val="134"/>
      </rPr>
      <t>万</t>
    </r>
  </si>
  <si>
    <t>乌恰县中小学及幼儿园安全饮水建设项目</t>
  </si>
  <si>
    <t>提升改造乌恰县全县中小学、幼儿园配备净水、安全直饮水系统，生活用水管道等相关配套附属设施</t>
  </si>
  <si>
    <r>
      <rPr>
        <sz val="9"/>
        <rFont val="宋体"/>
        <charset val="0"/>
      </rPr>
      <t>江苏全给净化科技</t>
    </r>
    <r>
      <rPr>
        <sz val="9"/>
        <rFont val="Times New Roman"/>
        <charset val="0"/>
      </rPr>
      <t xml:space="preserve">
</t>
    </r>
    <r>
      <rPr>
        <sz val="9"/>
        <rFont val="宋体"/>
        <charset val="0"/>
      </rPr>
      <t>有限公司</t>
    </r>
    <r>
      <rPr>
        <sz val="9"/>
        <rFont val="Times New Roman"/>
        <charset val="0"/>
      </rPr>
      <t xml:space="preserve">
</t>
    </r>
    <r>
      <rPr>
        <sz val="9"/>
        <rFont val="宋体"/>
        <charset val="0"/>
      </rPr>
      <t>贾海军</t>
    </r>
  </si>
  <si>
    <r>
      <rPr>
        <sz val="9"/>
        <rFont val="宋体"/>
        <charset val="0"/>
      </rPr>
      <t>博鲁什社区</t>
    </r>
    <r>
      <rPr>
        <sz val="9"/>
        <rFont val="Times New Roman"/>
        <charset val="0"/>
      </rPr>
      <t xml:space="preserve">
</t>
    </r>
    <r>
      <rPr>
        <sz val="9"/>
        <rFont val="宋体"/>
        <charset val="0"/>
      </rPr>
      <t>多斯都克社区</t>
    </r>
    <r>
      <rPr>
        <sz val="9"/>
        <rFont val="Times New Roman"/>
        <charset val="0"/>
      </rPr>
      <t xml:space="preserve">
</t>
    </r>
    <r>
      <rPr>
        <sz val="9"/>
        <rFont val="宋体"/>
        <charset val="0"/>
      </rPr>
      <t>坎久干社区</t>
    </r>
  </si>
  <si>
    <r>
      <rPr>
        <sz val="9"/>
        <rFont val="宋体"/>
        <charset val="134"/>
      </rPr>
      <t>到位援疆资金</t>
    </r>
    <r>
      <rPr>
        <sz val="9"/>
        <rFont val="Times New Roman"/>
        <charset val="134"/>
      </rPr>
      <t>1440</t>
    </r>
    <r>
      <rPr>
        <sz val="9"/>
        <rFont val="宋体"/>
        <charset val="134"/>
      </rPr>
      <t>万</t>
    </r>
  </si>
  <si>
    <r>
      <rPr>
        <sz val="9"/>
        <rFont val="宋体"/>
        <charset val="134"/>
      </rPr>
      <t>乌恰县卡拉贝利小学等</t>
    </r>
    <r>
      <rPr>
        <sz val="9"/>
        <rFont val="Times New Roman"/>
        <charset val="134"/>
      </rPr>
      <t>5</t>
    </r>
    <r>
      <rPr>
        <sz val="9"/>
        <rFont val="宋体"/>
        <charset val="134"/>
      </rPr>
      <t>所小学运动场运动场建设项目</t>
    </r>
  </si>
  <si>
    <r>
      <rPr>
        <sz val="9"/>
        <rFont val="宋体"/>
        <charset val="134"/>
      </rPr>
      <t>提升改造</t>
    </r>
    <r>
      <rPr>
        <sz val="9"/>
        <rFont val="Times New Roman"/>
        <charset val="134"/>
      </rPr>
      <t>5</t>
    </r>
    <r>
      <rPr>
        <sz val="9"/>
        <rFont val="宋体"/>
        <charset val="134"/>
      </rPr>
      <t>所学校运动场，铺设塑胶跑道内圈设置人工草坪及相关配套设施</t>
    </r>
  </si>
  <si>
    <t>争取中央资金</t>
  </si>
  <si>
    <r>
      <rPr>
        <sz val="9"/>
        <rFont val="宋体"/>
        <charset val="134"/>
      </rPr>
      <t>阿合奇县华能</t>
    </r>
    <r>
      <rPr>
        <sz val="9"/>
        <rFont val="Times New Roman"/>
        <charset val="134"/>
      </rPr>
      <t>·</t>
    </r>
    <r>
      <rPr>
        <sz val="9"/>
        <rFont val="宋体"/>
        <charset val="134"/>
      </rPr>
      <t>托河小学综合楼及配套设施项目</t>
    </r>
  </si>
  <si>
    <r>
      <rPr>
        <sz val="9"/>
        <rFont val="宋体"/>
        <charset val="0"/>
      </rPr>
      <t>新建功能室、教室、卫生间等约</t>
    </r>
    <r>
      <rPr>
        <sz val="9"/>
        <rFont val="Times New Roman"/>
        <charset val="0"/>
      </rPr>
      <t>2800</t>
    </r>
    <r>
      <rPr>
        <sz val="9"/>
        <rFont val="宋体"/>
        <charset val="0"/>
      </rPr>
      <t>平方米</t>
    </r>
  </si>
  <si>
    <t>附属施工</t>
  </si>
  <si>
    <t>阿合奇县科教局</t>
  </si>
  <si>
    <t>张楠</t>
  </si>
  <si>
    <t>教育专项资金</t>
  </si>
  <si>
    <t>阿合奇县技工学校农牧民培训实训基地建设项目</t>
  </si>
  <si>
    <r>
      <rPr>
        <sz val="9"/>
        <rFont val="宋体"/>
        <charset val="0"/>
      </rPr>
      <t>实训厂房面积为</t>
    </r>
    <r>
      <rPr>
        <sz val="9"/>
        <rFont val="Times New Roman"/>
        <charset val="0"/>
      </rPr>
      <t>3062.2</t>
    </r>
    <r>
      <rPr>
        <sz val="9"/>
        <rFont val="宋体"/>
        <charset val="0"/>
      </rPr>
      <t>平方米</t>
    </r>
  </si>
  <si>
    <t>河南省城控建工集团，李登辉</t>
  </si>
  <si>
    <t>吾曲村</t>
  </si>
  <si>
    <r>
      <rPr>
        <sz val="9"/>
        <rFont val="Times New Roman"/>
        <charset val="0"/>
      </rPr>
      <t>4.20</t>
    </r>
    <r>
      <rPr>
        <sz val="9"/>
        <rFont val="宋体"/>
        <charset val="0"/>
      </rPr>
      <t>日调整</t>
    </r>
  </si>
  <si>
    <t>阿图什市街道办事处社区卫生服务中心</t>
  </si>
  <si>
    <r>
      <rPr>
        <sz val="9"/>
        <rFont val="宋体"/>
        <charset val="134"/>
      </rPr>
      <t>新建社区卫生服务中心</t>
    </r>
    <r>
      <rPr>
        <sz val="9"/>
        <rFont val="Times New Roman"/>
        <charset val="134"/>
      </rPr>
      <t>3</t>
    </r>
    <r>
      <rPr>
        <sz val="9"/>
        <rFont val="宋体"/>
        <charset val="134"/>
      </rPr>
      <t>座，总建筑面家</t>
    </r>
    <r>
      <rPr>
        <sz val="9"/>
        <rFont val="Times New Roman"/>
        <charset val="134"/>
      </rPr>
      <t>11949.3</t>
    </r>
    <r>
      <rPr>
        <sz val="9"/>
        <rFont val="宋体"/>
        <charset val="134"/>
      </rPr>
      <t>平方米及配套附属设施建设</t>
    </r>
  </si>
  <si>
    <t>一标四层浇筑封顶、二标正在浇筑4层（共6层），三标二层浇筑封顶。</t>
  </si>
  <si>
    <t>阿图什市卫健委</t>
  </si>
  <si>
    <t>石光荣</t>
  </si>
  <si>
    <r>
      <rPr>
        <sz val="9"/>
        <rFont val="宋体"/>
        <charset val="0"/>
      </rPr>
      <t>克州鑫源</t>
    </r>
    <r>
      <rPr>
        <sz val="9"/>
        <rFont val="Times New Roman"/>
        <charset val="0"/>
      </rPr>
      <t xml:space="preserve"> </t>
    </r>
    <r>
      <rPr>
        <sz val="9"/>
        <rFont val="宋体"/>
        <charset val="0"/>
      </rPr>
      <t>邹海燕</t>
    </r>
    <r>
      <rPr>
        <sz val="9"/>
        <rFont val="Times New Roman"/>
        <charset val="0"/>
      </rPr>
      <t xml:space="preserve">
</t>
    </r>
    <r>
      <rPr>
        <sz val="9"/>
        <rFont val="宋体"/>
        <charset val="0"/>
      </rPr>
      <t>克州永新</t>
    </r>
    <r>
      <rPr>
        <sz val="9"/>
        <rFont val="Times New Roman"/>
        <charset val="0"/>
      </rPr>
      <t xml:space="preserve"> </t>
    </r>
    <r>
      <rPr>
        <sz val="9"/>
        <rFont val="宋体"/>
        <charset val="0"/>
      </rPr>
      <t>李全力</t>
    </r>
    <r>
      <rPr>
        <sz val="9"/>
        <rFont val="Times New Roman"/>
        <charset val="0"/>
      </rPr>
      <t xml:space="preserve">
</t>
    </r>
    <r>
      <rPr>
        <sz val="9"/>
        <rFont val="宋体"/>
        <charset val="0"/>
      </rPr>
      <t>克州第二建</t>
    </r>
    <r>
      <rPr>
        <sz val="9"/>
        <rFont val="Times New Roman"/>
        <charset val="0"/>
      </rPr>
      <t xml:space="preserve"> </t>
    </r>
    <r>
      <rPr>
        <sz val="9"/>
        <rFont val="宋体"/>
        <charset val="0"/>
      </rPr>
      <t>蒋天府</t>
    </r>
  </si>
  <si>
    <r>
      <rPr>
        <sz val="9"/>
        <rFont val="Times New Roman"/>
        <charset val="0"/>
      </rPr>
      <t>18809089099</t>
    </r>
    <r>
      <rPr>
        <sz val="9"/>
        <rFont val="宋体"/>
        <charset val="0"/>
      </rPr>
      <t>、</t>
    </r>
    <r>
      <rPr>
        <sz val="9"/>
        <rFont val="Times New Roman"/>
        <charset val="0"/>
      </rPr>
      <t xml:space="preserve">
15160868127</t>
    </r>
    <r>
      <rPr>
        <sz val="9"/>
        <rFont val="宋体"/>
        <charset val="0"/>
      </rPr>
      <t>、</t>
    </r>
    <r>
      <rPr>
        <sz val="9"/>
        <rFont val="Times New Roman"/>
        <charset val="0"/>
      </rPr>
      <t xml:space="preserve">
18399756355</t>
    </r>
  </si>
  <si>
    <t>幸福街道、光明街道、新城街道</t>
  </si>
  <si>
    <t>阿克陶县疾控、应急中心能力提升工程</t>
  </si>
  <si>
    <r>
      <rPr>
        <sz val="9"/>
        <rFont val="宋体"/>
        <charset val="134"/>
      </rPr>
      <t>新建医疗物资储备中心</t>
    </r>
    <r>
      <rPr>
        <sz val="9"/>
        <rFont val="Times New Roman"/>
        <charset val="134"/>
      </rPr>
      <t>800</t>
    </r>
    <r>
      <rPr>
        <sz val="9"/>
        <rFont val="宋体"/>
        <charset val="134"/>
      </rPr>
      <t>平方米及配套附属设施建设</t>
    </r>
  </si>
  <si>
    <t>克州乌恰县人民医院传染病区建设项目</t>
  </si>
  <si>
    <r>
      <rPr>
        <sz val="9"/>
        <rFont val="宋体"/>
        <charset val="0"/>
      </rPr>
      <t>新建传染病区</t>
    </r>
    <r>
      <rPr>
        <sz val="9"/>
        <rFont val="Times New Roman"/>
        <charset val="0"/>
      </rPr>
      <t>2460</t>
    </r>
    <r>
      <rPr>
        <sz val="9"/>
        <rFont val="宋体"/>
        <charset val="0"/>
      </rPr>
      <t>平方米配套附属设施建设</t>
    </r>
  </si>
  <si>
    <t>土建四层浇筑，完成工程总量的70%。</t>
  </si>
  <si>
    <t>乌恰县人民医院</t>
  </si>
  <si>
    <t>陆华芳</t>
  </si>
  <si>
    <r>
      <rPr>
        <sz val="9"/>
        <rFont val="Times New Roman"/>
        <charset val="134"/>
      </rPr>
      <t>3.13</t>
    </r>
    <r>
      <rPr>
        <sz val="9"/>
        <rFont val="宋体"/>
        <charset val="134"/>
      </rPr>
      <t>到位中央预算内资金</t>
    </r>
    <r>
      <rPr>
        <sz val="9"/>
        <rFont val="Times New Roman"/>
        <charset val="134"/>
      </rPr>
      <t>2500</t>
    </r>
    <r>
      <rPr>
        <sz val="9"/>
        <rFont val="宋体"/>
        <charset val="134"/>
      </rPr>
      <t>万</t>
    </r>
  </si>
  <si>
    <t>克州阿合奇县传染病病房楼建设项目</t>
  </si>
  <si>
    <r>
      <rPr>
        <sz val="9"/>
        <rFont val="宋体"/>
        <charset val="134"/>
      </rPr>
      <t>建筑面积</t>
    </r>
    <r>
      <rPr>
        <sz val="9"/>
        <rFont val="Times New Roman"/>
        <charset val="134"/>
      </rPr>
      <t>3500</t>
    </r>
    <r>
      <rPr>
        <sz val="9"/>
        <rFont val="宋体"/>
        <charset val="134"/>
      </rPr>
      <t>平方米配套附属设施建设</t>
    </r>
  </si>
  <si>
    <t>主体完成竣工验收，正在开展室内窗户安装，室内设备、管道等部位安装。</t>
  </si>
  <si>
    <t>阿合奇县人民医院</t>
  </si>
  <si>
    <t>李向东</t>
  </si>
  <si>
    <r>
      <rPr>
        <sz val="9"/>
        <rFont val="Times New Roman"/>
        <charset val="0"/>
      </rPr>
      <t>5.16</t>
    </r>
    <r>
      <rPr>
        <sz val="9"/>
        <rFont val="宋体"/>
        <charset val="0"/>
      </rPr>
      <t>号投资增加</t>
    </r>
    <r>
      <rPr>
        <sz val="9"/>
        <rFont val="Times New Roman"/>
        <charset val="0"/>
      </rPr>
      <t>500</t>
    </r>
    <r>
      <rPr>
        <sz val="9"/>
        <rFont val="宋体"/>
        <charset val="0"/>
      </rPr>
      <t>万</t>
    </r>
  </si>
  <si>
    <t>克州殡仪馆改造提升项目</t>
  </si>
  <si>
    <r>
      <rPr>
        <sz val="9"/>
        <rFont val="宋体"/>
        <charset val="0"/>
      </rPr>
      <t>火化车间建设、火焚炉、焚烧炉等配套设备购置，建筑面积</t>
    </r>
    <r>
      <rPr>
        <sz val="9"/>
        <rFont val="Times New Roman"/>
        <charset val="0"/>
      </rPr>
      <t>604</t>
    </r>
    <r>
      <rPr>
        <sz val="9"/>
        <rFont val="宋体"/>
        <charset val="0"/>
      </rPr>
      <t>平方米</t>
    </r>
  </si>
  <si>
    <r>
      <rPr>
        <sz val="9"/>
        <rFont val="宋体"/>
        <charset val="134"/>
      </rPr>
      <t>目前主体建设已完成，</t>
    </r>
    <r>
      <rPr>
        <sz val="9"/>
        <rFont val="Times New Roman"/>
        <charset val="134"/>
      </rPr>
      <t>8</t>
    </r>
    <r>
      <rPr>
        <sz val="9"/>
        <rFont val="宋体"/>
        <charset val="134"/>
      </rPr>
      <t>月</t>
    </r>
    <r>
      <rPr>
        <sz val="9"/>
        <rFont val="Times New Roman"/>
        <charset val="134"/>
      </rPr>
      <t>22</t>
    </r>
    <r>
      <rPr>
        <sz val="9"/>
        <rFont val="宋体"/>
        <charset val="134"/>
      </rPr>
      <t>日进入装修阶段；玻璃，室内装修已完毕，房顶，外墙涂料已处理完成，围墙已砌筑抹灰完毕，室外官网已完毕，室外地坪已平整完毕，计划</t>
    </r>
    <r>
      <rPr>
        <sz val="9"/>
        <rFont val="Times New Roman"/>
        <charset val="134"/>
      </rPr>
      <t>8</t>
    </r>
    <r>
      <rPr>
        <sz val="9"/>
        <rFont val="宋体"/>
        <charset val="134"/>
      </rPr>
      <t>月</t>
    </r>
    <r>
      <rPr>
        <sz val="9"/>
        <rFont val="Times New Roman"/>
        <charset val="134"/>
      </rPr>
      <t>31</t>
    </r>
    <r>
      <rPr>
        <sz val="9"/>
        <rFont val="宋体"/>
        <charset val="134"/>
      </rPr>
      <t>日完成。截止</t>
    </r>
    <r>
      <rPr>
        <sz val="9"/>
        <rFont val="Times New Roman"/>
        <charset val="134"/>
      </rPr>
      <t>8</t>
    </r>
    <r>
      <rPr>
        <sz val="9"/>
        <rFont val="宋体"/>
        <charset val="134"/>
      </rPr>
      <t>月</t>
    </r>
    <r>
      <rPr>
        <sz val="9"/>
        <rFont val="Times New Roman"/>
        <charset val="134"/>
      </rPr>
      <t>26</t>
    </r>
    <r>
      <rPr>
        <sz val="9"/>
        <rFont val="宋体"/>
        <charset val="134"/>
      </rPr>
      <t>日工程进度已达</t>
    </r>
    <r>
      <rPr>
        <sz val="9"/>
        <rFont val="Times New Roman"/>
        <charset val="134"/>
      </rPr>
      <t>90</t>
    </r>
    <r>
      <rPr>
        <sz val="9"/>
        <rFont val="宋体"/>
        <charset val="134"/>
      </rPr>
      <t>％。</t>
    </r>
  </si>
  <si>
    <t>刘静</t>
  </si>
  <si>
    <t>刘慧</t>
  </si>
  <si>
    <r>
      <rPr>
        <b/>
        <sz val="9"/>
        <rFont val="Times New Roman"/>
        <charset val="0"/>
      </rPr>
      <t>(</t>
    </r>
    <r>
      <rPr>
        <b/>
        <sz val="9"/>
        <rFont val="宋体"/>
        <charset val="134"/>
      </rPr>
      <t>四</t>
    </r>
    <r>
      <rPr>
        <b/>
        <sz val="9"/>
        <rFont val="Times New Roman"/>
        <charset val="0"/>
      </rPr>
      <t>)</t>
    </r>
  </si>
  <si>
    <t>克州三千年风情街提升改造项目</t>
  </si>
  <si>
    <t>新建休闲娱乐区及游客服务中心提升改造、游步道建设</t>
  </si>
  <si>
    <t>完工已验收</t>
  </si>
  <si>
    <t>岳俊</t>
  </si>
  <si>
    <t>阿图什市文旅局</t>
  </si>
  <si>
    <r>
      <rPr>
        <sz val="9"/>
        <rFont val="宋体"/>
        <charset val="0"/>
      </rPr>
      <t>太来提</t>
    </r>
    <r>
      <rPr>
        <sz val="9"/>
        <rFont val="Times New Roman"/>
        <charset val="0"/>
      </rPr>
      <t>·</t>
    </r>
    <r>
      <rPr>
        <sz val="9"/>
        <rFont val="宋体"/>
        <charset val="0"/>
      </rPr>
      <t>吐拉洪</t>
    </r>
  </si>
  <si>
    <t>胡晓伟</t>
  </si>
  <si>
    <t>三千年风景街</t>
  </si>
  <si>
    <r>
      <rPr>
        <sz val="9"/>
        <rFont val="宋体"/>
        <charset val="0"/>
      </rPr>
      <t>到位产业发展资金</t>
    </r>
    <r>
      <rPr>
        <sz val="9"/>
        <rFont val="Times New Roman"/>
        <charset val="0"/>
      </rPr>
      <t>3244</t>
    </r>
    <r>
      <rPr>
        <sz val="9"/>
        <rFont val="宋体"/>
        <charset val="0"/>
      </rPr>
      <t>万</t>
    </r>
  </si>
  <si>
    <t>阿图什市怪柳林提升改造项目</t>
  </si>
  <si>
    <t>新建游客服务中心、游步道、厕所、围栏、石屋展示厅</t>
  </si>
  <si>
    <t>正在更换种植土，铺设灌溉管道。</t>
  </si>
  <si>
    <t>（室内装修的半成品材料、标示标牌在喀什进不来）</t>
  </si>
  <si>
    <t>陈新辉</t>
  </si>
  <si>
    <r>
      <rPr>
        <sz val="9"/>
        <rFont val="宋体"/>
        <charset val="0"/>
      </rPr>
      <t>到位产业发展资金</t>
    </r>
    <r>
      <rPr>
        <sz val="9"/>
        <rFont val="Times New Roman"/>
        <charset val="0"/>
      </rPr>
      <t>826</t>
    </r>
    <r>
      <rPr>
        <sz val="9"/>
        <rFont val="宋体"/>
        <charset val="0"/>
      </rPr>
      <t>万元</t>
    </r>
  </si>
  <si>
    <t>阿湖乡阿热阿其克游乐园项目</t>
  </si>
  <si>
    <r>
      <rPr>
        <sz val="9"/>
        <rFont val="宋体"/>
        <charset val="134"/>
      </rPr>
      <t>总建筑面积平方米</t>
    </r>
    <r>
      <rPr>
        <sz val="9"/>
        <rFont val="Times New Roman"/>
        <charset val="134"/>
      </rPr>
      <t>16530</t>
    </r>
    <r>
      <rPr>
        <sz val="9"/>
        <rFont val="宋体"/>
        <charset val="134"/>
      </rPr>
      <t>平方米</t>
    </r>
  </si>
  <si>
    <t>已完成路面硬化工程，卡丁车场地硬化工程并投入使用，沙滩车投入使用。</t>
  </si>
  <si>
    <r>
      <rPr>
        <sz val="9"/>
        <rFont val="宋体"/>
        <charset val="0"/>
      </rPr>
      <t>阿不都克尤木</t>
    </r>
    <r>
      <rPr>
        <sz val="9"/>
        <rFont val="Times New Roman"/>
        <charset val="0"/>
      </rPr>
      <t>·</t>
    </r>
    <r>
      <rPr>
        <sz val="9"/>
        <rFont val="宋体"/>
        <charset val="0"/>
      </rPr>
      <t>艾尔肯</t>
    </r>
  </si>
  <si>
    <t>阿图什市乡村振兴项目（三期）松他克镇阿孜汗村乡村休闲活动中心建设项目及附属配套工程</t>
  </si>
  <si>
    <r>
      <rPr>
        <sz val="9"/>
        <rFont val="宋体"/>
        <charset val="0"/>
      </rPr>
      <t>总建筑面积</t>
    </r>
    <r>
      <rPr>
        <sz val="9"/>
        <rFont val="Times New Roman"/>
        <charset val="0"/>
      </rPr>
      <t>6473.6</t>
    </r>
    <r>
      <rPr>
        <sz val="9"/>
        <rFont val="宋体"/>
        <charset val="0"/>
      </rPr>
      <t>平方米及配套设施建设</t>
    </r>
  </si>
  <si>
    <t>土建：一层二层三层抹灰。外层保温开始施工。</t>
  </si>
  <si>
    <t>夏乾荣</t>
  </si>
  <si>
    <r>
      <rPr>
        <sz val="9"/>
        <rFont val="Times New Roman"/>
        <charset val="0"/>
      </rPr>
      <t>6.14</t>
    </r>
    <r>
      <rPr>
        <sz val="9"/>
        <rFont val="宋体"/>
        <charset val="0"/>
      </rPr>
      <t>日替换</t>
    </r>
  </si>
  <si>
    <t>克州阿克陶县汉代古城基础设施建设项目</t>
  </si>
  <si>
    <r>
      <rPr>
        <sz val="9"/>
        <rFont val="宋体"/>
        <charset val="0"/>
      </rPr>
      <t>新建游客服务用房</t>
    </r>
    <r>
      <rPr>
        <sz val="9"/>
        <rFont val="Times New Roman"/>
        <charset val="0"/>
      </rPr>
      <t>1000</t>
    </r>
    <r>
      <rPr>
        <sz val="9"/>
        <rFont val="宋体"/>
        <charset val="0"/>
      </rPr>
      <t>平方米、生态停车场</t>
    </r>
    <r>
      <rPr>
        <sz val="9"/>
        <rFont val="Times New Roman"/>
        <charset val="0"/>
      </rPr>
      <t>2</t>
    </r>
    <r>
      <rPr>
        <sz val="9"/>
        <rFont val="宋体"/>
        <charset val="0"/>
      </rPr>
      <t>座</t>
    </r>
    <r>
      <rPr>
        <sz val="9"/>
        <rFont val="Times New Roman"/>
        <charset val="0"/>
      </rPr>
      <t>4000</t>
    </r>
    <r>
      <rPr>
        <sz val="9"/>
        <rFont val="宋体"/>
        <charset val="0"/>
      </rPr>
      <t>平方米配套附属设施建设</t>
    </r>
  </si>
  <si>
    <t>阿合奇县苏木塔什乡猎鹰场提升改造项目</t>
  </si>
  <si>
    <r>
      <rPr>
        <sz val="9"/>
        <rFont val="宋体"/>
        <charset val="134"/>
      </rPr>
      <t>新建水井、停车场、围栏，平整赛马场及周边，对赛道铺设细砂石，维修马厩、看台</t>
    </r>
    <r>
      <rPr>
        <sz val="9"/>
        <rFont val="Times New Roman"/>
        <charset val="134"/>
      </rPr>
      <t xml:space="preserve"> </t>
    </r>
    <r>
      <rPr>
        <sz val="9"/>
        <rFont val="宋体"/>
        <charset val="134"/>
      </rPr>
      <t>、厕所、接待室等</t>
    </r>
  </si>
  <si>
    <t>阿合奇县文旅局</t>
  </si>
  <si>
    <t>杨龙</t>
  </si>
  <si>
    <t>苏木塔什乡</t>
  </si>
  <si>
    <t>阿合塔拉村</t>
  </si>
  <si>
    <r>
      <rPr>
        <sz val="9"/>
        <rFont val="Times New Roman"/>
        <charset val="0"/>
      </rPr>
      <t>5.16</t>
    </r>
    <r>
      <rPr>
        <sz val="9"/>
        <rFont val="宋体"/>
        <charset val="0"/>
      </rPr>
      <t>号投资减少</t>
    </r>
    <r>
      <rPr>
        <sz val="9"/>
        <rFont val="Times New Roman"/>
        <charset val="0"/>
      </rPr>
      <t>500</t>
    </r>
    <r>
      <rPr>
        <sz val="9"/>
        <rFont val="宋体"/>
        <charset val="0"/>
      </rPr>
      <t>万</t>
    </r>
  </si>
  <si>
    <t>阿合奇县小木孜都克打造智慧景区建设项目</t>
  </si>
  <si>
    <t>提升改造景观河道、水系景观及栈道等相关附属配套设施</t>
  </si>
  <si>
    <t>江苏腾宇，李双喜</t>
  </si>
  <si>
    <r>
      <rPr>
        <sz val="9"/>
        <rFont val="宋体"/>
        <charset val="0"/>
      </rPr>
      <t>到位产业发展资金</t>
    </r>
    <r>
      <rPr>
        <sz val="9"/>
        <rFont val="Times New Roman"/>
        <charset val="0"/>
      </rPr>
      <t>1050</t>
    </r>
    <r>
      <rPr>
        <sz val="9"/>
        <rFont val="宋体"/>
        <charset val="0"/>
      </rPr>
      <t>万</t>
    </r>
  </si>
  <si>
    <t>阿合奇县柯尔克孜非遗小镇景区文化长廊项目</t>
  </si>
  <si>
    <r>
      <rPr>
        <sz val="9"/>
        <rFont val="宋体"/>
        <charset val="134"/>
      </rPr>
      <t>新建景区文化长廊</t>
    </r>
    <r>
      <rPr>
        <sz val="9"/>
        <rFont val="Times New Roman"/>
        <charset val="134"/>
      </rPr>
      <t>1</t>
    </r>
    <r>
      <rPr>
        <sz val="9"/>
        <rFont val="宋体"/>
        <charset val="134"/>
      </rPr>
      <t>座及配套附属设施建设</t>
    </r>
  </si>
  <si>
    <r>
      <rPr>
        <sz val="9"/>
        <rFont val="宋体"/>
        <charset val="0"/>
      </rPr>
      <t>到位产业发展资金</t>
    </r>
    <r>
      <rPr>
        <sz val="9"/>
        <rFont val="Times New Roman"/>
        <charset val="0"/>
      </rPr>
      <t>350</t>
    </r>
    <r>
      <rPr>
        <sz val="9"/>
        <rFont val="宋体"/>
        <charset val="0"/>
      </rPr>
      <t>万</t>
    </r>
  </si>
  <si>
    <r>
      <rPr>
        <b/>
        <sz val="9"/>
        <rFont val="Times New Roman"/>
        <charset val="0"/>
      </rPr>
      <t>(</t>
    </r>
    <r>
      <rPr>
        <b/>
        <sz val="9"/>
        <rFont val="宋体"/>
        <charset val="134"/>
      </rPr>
      <t>一</t>
    </r>
    <r>
      <rPr>
        <b/>
        <sz val="9"/>
        <rFont val="Times New Roman"/>
        <charset val="0"/>
      </rPr>
      <t>)</t>
    </r>
  </si>
  <si>
    <t>市政基础设施</t>
  </si>
  <si>
    <t>阿图什市供排水一体化建设项目</t>
  </si>
  <si>
    <r>
      <rPr>
        <sz val="9"/>
        <rFont val="宋体"/>
        <charset val="134"/>
      </rPr>
      <t>新建处理量为</t>
    </r>
    <r>
      <rPr>
        <sz val="9"/>
        <rFont val="Times New Roman"/>
        <charset val="134"/>
      </rPr>
      <t>2</t>
    </r>
    <r>
      <rPr>
        <sz val="9"/>
        <rFont val="宋体"/>
        <charset val="134"/>
      </rPr>
      <t>万</t>
    </r>
    <r>
      <rPr>
        <sz val="9"/>
        <rFont val="Times New Roman"/>
        <charset val="134"/>
      </rPr>
      <t>m³/d</t>
    </r>
    <r>
      <rPr>
        <sz val="9"/>
        <rFont val="宋体"/>
        <charset val="134"/>
      </rPr>
      <t>污水处理厂一座及及配套附属设施建设</t>
    </r>
  </si>
  <si>
    <t>污水处理厂已开工建设，正在进行地基降水工作</t>
  </si>
  <si>
    <t>幸福街道、光明街道</t>
  </si>
  <si>
    <r>
      <rPr>
        <sz val="9"/>
        <color rgb="FFFF0000"/>
        <rFont val="Times New Roman"/>
        <charset val="0"/>
      </rPr>
      <t>9.7</t>
    </r>
    <r>
      <rPr>
        <sz val="9"/>
        <color rgb="FFFF0000"/>
        <rFont val="宋体"/>
        <charset val="0"/>
      </rPr>
      <t>投资减少</t>
    </r>
    <r>
      <rPr>
        <sz val="9"/>
        <color rgb="FFFF0000"/>
        <rFont val="Times New Roman"/>
        <charset val="0"/>
      </rPr>
      <t>3000</t>
    </r>
    <r>
      <rPr>
        <sz val="9"/>
        <color rgb="FFFF0000"/>
        <rFont val="宋体"/>
        <charset val="0"/>
      </rPr>
      <t>万</t>
    </r>
  </si>
  <si>
    <t>阿图什市城乡供热提升改造项目</t>
  </si>
  <si>
    <t>提升改造阿图什市城区、园区及六乡一镇政府现状锅炉房及配套附属设施建设</t>
  </si>
  <si>
    <t>两个标段已完成招投标，锅炉房基础已完成，主体完成95%。</t>
  </si>
  <si>
    <t>城区、园区及六乡一镇</t>
  </si>
  <si>
    <t>阿图什市中心城区供热改造项目</t>
  </si>
  <si>
    <r>
      <rPr>
        <sz val="9"/>
        <rFont val="宋体"/>
        <charset val="134"/>
      </rPr>
      <t>更换锅炉</t>
    </r>
    <r>
      <rPr>
        <sz val="9"/>
        <rFont val="Times New Roman"/>
        <charset val="134"/>
      </rPr>
      <t>23</t>
    </r>
    <r>
      <rPr>
        <sz val="9"/>
        <rFont val="宋体"/>
        <charset val="134"/>
      </rPr>
      <t>台，</t>
    </r>
    <r>
      <rPr>
        <sz val="9"/>
        <rFont val="Times New Roman"/>
        <charset val="134"/>
      </rPr>
      <t>21</t>
    </r>
    <r>
      <rPr>
        <sz val="9"/>
        <rFont val="宋体"/>
        <charset val="134"/>
      </rPr>
      <t>个换热站、</t>
    </r>
    <r>
      <rPr>
        <sz val="9"/>
        <rFont val="Times New Roman"/>
        <charset val="134"/>
      </rPr>
      <t>12</t>
    </r>
    <r>
      <rPr>
        <sz val="9"/>
        <rFont val="宋体"/>
        <charset val="134"/>
      </rPr>
      <t>套泵所及远程控制系统</t>
    </r>
  </si>
  <si>
    <t>一共六个标段，设备均已到货，已安装完成85%。</t>
  </si>
  <si>
    <t>阿图什市阿湖乡阿其克村污水处理设备建设项目</t>
  </si>
  <si>
    <r>
      <rPr>
        <sz val="9"/>
        <rFont val="宋体"/>
        <charset val="134"/>
      </rPr>
      <t>新建污水管网</t>
    </r>
    <r>
      <rPr>
        <sz val="9"/>
        <rFont val="Times New Roman"/>
        <charset val="134"/>
      </rPr>
      <t>20</t>
    </r>
    <r>
      <rPr>
        <sz val="9"/>
        <rFont val="宋体"/>
        <charset val="134"/>
      </rPr>
      <t>公里及相关配套附属设施建设</t>
    </r>
  </si>
  <si>
    <t>已完成审计（审计价1184万元）</t>
  </si>
  <si>
    <t>阿图什市上阿图什镇塔库提村生活污水治理建设项目</t>
  </si>
  <si>
    <r>
      <rPr>
        <sz val="9"/>
        <rFont val="宋体"/>
        <charset val="134"/>
      </rPr>
      <t>新建污水主管道</t>
    </r>
    <r>
      <rPr>
        <sz val="9"/>
        <rFont val="Times New Roman"/>
        <charset val="134"/>
      </rPr>
      <t>14</t>
    </r>
    <r>
      <rPr>
        <sz val="9"/>
        <rFont val="宋体"/>
        <charset val="134"/>
      </rPr>
      <t>公里、检查井</t>
    </r>
    <r>
      <rPr>
        <sz val="9"/>
        <rFont val="Times New Roman"/>
        <charset val="134"/>
      </rPr>
      <t>280</t>
    </r>
    <r>
      <rPr>
        <sz val="9"/>
        <rFont val="宋体"/>
        <charset val="134"/>
      </rPr>
      <t>座及相关配套附属设施建设</t>
    </r>
  </si>
  <si>
    <t>项目已完工</t>
  </si>
  <si>
    <t>尚志</t>
  </si>
  <si>
    <t>塔库提村</t>
  </si>
  <si>
    <t>阿图什市松他克镇阿孜汗村排水管网工程建设项目</t>
  </si>
  <si>
    <r>
      <rPr>
        <sz val="9"/>
        <rFont val="宋体"/>
        <charset val="134"/>
      </rPr>
      <t>新建污水管网</t>
    </r>
    <r>
      <rPr>
        <sz val="9"/>
        <rFont val="Times New Roman"/>
        <charset val="134"/>
      </rPr>
      <t>12</t>
    </r>
    <r>
      <rPr>
        <sz val="9"/>
        <rFont val="宋体"/>
        <charset val="134"/>
      </rPr>
      <t>公里、检查井</t>
    </r>
    <r>
      <rPr>
        <sz val="9"/>
        <rFont val="Times New Roman"/>
        <charset val="134"/>
      </rPr>
      <t>400</t>
    </r>
    <r>
      <rPr>
        <sz val="9"/>
        <rFont val="宋体"/>
        <charset val="134"/>
      </rPr>
      <t>座及相关配套附属设施建设</t>
    </r>
  </si>
  <si>
    <t>竣工验收</t>
  </si>
  <si>
    <t>阿扎克镇布亚买提村污水管网建设项目</t>
  </si>
  <si>
    <t>布亚买提村</t>
  </si>
  <si>
    <r>
      <rPr>
        <sz val="9"/>
        <rFont val="宋体"/>
        <charset val="134"/>
      </rPr>
      <t>克州阿图什市</t>
    </r>
    <r>
      <rPr>
        <sz val="9"/>
        <rFont val="Times New Roman"/>
        <charset val="134"/>
      </rPr>
      <t>2022</t>
    </r>
    <r>
      <rPr>
        <sz val="9"/>
        <rFont val="宋体"/>
        <charset val="134"/>
      </rPr>
      <t>年城区排水防涝建设项目</t>
    </r>
  </si>
  <si>
    <t>城区排水管网泵站、沉沙池、雨水收集口、泄洪渠等排水设施的改造建设及防涝配套设施</t>
  </si>
  <si>
    <r>
      <rPr>
        <sz val="9"/>
        <rFont val="宋体"/>
        <charset val="134"/>
      </rPr>
      <t>轻工业园区防洪渠已完成建设，滨河公园防涝沉砂池标段已挂网，预计</t>
    </r>
    <r>
      <rPr>
        <sz val="9"/>
        <rFont val="Times New Roman"/>
        <charset val="134"/>
      </rPr>
      <t>10</t>
    </r>
    <r>
      <rPr>
        <sz val="9"/>
        <rFont val="宋体"/>
        <charset val="134"/>
      </rPr>
      <t>月</t>
    </r>
    <r>
      <rPr>
        <sz val="9"/>
        <rFont val="Times New Roman"/>
        <charset val="134"/>
      </rPr>
      <t>16</t>
    </r>
    <r>
      <rPr>
        <sz val="9"/>
        <rFont val="宋体"/>
        <charset val="134"/>
      </rPr>
      <t>开标。</t>
    </r>
  </si>
  <si>
    <r>
      <rPr>
        <sz val="9"/>
        <color rgb="FFFF0000"/>
        <rFont val="Times New Roman"/>
        <charset val="0"/>
      </rPr>
      <t>9.7</t>
    </r>
    <r>
      <rPr>
        <sz val="9"/>
        <color rgb="FFFF0000"/>
        <rFont val="宋体"/>
        <charset val="0"/>
      </rPr>
      <t>投资减少</t>
    </r>
    <r>
      <rPr>
        <sz val="9"/>
        <color rgb="FFFF0000"/>
        <rFont val="Times New Roman"/>
        <charset val="0"/>
      </rPr>
      <t>500</t>
    </r>
    <r>
      <rPr>
        <sz val="9"/>
        <color rgb="FFFF0000"/>
        <rFont val="宋体"/>
        <charset val="0"/>
      </rPr>
      <t>万</t>
    </r>
  </si>
  <si>
    <t>阿图什市产城服务区集中供热建设项目</t>
  </si>
  <si>
    <r>
      <rPr>
        <sz val="9"/>
        <rFont val="宋体"/>
        <charset val="134"/>
      </rPr>
      <t>新建</t>
    </r>
    <r>
      <rPr>
        <sz val="9"/>
        <rFont val="Times New Roman"/>
        <charset val="134"/>
      </rPr>
      <t>10</t>
    </r>
    <r>
      <rPr>
        <sz val="9"/>
        <rFont val="宋体"/>
        <charset val="134"/>
      </rPr>
      <t>公里供热管网、</t>
    </r>
    <r>
      <rPr>
        <sz val="9"/>
        <rFont val="Times New Roman"/>
        <charset val="134"/>
      </rPr>
      <t>1500</t>
    </r>
    <r>
      <rPr>
        <sz val="9"/>
        <rFont val="宋体"/>
        <charset val="134"/>
      </rPr>
      <t>平方米锅炉房、购买</t>
    </r>
    <r>
      <rPr>
        <sz val="9"/>
        <rFont val="Times New Roman"/>
        <charset val="134"/>
      </rPr>
      <t>2</t>
    </r>
    <r>
      <rPr>
        <sz val="9"/>
        <rFont val="宋体"/>
        <charset val="134"/>
      </rPr>
      <t>台</t>
    </r>
    <r>
      <rPr>
        <sz val="9"/>
        <rFont val="Times New Roman"/>
        <charset val="134"/>
      </rPr>
      <t>40</t>
    </r>
    <r>
      <rPr>
        <sz val="9"/>
        <rFont val="宋体"/>
        <charset val="134"/>
      </rPr>
      <t>吨燃气锅炉及配套设施</t>
    </r>
  </si>
  <si>
    <r>
      <rPr>
        <sz val="9"/>
        <color rgb="FFFF0000"/>
        <rFont val="宋体"/>
        <charset val="134"/>
      </rPr>
      <t>共四个标段，采购设备正在运送过程中，管网已完成约95</t>
    </r>
    <r>
      <rPr>
        <sz val="9"/>
        <color rgb="FFFF0000"/>
        <rFont val="Times New Roman"/>
        <charset val="134"/>
      </rPr>
      <t>%</t>
    </r>
    <r>
      <rPr>
        <sz val="9"/>
        <color rgb="FFFF0000"/>
        <rFont val="宋体"/>
        <charset val="134"/>
      </rPr>
      <t>，锅炉房地基已完成，主体已完成70%。</t>
    </r>
  </si>
  <si>
    <r>
      <rPr>
        <sz val="9"/>
        <color rgb="FFFF0000"/>
        <rFont val="Times New Roman"/>
        <charset val="0"/>
      </rPr>
      <t>9.7</t>
    </r>
    <r>
      <rPr>
        <sz val="9"/>
        <color rgb="FFFF0000"/>
        <rFont val="宋体"/>
        <charset val="0"/>
      </rPr>
      <t>投资增加</t>
    </r>
    <r>
      <rPr>
        <sz val="9"/>
        <color rgb="FFFF0000"/>
        <rFont val="Times New Roman"/>
        <charset val="0"/>
      </rPr>
      <t>3000</t>
    </r>
    <r>
      <rPr>
        <sz val="9"/>
        <color rgb="FFFF0000"/>
        <rFont val="宋体"/>
        <charset val="0"/>
      </rPr>
      <t>万</t>
    </r>
  </si>
  <si>
    <t>阿克陶县皮拉勒乡依克其来村污水处理建设项目</t>
  </si>
  <si>
    <r>
      <rPr>
        <sz val="9"/>
        <rFont val="宋体"/>
        <charset val="134"/>
      </rPr>
      <t>铺设污水管网</t>
    </r>
    <r>
      <rPr>
        <sz val="9"/>
        <rFont val="Times New Roman"/>
        <charset val="134"/>
      </rPr>
      <t>28</t>
    </r>
    <r>
      <rPr>
        <sz val="9"/>
        <rFont val="宋体"/>
        <charset val="134"/>
      </rPr>
      <t>公里及配套附属设施建设</t>
    </r>
  </si>
  <si>
    <t>管网已开挖</t>
  </si>
  <si>
    <t>阿克陶县生态环境局</t>
  </si>
  <si>
    <r>
      <rPr>
        <sz val="9"/>
        <rFont val="宋体"/>
        <charset val="0"/>
      </rPr>
      <t>玉素因</t>
    </r>
    <r>
      <rPr>
        <sz val="9"/>
        <rFont val="Times New Roman"/>
        <charset val="0"/>
      </rPr>
      <t>·</t>
    </r>
    <r>
      <rPr>
        <sz val="9"/>
        <rFont val="宋体"/>
        <charset val="0"/>
      </rPr>
      <t>艾买提</t>
    </r>
  </si>
  <si>
    <t>张越</t>
  </si>
  <si>
    <t>依克其来村</t>
  </si>
  <si>
    <t>阿克陶县阿克陶镇诺库其艾日克村乡村振兴示范村打造建设项目</t>
  </si>
  <si>
    <r>
      <rPr>
        <sz val="9"/>
        <rFont val="宋体"/>
        <charset val="0"/>
      </rPr>
      <t>提升改造道路</t>
    </r>
    <r>
      <rPr>
        <sz val="9"/>
        <rFont val="Times New Roman"/>
        <charset val="0"/>
      </rPr>
      <t>7</t>
    </r>
    <r>
      <rPr>
        <sz val="9"/>
        <rFont val="宋体"/>
        <charset val="0"/>
      </rPr>
      <t>公里，新建排水主管网</t>
    </r>
    <r>
      <rPr>
        <sz val="9"/>
        <rFont val="Times New Roman"/>
        <charset val="0"/>
      </rPr>
      <t>13</t>
    </r>
    <r>
      <rPr>
        <sz val="9"/>
        <rFont val="宋体"/>
        <charset val="0"/>
      </rPr>
      <t>公里</t>
    </r>
  </si>
  <si>
    <r>
      <rPr>
        <sz val="9"/>
        <rFont val="Times New Roman"/>
        <charset val="134"/>
      </rPr>
      <t>5</t>
    </r>
    <r>
      <rPr>
        <sz val="9"/>
        <rFont val="宋体"/>
        <charset val="134"/>
      </rPr>
      <t>月</t>
    </r>
    <r>
      <rPr>
        <sz val="9"/>
        <rFont val="Times New Roman"/>
        <charset val="134"/>
      </rPr>
      <t>16</t>
    </r>
    <r>
      <rPr>
        <sz val="9"/>
        <rFont val="宋体"/>
        <charset val="134"/>
      </rPr>
      <t>日开标</t>
    </r>
  </si>
  <si>
    <t>风景名胜区规划</t>
  </si>
  <si>
    <t>县自然资源局、州自然资源局</t>
  </si>
  <si>
    <t>县自然资源局</t>
  </si>
  <si>
    <t>阿克陶县恰尔隆镇其克尔铁热克村乡村污水治理项目</t>
  </si>
  <si>
    <r>
      <rPr>
        <sz val="9"/>
        <rFont val="宋体"/>
        <charset val="0"/>
      </rPr>
      <t>铺设污水管网</t>
    </r>
    <r>
      <rPr>
        <sz val="9"/>
        <rFont val="Times New Roman"/>
        <charset val="0"/>
      </rPr>
      <t>15</t>
    </r>
    <r>
      <rPr>
        <sz val="9"/>
        <rFont val="宋体"/>
        <charset val="0"/>
      </rPr>
      <t>公里及配套附属设施建设</t>
    </r>
  </si>
  <si>
    <t>进场</t>
  </si>
  <si>
    <t>重新选址、正在做地勘</t>
  </si>
  <si>
    <t>阿克陶县玉麦镇玉麦村污水管网建设项目</t>
  </si>
  <si>
    <r>
      <rPr>
        <sz val="9"/>
        <rFont val="宋体"/>
        <charset val="0"/>
      </rPr>
      <t>铺设污水管网</t>
    </r>
    <r>
      <rPr>
        <sz val="9"/>
        <rFont val="Times New Roman"/>
        <charset val="0"/>
      </rPr>
      <t>32</t>
    </r>
    <r>
      <rPr>
        <sz val="9"/>
        <rFont val="宋体"/>
        <charset val="0"/>
      </rPr>
      <t>公里，入户管网</t>
    </r>
    <r>
      <rPr>
        <sz val="9"/>
        <rFont val="Times New Roman"/>
        <charset val="0"/>
      </rPr>
      <t>64</t>
    </r>
    <r>
      <rPr>
        <sz val="9"/>
        <rFont val="宋体"/>
        <charset val="0"/>
      </rPr>
      <t>公里及配套附属设施建设</t>
    </r>
  </si>
  <si>
    <r>
      <rPr>
        <sz val="9"/>
        <rFont val="Times New Roman"/>
        <charset val="0"/>
      </rPr>
      <t>32</t>
    </r>
    <r>
      <rPr>
        <sz val="9"/>
        <rFont val="宋体"/>
        <charset val="0"/>
      </rPr>
      <t>公里主管网已开挖</t>
    </r>
    <r>
      <rPr>
        <sz val="9"/>
        <rFont val="Times New Roman"/>
        <charset val="0"/>
      </rPr>
      <t>30</t>
    </r>
    <r>
      <rPr>
        <sz val="9"/>
        <rFont val="宋体"/>
        <charset val="0"/>
      </rPr>
      <t>公里，铺设管道</t>
    </r>
    <r>
      <rPr>
        <sz val="9"/>
        <rFont val="Times New Roman"/>
        <charset val="0"/>
      </rPr>
      <t>22</t>
    </r>
    <r>
      <rPr>
        <sz val="9"/>
        <rFont val="宋体"/>
        <charset val="0"/>
      </rPr>
      <t>公里</t>
    </r>
  </si>
  <si>
    <t>项目用地手续审批</t>
  </si>
  <si>
    <t>余飞</t>
  </si>
  <si>
    <t>玉麦村</t>
  </si>
  <si>
    <t>阿克陶县巴仁乡阔洪其村乡村生活污水治理项目</t>
  </si>
  <si>
    <r>
      <rPr>
        <sz val="9"/>
        <rFont val="宋体"/>
        <charset val="0"/>
      </rPr>
      <t>铺设污水管网</t>
    </r>
    <r>
      <rPr>
        <sz val="9"/>
        <rFont val="Times New Roman"/>
        <charset val="0"/>
      </rPr>
      <t>41</t>
    </r>
    <r>
      <rPr>
        <sz val="9"/>
        <rFont val="宋体"/>
        <charset val="0"/>
      </rPr>
      <t>公里及配套附属设施建设</t>
    </r>
  </si>
  <si>
    <t>李总</t>
  </si>
  <si>
    <t>阔洪其村</t>
  </si>
  <si>
    <t>克州地区阿克陶县农资储备库建设项目</t>
  </si>
  <si>
    <r>
      <rPr>
        <sz val="9"/>
        <rFont val="宋体"/>
        <charset val="134"/>
      </rPr>
      <t>新建农资储备库</t>
    </r>
    <r>
      <rPr>
        <sz val="9"/>
        <rFont val="Times New Roman"/>
        <charset val="134"/>
      </rPr>
      <t>4</t>
    </r>
    <r>
      <rPr>
        <sz val="9"/>
        <rFont val="宋体"/>
        <charset val="134"/>
      </rPr>
      <t>栋，单栋建筑面积</t>
    </r>
    <r>
      <rPr>
        <sz val="9"/>
        <rFont val="Times New Roman"/>
        <charset val="134"/>
      </rPr>
      <t>18010</t>
    </r>
    <r>
      <rPr>
        <sz val="9"/>
        <rFont val="宋体"/>
        <charset val="134"/>
      </rPr>
      <t>平方米及配套附属设施建设</t>
    </r>
  </si>
  <si>
    <t>阿克陶县供销社</t>
  </si>
  <si>
    <t>郭好成</t>
  </si>
  <si>
    <t>克州阿克陶县市政公共基础设施建设项目</t>
  </si>
  <si>
    <r>
      <rPr>
        <sz val="9"/>
        <rFont val="宋体"/>
        <charset val="0"/>
      </rPr>
      <t>新建城区道路护栏</t>
    </r>
    <r>
      <rPr>
        <sz val="9"/>
        <rFont val="Times New Roman"/>
        <charset val="0"/>
      </rPr>
      <t>10000</t>
    </r>
    <r>
      <rPr>
        <sz val="9"/>
        <rFont val="宋体"/>
        <charset val="0"/>
      </rPr>
      <t>米、绿化管网</t>
    </r>
    <r>
      <rPr>
        <sz val="9"/>
        <rFont val="Times New Roman"/>
        <charset val="0"/>
      </rPr>
      <t>16000</t>
    </r>
    <r>
      <rPr>
        <sz val="9"/>
        <rFont val="宋体"/>
        <charset val="0"/>
      </rPr>
      <t>米及配套附属设施建设</t>
    </r>
  </si>
  <si>
    <t>孙权</t>
  </si>
  <si>
    <t>轻工业园区</t>
  </si>
  <si>
    <r>
      <rPr>
        <sz val="9"/>
        <rFont val="Times New Roman"/>
        <charset val="0"/>
      </rPr>
      <t>8.15</t>
    </r>
    <r>
      <rPr>
        <sz val="9"/>
        <rFont val="宋体"/>
        <charset val="0"/>
      </rPr>
      <t>日年度投资增加</t>
    </r>
    <r>
      <rPr>
        <sz val="9"/>
        <rFont val="Times New Roman"/>
        <charset val="0"/>
      </rPr>
      <t>2000</t>
    </r>
    <r>
      <rPr>
        <sz val="9"/>
        <rFont val="宋体"/>
        <charset val="0"/>
      </rPr>
      <t>万元</t>
    </r>
  </si>
  <si>
    <t>克州阿克陶县垃圾处理综合利用工程建设项目</t>
  </si>
  <si>
    <r>
      <rPr>
        <sz val="9"/>
        <rFont val="宋体"/>
        <charset val="134"/>
      </rPr>
      <t>新建建筑垃圾综合利用场一座，垃圾中转站</t>
    </r>
    <r>
      <rPr>
        <sz val="9"/>
        <rFont val="Times New Roman"/>
        <charset val="134"/>
      </rPr>
      <t>5</t>
    </r>
    <r>
      <rPr>
        <sz val="9"/>
        <rFont val="宋体"/>
        <charset val="134"/>
      </rPr>
      <t>座及及附属设施</t>
    </r>
  </si>
  <si>
    <r>
      <rPr>
        <sz val="9"/>
        <rFont val="Times New Roman"/>
        <charset val="0"/>
      </rPr>
      <t>5.8</t>
    </r>
    <r>
      <rPr>
        <sz val="9"/>
        <rFont val="宋体"/>
        <charset val="0"/>
      </rPr>
      <t>号投资减少</t>
    </r>
    <r>
      <rPr>
        <sz val="9"/>
        <rFont val="Times New Roman"/>
        <charset val="0"/>
      </rPr>
      <t>1000</t>
    </r>
    <r>
      <rPr>
        <sz val="9"/>
        <rFont val="宋体"/>
        <charset val="0"/>
      </rPr>
      <t>万</t>
    </r>
  </si>
  <si>
    <t>阿克陶县市政道路建设项目</t>
  </si>
  <si>
    <r>
      <rPr>
        <sz val="9"/>
        <rFont val="宋体"/>
        <charset val="134"/>
      </rPr>
      <t>新建双向六车道</t>
    </r>
    <r>
      <rPr>
        <sz val="9"/>
        <rFont val="Times New Roman"/>
        <charset val="134"/>
      </rPr>
      <t>2.7</t>
    </r>
    <r>
      <rPr>
        <sz val="9"/>
        <rFont val="宋体"/>
        <charset val="134"/>
      </rPr>
      <t>公里、设计宽度</t>
    </r>
    <r>
      <rPr>
        <sz val="9"/>
        <rFont val="Times New Roman"/>
        <charset val="134"/>
      </rPr>
      <t>40</t>
    </r>
    <r>
      <rPr>
        <sz val="9"/>
        <rFont val="宋体"/>
        <charset val="134"/>
      </rPr>
      <t>米等；新建双向</t>
    </r>
    <r>
      <rPr>
        <sz val="9"/>
        <rFont val="Times New Roman"/>
        <charset val="134"/>
      </rPr>
      <t>4</t>
    </r>
    <r>
      <rPr>
        <sz val="9"/>
        <rFont val="宋体"/>
        <charset val="134"/>
      </rPr>
      <t>公里、设计宽度</t>
    </r>
    <r>
      <rPr>
        <sz val="9"/>
        <rFont val="Times New Roman"/>
        <charset val="134"/>
      </rPr>
      <t>30</t>
    </r>
    <r>
      <rPr>
        <sz val="9"/>
        <rFont val="宋体"/>
        <charset val="134"/>
      </rPr>
      <t>米等</t>
    </r>
  </si>
  <si>
    <r>
      <rPr>
        <sz val="9"/>
        <rFont val="宋体"/>
        <charset val="0"/>
      </rPr>
      <t>庞猛（</t>
    </r>
    <r>
      <rPr>
        <sz val="9"/>
        <rFont val="Times New Roman"/>
        <charset val="0"/>
      </rPr>
      <t>1</t>
    </r>
    <r>
      <rPr>
        <sz val="9"/>
        <rFont val="宋体"/>
        <charset val="0"/>
      </rPr>
      <t>标）、</t>
    </r>
    <r>
      <rPr>
        <sz val="9"/>
        <rFont val="Times New Roman"/>
        <charset val="0"/>
      </rPr>
      <t xml:space="preserve"> </t>
    </r>
    <r>
      <rPr>
        <sz val="9"/>
        <rFont val="宋体"/>
        <charset val="0"/>
      </rPr>
      <t>余方彬（</t>
    </r>
    <r>
      <rPr>
        <sz val="9"/>
        <rFont val="Times New Roman"/>
        <charset val="0"/>
      </rPr>
      <t>2</t>
    </r>
    <r>
      <rPr>
        <sz val="9"/>
        <rFont val="宋体"/>
        <charset val="0"/>
      </rPr>
      <t>标）</t>
    </r>
  </si>
  <si>
    <r>
      <rPr>
        <sz val="9"/>
        <rFont val="Times New Roman"/>
        <charset val="0"/>
      </rPr>
      <t>18809084688</t>
    </r>
    <r>
      <rPr>
        <sz val="9"/>
        <rFont val="宋体"/>
        <charset val="0"/>
      </rPr>
      <t>（</t>
    </r>
    <r>
      <rPr>
        <sz val="9"/>
        <rFont val="Times New Roman"/>
        <charset val="0"/>
      </rPr>
      <t>1</t>
    </r>
    <r>
      <rPr>
        <sz val="9"/>
        <rFont val="宋体"/>
        <charset val="0"/>
      </rPr>
      <t>标）、</t>
    </r>
    <r>
      <rPr>
        <sz val="9"/>
        <rFont val="Times New Roman"/>
        <charset val="0"/>
      </rPr>
      <t>18909986366</t>
    </r>
    <r>
      <rPr>
        <sz val="9"/>
        <rFont val="宋体"/>
        <charset val="0"/>
      </rPr>
      <t>（</t>
    </r>
    <r>
      <rPr>
        <sz val="9"/>
        <rFont val="Times New Roman"/>
        <charset val="0"/>
      </rPr>
      <t>2</t>
    </r>
    <r>
      <rPr>
        <sz val="9"/>
        <rFont val="宋体"/>
        <charset val="0"/>
      </rPr>
      <t>标）</t>
    </r>
  </si>
  <si>
    <r>
      <rPr>
        <sz val="9"/>
        <rFont val="Times New Roman"/>
        <charset val="0"/>
      </rPr>
      <t>2021</t>
    </r>
    <r>
      <rPr>
        <sz val="9"/>
        <rFont val="宋体"/>
        <charset val="0"/>
      </rPr>
      <t>年中央预算内资金资金已落实</t>
    </r>
    <r>
      <rPr>
        <sz val="9"/>
        <rFont val="Times New Roman"/>
        <charset val="0"/>
      </rPr>
      <t>3600</t>
    </r>
    <r>
      <rPr>
        <sz val="9"/>
        <rFont val="宋体"/>
        <charset val="0"/>
      </rPr>
      <t>万</t>
    </r>
  </si>
  <si>
    <t>克州阿克陶县老城区集中供热基础设施项目</t>
  </si>
  <si>
    <r>
      <rPr>
        <sz val="9"/>
        <rFont val="宋体"/>
        <charset val="134"/>
      </rPr>
      <t>新建及维修</t>
    </r>
    <r>
      <rPr>
        <sz val="9"/>
        <rFont val="Times New Roman"/>
        <charset val="134"/>
      </rPr>
      <t>DN65-DN350</t>
    </r>
    <r>
      <rPr>
        <sz val="9"/>
        <rFont val="宋体"/>
        <charset val="134"/>
      </rPr>
      <t>管网</t>
    </r>
    <r>
      <rPr>
        <sz val="9"/>
        <rFont val="Times New Roman"/>
        <charset val="134"/>
      </rPr>
      <t>25</t>
    </r>
    <r>
      <rPr>
        <sz val="9"/>
        <rFont val="宋体"/>
        <charset val="134"/>
      </rPr>
      <t>公里及配套附属设施建设</t>
    </r>
  </si>
  <si>
    <t>苏总林</t>
  </si>
  <si>
    <r>
      <rPr>
        <sz val="9"/>
        <rFont val="宋体"/>
        <charset val="0"/>
      </rPr>
      <t>申报</t>
    </r>
    <r>
      <rPr>
        <sz val="9"/>
        <rFont val="Times New Roman"/>
        <charset val="0"/>
      </rPr>
      <t>2022</t>
    </r>
    <r>
      <rPr>
        <sz val="9"/>
        <rFont val="宋体"/>
        <charset val="0"/>
      </rPr>
      <t>年中央预算内资金和专项债</t>
    </r>
  </si>
  <si>
    <t>克州阿克陶县新城区集中供热基础设施项目</t>
  </si>
  <si>
    <r>
      <rPr>
        <sz val="9"/>
        <rFont val="宋体"/>
        <charset val="134"/>
      </rPr>
      <t>新建及维修</t>
    </r>
    <r>
      <rPr>
        <sz val="9"/>
        <rFont val="Times New Roman"/>
        <charset val="134"/>
      </rPr>
      <t>DN65-DN350</t>
    </r>
    <r>
      <rPr>
        <sz val="9"/>
        <rFont val="宋体"/>
        <charset val="134"/>
      </rPr>
      <t>管网</t>
    </r>
    <r>
      <rPr>
        <sz val="9"/>
        <rFont val="Times New Roman"/>
        <charset val="134"/>
      </rPr>
      <t>20</t>
    </r>
    <r>
      <rPr>
        <sz val="9"/>
        <rFont val="宋体"/>
        <charset val="134"/>
      </rPr>
      <t>公里及配套附属设施建设</t>
    </r>
  </si>
  <si>
    <t>孙泉</t>
  </si>
  <si>
    <t>克州阿克陶县物资回收再利用项目</t>
  </si>
  <si>
    <r>
      <rPr>
        <sz val="9"/>
        <rFont val="宋体"/>
        <charset val="134"/>
      </rPr>
      <t>新建滴灌带回收车间建筑面积</t>
    </r>
    <r>
      <rPr>
        <sz val="9"/>
        <rFont val="Times New Roman"/>
        <charset val="134"/>
      </rPr>
      <t>4219.82</t>
    </r>
    <r>
      <rPr>
        <sz val="9"/>
        <rFont val="宋体"/>
        <charset val="134"/>
      </rPr>
      <t>平方米及配套附属设施建设</t>
    </r>
  </si>
  <si>
    <t>景新亮</t>
  </si>
  <si>
    <t>玉麦乡</t>
  </si>
  <si>
    <t>阿勒吞其村</t>
  </si>
  <si>
    <r>
      <rPr>
        <sz val="9"/>
        <rFont val="Times New Roman"/>
        <charset val="0"/>
      </rPr>
      <t>5.16</t>
    </r>
    <r>
      <rPr>
        <sz val="9"/>
        <rFont val="宋体"/>
        <charset val="0"/>
      </rPr>
      <t>号投资增加</t>
    </r>
    <r>
      <rPr>
        <sz val="9"/>
        <rFont val="Times New Roman"/>
        <charset val="0"/>
      </rPr>
      <t>2000</t>
    </r>
    <r>
      <rPr>
        <sz val="9"/>
        <rFont val="宋体"/>
        <charset val="0"/>
      </rPr>
      <t>万</t>
    </r>
  </si>
  <si>
    <t>乌恰县老旧小区外便民服务设施建设项目</t>
  </si>
  <si>
    <r>
      <rPr>
        <sz val="9"/>
        <rFont val="宋体"/>
        <charset val="134"/>
      </rPr>
      <t>新建便民服务设施</t>
    </r>
    <r>
      <rPr>
        <sz val="9"/>
        <rFont val="Times New Roman"/>
        <charset val="134"/>
      </rPr>
      <t>1150</t>
    </r>
    <r>
      <rPr>
        <sz val="9"/>
        <rFont val="宋体"/>
        <charset val="134"/>
      </rPr>
      <t>平方米、对护城河人行道铺设无障碍路面</t>
    </r>
    <r>
      <rPr>
        <sz val="9"/>
        <rFont val="Times New Roman"/>
        <charset val="134"/>
      </rPr>
      <t>18900</t>
    </r>
    <r>
      <rPr>
        <sz val="9"/>
        <rFont val="宋体"/>
        <charset val="134"/>
      </rPr>
      <t>平方米相关配套设施改造</t>
    </r>
  </si>
  <si>
    <t>已完成年度计划投资，目前正在开展玻璃栈道、厕所施工及安装塑胶跑道路灯等。</t>
  </si>
  <si>
    <t>乌尔多社区、巴格恰社区、坎久干社区、博鲁什社区、多斯都克社区</t>
  </si>
  <si>
    <t>克州乌恰县城区供热设施改造项目</t>
  </si>
  <si>
    <r>
      <rPr>
        <sz val="9"/>
        <rFont val="宋体"/>
        <charset val="0"/>
      </rPr>
      <t>新建库房及锅炉自控中心</t>
    </r>
    <r>
      <rPr>
        <sz val="9"/>
        <rFont val="Times New Roman"/>
        <charset val="0"/>
      </rPr>
      <t>2000</t>
    </r>
    <r>
      <rPr>
        <sz val="9"/>
        <rFont val="宋体"/>
        <charset val="0"/>
      </rPr>
      <t>平方米、锅炉房</t>
    </r>
    <r>
      <rPr>
        <sz val="9"/>
        <rFont val="Times New Roman"/>
        <charset val="0"/>
      </rPr>
      <t>6</t>
    </r>
    <r>
      <rPr>
        <sz val="9"/>
        <rFont val="宋体"/>
        <charset val="0"/>
      </rPr>
      <t>座、换热站</t>
    </r>
    <r>
      <rPr>
        <sz val="9"/>
        <rFont val="Times New Roman"/>
        <charset val="0"/>
      </rPr>
      <t>6</t>
    </r>
    <r>
      <rPr>
        <sz val="9"/>
        <rFont val="宋体"/>
        <charset val="0"/>
      </rPr>
      <t>座、</t>
    </r>
    <r>
      <rPr>
        <sz val="9"/>
        <rFont val="Times New Roman"/>
        <charset val="0"/>
      </rPr>
      <t>DN150-500</t>
    </r>
    <r>
      <rPr>
        <sz val="9"/>
        <rFont val="宋体"/>
        <charset val="0"/>
      </rPr>
      <t>管线</t>
    </r>
    <r>
      <rPr>
        <sz val="9"/>
        <rFont val="Times New Roman"/>
        <charset val="0"/>
      </rPr>
      <t>80</t>
    </r>
    <r>
      <rPr>
        <sz val="9"/>
        <rFont val="宋体"/>
        <charset val="0"/>
      </rPr>
      <t>公里、管沟</t>
    </r>
    <r>
      <rPr>
        <sz val="9"/>
        <rFont val="Times New Roman"/>
        <charset val="0"/>
      </rPr>
      <t>20</t>
    </r>
    <r>
      <rPr>
        <sz val="9"/>
        <rFont val="宋体"/>
        <charset val="0"/>
      </rPr>
      <t>公里，采购锅炉</t>
    </r>
    <r>
      <rPr>
        <sz val="9"/>
        <rFont val="Times New Roman"/>
        <charset val="0"/>
      </rPr>
      <t>11</t>
    </r>
    <r>
      <rPr>
        <sz val="9"/>
        <rFont val="宋体"/>
        <charset val="0"/>
      </rPr>
      <t>台、板换</t>
    </r>
    <r>
      <rPr>
        <sz val="9"/>
        <rFont val="Times New Roman"/>
        <charset val="0"/>
      </rPr>
      <t>6</t>
    </r>
    <r>
      <rPr>
        <sz val="9"/>
        <rFont val="宋体"/>
        <charset val="0"/>
      </rPr>
      <t>套</t>
    </r>
  </si>
  <si>
    <t>已完成年度计划投资，正在开展地坪恢复及锅炉调试等工作。</t>
  </si>
  <si>
    <r>
      <rPr>
        <sz val="9"/>
        <rFont val="宋体"/>
        <charset val="0"/>
      </rPr>
      <t>到位专项债资金</t>
    </r>
    <r>
      <rPr>
        <sz val="9"/>
        <rFont val="Times New Roman"/>
        <charset val="0"/>
      </rPr>
      <t>6000</t>
    </r>
    <r>
      <rPr>
        <sz val="9"/>
        <rFont val="宋体"/>
        <charset val="0"/>
      </rPr>
      <t>万</t>
    </r>
  </si>
  <si>
    <t>克州乌恰县园林育苗基地建设项目</t>
  </si>
  <si>
    <r>
      <rPr>
        <sz val="9"/>
        <rFont val="宋体"/>
        <charset val="134"/>
      </rPr>
      <t>新建育苗基地一处，新建中水提升管线、水渠</t>
    </r>
    <r>
      <rPr>
        <sz val="9"/>
        <rFont val="Times New Roman"/>
        <charset val="134"/>
      </rPr>
      <t>4</t>
    </r>
    <r>
      <rPr>
        <sz val="9"/>
        <rFont val="宋体"/>
        <charset val="134"/>
      </rPr>
      <t>公里，提升泵房一座及附属配套设施</t>
    </r>
  </si>
  <si>
    <t>已完成育苗分区施工，管理用房正在绑扎板墙模板，焊接中水管线，设备基础正在施工</t>
  </si>
  <si>
    <t>库勒阿日克村</t>
  </si>
  <si>
    <t>专项债计划申请第二批</t>
  </si>
  <si>
    <t>克州乌恰县生活垃圾处理中心改扩建项目</t>
  </si>
  <si>
    <r>
      <rPr>
        <sz val="9"/>
        <rFont val="宋体"/>
        <charset val="134"/>
      </rPr>
      <t>铺设路面</t>
    </r>
    <r>
      <rPr>
        <sz val="9"/>
        <rFont val="Times New Roman"/>
        <charset val="134"/>
      </rPr>
      <t>2.5</t>
    </r>
    <r>
      <rPr>
        <sz val="9"/>
        <rFont val="宋体"/>
        <charset val="134"/>
      </rPr>
      <t>公里及配套附属设施建设</t>
    </r>
  </si>
  <si>
    <t>完成工程总量的89%，目前正在开展垃圾填埋场库房施工。</t>
  </si>
  <si>
    <r>
      <rPr>
        <sz val="9"/>
        <rFont val="宋体"/>
        <charset val="0"/>
      </rPr>
      <t>乌恰县天源市政工程有限责任公司</t>
    </r>
    <r>
      <rPr>
        <sz val="9"/>
        <rFont val="Times New Roman"/>
        <charset val="0"/>
      </rPr>
      <t xml:space="preserve">  </t>
    </r>
    <r>
      <rPr>
        <sz val="9"/>
        <rFont val="宋体"/>
        <charset val="0"/>
      </rPr>
      <t>陈斌</t>
    </r>
  </si>
  <si>
    <r>
      <rPr>
        <sz val="9"/>
        <rFont val="宋体"/>
        <charset val="0"/>
      </rPr>
      <t>到位专项债资金</t>
    </r>
    <r>
      <rPr>
        <sz val="9"/>
        <rFont val="Times New Roman"/>
        <charset val="0"/>
      </rPr>
      <t>1000</t>
    </r>
    <r>
      <rPr>
        <sz val="9"/>
        <rFont val="宋体"/>
        <charset val="0"/>
      </rPr>
      <t>万</t>
    </r>
  </si>
  <si>
    <t>克州乌恰县自来水厂提升改造建设项目</t>
  </si>
  <si>
    <r>
      <rPr>
        <sz val="9"/>
        <rFont val="宋体"/>
        <charset val="134"/>
      </rPr>
      <t>提升改造厂区内暖气管道、污水沉淀池，新建化验室</t>
    </r>
    <r>
      <rPr>
        <sz val="9"/>
        <rFont val="Times New Roman"/>
        <charset val="134"/>
      </rPr>
      <t>1</t>
    </r>
    <r>
      <rPr>
        <sz val="9"/>
        <rFont val="宋体"/>
        <charset val="134"/>
      </rPr>
      <t>座沉淀池及配套附属设施建设</t>
    </r>
  </si>
  <si>
    <r>
      <rPr>
        <sz val="9"/>
        <rFont val="宋体"/>
        <charset val="0"/>
      </rPr>
      <t>乌恰县就业创业市政有限责任公司</t>
    </r>
    <r>
      <rPr>
        <sz val="9"/>
        <rFont val="Times New Roman"/>
        <charset val="0"/>
      </rPr>
      <t xml:space="preserve">  </t>
    </r>
    <r>
      <rPr>
        <sz val="9"/>
        <rFont val="宋体"/>
        <charset val="0"/>
      </rPr>
      <t>黎亮</t>
    </r>
  </si>
  <si>
    <r>
      <rPr>
        <sz val="9"/>
        <rFont val="宋体"/>
        <charset val="0"/>
      </rPr>
      <t>到位专项债资金</t>
    </r>
    <r>
      <rPr>
        <sz val="9"/>
        <rFont val="Times New Roman"/>
        <charset val="0"/>
      </rPr>
      <t>2000</t>
    </r>
    <r>
      <rPr>
        <sz val="9"/>
        <rFont val="宋体"/>
        <charset val="0"/>
      </rPr>
      <t>万</t>
    </r>
  </si>
  <si>
    <t>乌恰县供排水雨污分流提升改造项目</t>
  </si>
  <si>
    <r>
      <rPr>
        <sz val="9"/>
        <rFont val="宋体"/>
        <charset val="134"/>
      </rPr>
      <t>提升改造排水管网</t>
    </r>
    <r>
      <rPr>
        <sz val="9"/>
        <rFont val="Times New Roman"/>
        <charset val="134"/>
      </rPr>
      <t>15</t>
    </r>
    <r>
      <rPr>
        <sz val="9"/>
        <rFont val="宋体"/>
        <charset val="134"/>
      </rPr>
      <t>公里及配套附属设施建设</t>
    </r>
  </si>
  <si>
    <t>完成工程总量的68%，目前正在开展应急池打桩，绿化管网开挖，供水管网焊接等工作。</t>
  </si>
  <si>
    <t>计划申请第二批专项债</t>
  </si>
  <si>
    <t>克州乌恰县城东市政道路建设项目</t>
  </si>
  <si>
    <r>
      <rPr>
        <sz val="9"/>
        <rFont val="宋体"/>
        <charset val="134"/>
      </rPr>
      <t>改扩建城东道路</t>
    </r>
    <r>
      <rPr>
        <sz val="9"/>
        <rFont val="Times New Roman"/>
        <charset val="134"/>
      </rPr>
      <t>4</t>
    </r>
    <r>
      <rPr>
        <sz val="9"/>
        <rFont val="宋体"/>
        <charset val="134"/>
      </rPr>
      <t>公里</t>
    </r>
  </si>
  <si>
    <t>已完成年度计划投资，目前正在开展回填及路面平整等工作。</t>
  </si>
  <si>
    <r>
      <rPr>
        <sz val="9"/>
        <rFont val="宋体"/>
        <charset val="0"/>
      </rPr>
      <t>到位</t>
    </r>
    <r>
      <rPr>
        <sz val="9"/>
        <rFont val="Times New Roman"/>
        <charset val="0"/>
      </rPr>
      <t>2000</t>
    </r>
    <r>
      <rPr>
        <sz val="9"/>
        <rFont val="宋体"/>
        <charset val="0"/>
      </rPr>
      <t>万一般债第一批。</t>
    </r>
  </si>
  <si>
    <t>乌恰县波斯坦铁列克乡居鲁克巴什村、马热加尼库木村污水治理项目</t>
  </si>
  <si>
    <r>
      <rPr>
        <sz val="9"/>
        <rFont val="宋体"/>
        <charset val="134"/>
      </rPr>
      <t>新建排污管网</t>
    </r>
    <r>
      <rPr>
        <sz val="9"/>
        <rFont val="Times New Roman"/>
        <charset val="134"/>
      </rPr>
      <t>5.9</t>
    </r>
    <r>
      <rPr>
        <sz val="9"/>
        <rFont val="宋体"/>
        <charset val="134"/>
      </rPr>
      <t>公里，化粪池</t>
    </r>
    <r>
      <rPr>
        <sz val="9"/>
        <rFont val="Times New Roman"/>
        <charset val="134"/>
      </rPr>
      <t>5</t>
    </r>
    <r>
      <rPr>
        <sz val="9"/>
        <rFont val="宋体"/>
        <charset val="134"/>
      </rPr>
      <t>座及配套附属设施</t>
    </r>
  </si>
  <si>
    <r>
      <rPr>
        <sz val="9"/>
        <rFont val="宋体"/>
        <charset val="0"/>
      </rPr>
      <t>重庆紫晶建设工程有限公司</t>
    </r>
    <r>
      <rPr>
        <sz val="9"/>
        <rFont val="Times New Roman"/>
        <charset val="0"/>
      </rPr>
      <t xml:space="preserve">
</t>
    </r>
    <r>
      <rPr>
        <sz val="9"/>
        <rFont val="宋体"/>
        <charset val="0"/>
      </rPr>
      <t>罗建平</t>
    </r>
  </si>
  <si>
    <t>居鲁克巴什村、马热加尼库木村</t>
  </si>
  <si>
    <r>
      <rPr>
        <sz val="9"/>
        <rFont val="宋体"/>
        <charset val="134"/>
      </rPr>
      <t>到位乡村振兴资金</t>
    </r>
    <r>
      <rPr>
        <sz val="9"/>
        <rFont val="Times New Roman"/>
        <charset val="134"/>
      </rPr>
      <t>750</t>
    </r>
    <r>
      <rPr>
        <sz val="9"/>
        <rFont val="宋体"/>
        <charset val="134"/>
      </rPr>
      <t>万</t>
    </r>
  </si>
  <si>
    <t>乌恰县黑孜苇乡污水治理项目</t>
  </si>
  <si>
    <r>
      <rPr>
        <sz val="9"/>
        <rFont val="宋体"/>
        <charset val="134"/>
      </rPr>
      <t>新建排污管道</t>
    </r>
    <r>
      <rPr>
        <sz val="9"/>
        <rFont val="Times New Roman"/>
        <charset val="134"/>
      </rPr>
      <t>17.2</t>
    </r>
    <r>
      <rPr>
        <sz val="9"/>
        <rFont val="宋体"/>
        <charset val="134"/>
      </rPr>
      <t>公里，化粪池</t>
    </r>
    <r>
      <rPr>
        <sz val="9"/>
        <rFont val="Times New Roman"/>
        <charset val="134"/>
      </rPr>
      <t>1</t>
    </r>
    <r>
      <rPr>
        <sz val="9"/>
        <rFont val="宋体"/>
        <charset val="134"/>
      </rPr>
      <t>座及配套附属设施</t>
    </r>
  </si>
  <si>
    <t>乌恰县黑孜苇乡人民政府</t>
  </si>
  <si>
    <r>
      <rPr>
        <sz val="9"/>
        <rFont val="宋体"/>
        <charset val="0"/>
      </rPr>
      <t>巴合提亚尔</t>
    </r>
    <r>
      <rPr>
        <sz val="9"/>
        <rFont val="Times New Roman"/>
        <charset val="0"/>
      </rPr>
      <t>·</t>
    </r>
    <r>
      <rPr>
        <sz val="9"/>
        <rFont val="宋体"/>
        <charset val="0"/>
      </rPr>
      <t>托克托库力</t>
    </r>
  </si>
  <si>
    <t>刘杰</t>
  </si>
  <si>
    <t>库勒阿日克村、也克铁热克村</t>
  </si>
  <si>
    <r>
      <rPr>
        <sz val="9"/>
        <rFont val="宋体"/>
        <charset val="134"/>
      </rPr>
      <t>总投资调整为</t>
    </r>
    <r>
      <rPr>
        <sz val="9"/>
        <rFont val="Times New Roman"/>
        <charset val="134"/>
      </rPr>
      <t>950</t>
    </r>
    <r>
      <rPr>
        <sz val="9"/>
        <rFont val="宋体"/>
        <charset val="134"/>
      </rPr>
      <t>万，资金已到位</t>
    </r>
  </si>
  <si>
    <t>阿合奇县库兰萨日克乡别迭里村污水管网建设项目</t>
  </si>
  <si>
    <r>
      <rPr>
        <sz val="9"/>
        <rFont val="宋体"/>
        <charset val="0"/>
      </rPr>
      <t>新建污水管网</t>
    </r>
    <r>
      <rPr>
        <sz val="9"/>
        <rFont val="Times New Roman"/>
        <charset val="0"/>
      </rPr>
      <t>6</t>
    </r>
    <r>
      <rPr>
        <sz val="9"/>
        <rFont val="宋体"/>
        <charset val="0"/>
      </rPr>
      <t>公里</t>
    </r>
  </si>
  <si>
    <t>新疆森木林有限公司，蔡志杰</t>
  </si>
  <si>
    <t>克州阿合奇县佳朗奇集中供热改造工程</t>
  </si>
  <si>
    <r>
      <rPr>
        <sz val="9"/>
        <rFont val="宋体"/>
        <charset val="134"/>
      </rPr>
      <t>锅炉房一座，燃煤锅炉、供热管网改造及附属设施，建设</t>
    </r>
    <r>
      <rPr>
        <sz val="9"/>
        <rFont val="Times New Roman"/>
        <charset val="134"/>
      </rPr>
      <t>110</t>
    </r>
    <r>
      <rPr>
        <sz val="9"/>
        <rFont val="宋体"/>
        <charset val="134"/>
      </rPr>
      <t>千伏线路、变电站</t>
    </r>
    <r>
      <rPr>
        <sz val="9"/>
        <rFont val="Times New Roman"/>
        <charset val="134"/>
      </rPr>
      <t>1</t>
    </r>
    <r>
      <rPr>
        <sz val="9"/>
        <rFont val="宋体"/>
        <charset val="134"/>
      </rPr>
      <t>座及附属设施</t>
    </r>
  </si>
  <si>
    <t>烟台卓越，时坤</t>
  </si>
  <si>
    <r>
      <rPr>
        <sz val="9"/>
        <rFont val="Times New Roman"/>
        <charset val="0"/>
      </rPr>
      <t>8.20</t>
    </r>
    <r>
      <rPr>
        <sz val="9"/>
        <rFont val="宋体"/>
        <charset val="0"/>
      </rPr>
      <t>日投资减少</t>
    </r>
    <r>
      <rPr>
        <sz val="9"/>
        <rFont val="Times New Roman"/>
        <charset val="0"/>
      </rPr>
      <t>2000</t>
    </r>
    <r>
      <rPr>
        <sz val="9"/>
        <rFont val="宋体"/>
        <charset val="0"/>
      </rPr>
      <t>万元</t>
    </r>
  </si>
  <si>
    <t>园区基础设施</t>
  </si>
  <si>
    <t>喀什经济开发区伊尔克什坦口岸园区供暖设施建设项目</t>
  </si>
  <si>
    <r>
      <rPr>
        <sz val="9"/>
        <rFont val="宋体"/>
        <charset val="0"/>
      </rPr>
      <t>新建</t>
    </r>
    <r>
      <rPr>
        <sz val="9"/>
        <rFont val="Times New Roman"/>
        <charset val="0"/>
      </rPr>
      <t xml:space="preserve"> 60 </t>
    </r>
    <r>
      <rPr>
        <sz val="9"/>
        <rFont val="宋体"/>
        <charset val="0"/>
      </rPr>
      <t>吨电锅炉房一座；配套建设供热管网</t>
    </r>
    <r>
      <rPr>
        <sz val="9"/>
        <rFont val="Times New Roman"/>
        <charset val="0"/>
      </rPr>
      <t>4.75</t>
    </r>
    <r>
      <rPr>
        <sz val="9"/>
        <rFont val="宋体"/>
        <charset val="0"/>
      </rPr>
      <t>公里</t>
    </r>
  </si>
  <si>
    <t>管槽开挖、大管道铺设完成，小管道铺设50%，锅炉房主体完工，锅炉设备及配件全部到货安装</t>
  </si>
  <si>
    <t>伊尔克什坦口岸管委会</t>
  </si>
  <si>
    <t>张戈</t>
  </si>
  <si>
    <t>张治新</t>
  </si>
  <si>
    <t>李健</t>
  </si>
  <si>
    <t>喀什经济开发区伊尔克什坦口岸园区道路附属设施建设项目</t>
  </si>
  <si>
    <r>
      <rPr>
        <sz val="9"/>
        <rFont val="Times New Roman"/>
        <charset val="0"/>
      </rPr>
      <t>10</t>
    </r>
    <r>
      <rPr>
        <sz val="9"/>
        <rFont val="宋体"/>
        <charset val="0"/>
      </rPr>
      <t>公里辅助道路基础设施及配套设施建设</t>
    </r>
  </si>
  <si>
    <r>
      <rPr>
        <sz val="9"/>
        <rFont val="宋体"/>
        <charset val="134"/>
      </rPr>
      <t>道路铺贴</t>
    </r>
    <r>
      <rPr>
        <sz val="9"/>
        <rFont val="Times New Roman"/>
        <charset val="134"/>
      </rPr>
      <t>60%</t>
    </r>
    <r>
      <rPr>
        <sz val="9"/>
        <rFont val="宋体"/>
        <charset val="134"/>
      </rPr>
      <t>、涵洞、二号、四号桥已完成</t>
    </r>
    <r>
      <rPr>
        <sz val="9"/>
        <rFont val="Times New Roman"/>
        <charset val="134"/>
      </rPr>
      <t>50%</t>
    </r>
  </si>
  <si>
    <t>邱承木</t>
  </si>
  <si>
    <t>克州阿图什市工业园区基础设施改造提升项目</t>
  </si>
  <si>
    <r>
      <rPr>
        <sz val="9"/>
        <rFont val="宋体"/>
        <charset val="134"/>
      </rPr>
      <t>新建</t>
    </r>
    <r>
      <rPr>
        <sz val="9"/>
        <rFont val="Times New Roman"/>
        <charset val="134"/>
      </rPr>
      <t>35</t>
    </r>
    <r>
      <rPr>
        <sz val="9"/>
        <rFont val="宋体"/>
        <charset val="134"/>
      </rPr>
      <t>公里道路</t>
    </r>
    <r>
      <rPr>
        <sz val="9"/>
        <rFont val="Times New Roman"/>
        <charset val="134"/>
      </rPr>
      <t>,</t>
    </r>
    <r>
      <rPr>
        <sz val="9"/>
        <rFont val="宋体"/>
        <charset val="134"/>
      </rPr>
      <t>供水管道</t>
    </r>
    <r>
      <rPr>
        <sz val="9"/>
        <rFont val="Times New Roman"/>
        <charset val="134"/>
      </rPr>
      <t>35</t>
    </r>
    <r>
      <rPr>
        <sz val="9"/>
        <rFont val="宋体"/>
        <charset val="134"/>
      </rPr>
      <t>公里，排水管网</t>
    </r>
    <r>
      <rPr>
        <sz val="9"/>
        <rFont val="Times New Roman"/>
        <charset val="134"/>
      </rPr>
      <t>35</t>
    </r>
    <r>
      <rPr>
        <sz val="9"/>
        <rFont val="宋体"/>
        <charset val="134"/>
      </rPr>
      <t>公里，天然气管道</t>
    </r>
    <r>
      <rPr>
        <sz val="9"/>
        <rFont val="Times New Roman"/>
        <charset val="134"/>
      </rPr>
      <t>25</t>
    </r>
    <r>
      <rPr>
        <sz val="9"/>
        <rFont val="宋体"/>
        <charset val="134"/>
      </rPr>
      <t>公里，维修道路</t>
    </r>
    <r>
      <rPr>
        <sz val="9"/>
        <rFont val="Times New Roman"/>
        <charset val="134"/>
      </rPr>
      <t>30</t>
    </r>
    <r>
      <rPr>
        <sz val="9"/>
        <rFont val="宋体"/>
        <charset val="134"/>
      </rPr>
      <t>公里</t>
    </r>
  </si>
  <si>
    <t>董雪丽</t>
  </si>
  <si>
    <t>克州阿克陶江西工业园区垃圾回收利用建设项目</t>
  </si>
  <si>
    <r>
      <rPr>
        <sz val="9"/>
        <rFont val="宋体"/>
        <charset val="134"/>
      </rPr>
      <t>新建垃圾厂</t>
    </r>
    <r>
      <rPr>
        <sz val="9"/>
        <rFont val="Times New Roman"/>
        <charset val="134"/>
      </rPr>
      <t>1</t>
    </r>
    <r>
      <rPr>
        <sz val="9"/>
        <rFont val="宋体"/>
        <charset val="134"/>
      </rPr>
      <t>座及配套附属设施建设</t>
    </r>
  </si>
  <si>
    <t>阿克陶江西工业园区管委会</t>
  </si>
  <si>
    <r>
      <rPr>
        <sz val="9"/>
        <rFont val="宋体"/>
        <charset val="134"/>
      </rPr>
      <t>居来提</t>
    </r>
    <r>
      <rPr>
        <sz val="9"/>
        <rFont val="Times New Roman"/>
        <charset val="134"/>
      </rPr>
      <t>·</t>
    </r>
    <r>
      <rPr>
        <sz val="9"/>
        <rFont val="宋体"/>
        <charset val="134"/>
      </rPr>
      <t>热合曼</t>
    </r>
  </si>
  <si>
    <t>马金城</t>
  </si>
  <si>
    <t>阿克陶江西工业园区</t>
  </si>
  <si>
    <t>乌恰县江苏产业园建设项目</t>
  </si>
  <si>
    <r>
      <rPr>
        <sz val="9"/>
        <rFont val="宋体"/>
        <charset val="0"/>
      </rPr>
      <t>新建厂房</t>
    </r>
    <r>
      <rPr>
        <sz val="9"/>
        <rFont val="Times New Roman"/>
        <charset val="0"/>
      </rPr>
      <t>3</t>
    </r>
    <r>
      <rPr>
        <sz val="9"/>
        <rFont val="宋体"/>
        <charset val="0"/>
      </rPr>
      <t>座，约</t>
    </r>
    <r>
      <rPr>
        <sz val="9"/>
        <rFont val="Times New Roman"/>
        <charset val="0"/>
      </rPr>
      <t>2.4</t>
    </r>
    <r>
      <rPr>
        <sz val="9"/>
        <rFont val="宋体"/>
        <charset val="0"/>
      </rPr>
      <t>万平方米及配套附属设施建设</t>
    </r>
  </si>
  <si>
    <t>李红明</t>
  </si>
  <si>
    <t>阿图什</t>
  </si>
  <si>
    <r>
      <rPr>
        <sz val="9"/>
        <rFont val="宋体"/>
        <charset val="134"/>
      </rPr>
      <t>苏州路</t>
    </r>
    <r>
      <rPr>
        <sz val="9"/>
        <rFont val="Times New Roman"/>
        <charset val="134"/>
      </rPr>
      <t xml:space="preserve">
</t>
    </r>
    <r>
      <rPr>
        <sz val="9"/>
        <rFont val="宋体"/>
        <charset val="134"/>
      </rPr>
      <t>工业园区</t>
    </r>
  </si>
  <si>
    <t>阿合奇县药用大蒜产业示范区建设项目</t>
  </si>
  <si>
    <r>
      <rPr>
        <sz val="9"/>
        <rFont val="宋体"/>
        <charset val="0"/>
      </rPr>
      <t>总用地面积</t>
    </r>
    <r>
      <rPr>
        <sz val="9"/>
        <rFont val="Times New Roman"/>
        <charset val="0"/>
      </rPr>
      <t>394.47</t>
    </r>
    <r>
      <rPr>
        <sz val="9"/>
        <rFont val="宋体"/>
        <charset val="0"/>
      </rPr>
      <t>万平方米轮种药用大蒜及紫花苜蓿，新建药用大蒜加工车间及相关配套基础设施建设</t>
    </r>
  </si>
  <si>
    <t>正在进行厂房建设及设备采购</t>
  </si>
  <si>
    <t>赵斌</t>
  </si>
  <si>
    <t>阿合奇县发改委</t>
  </si>
  <si>
    <t>苏克天牧，艾波</t>
  </si>
  <si>
    <r>
      <rPr>
        <sz val="9"/>
        <rFont val="Times New Roman"/>
        <charset val="0"/>
      </rPr>
      <t>9</t>
    </r>
    <r>
      <rPr>
        <sz val="9"/>
        <rFont val="宋体"/>
        <charset val="0"/>
      </rPr>
      <t>月</t>
    </r>
    <r>
      <rPr>
        <sz val="9"/>
        <rFont val="Times New Roman"/>
        <charset val="0"/>
      </rPr>
      <t>19</t>
    </r>
    <r>
      <rPr>
        <sz val="9"/>
        <rFont val="宋体"/>
        <charset val="0"/>
      </rPr>
      <t>日投资增加</t>
    </r>
    <r>
      <rPr>
        <sz val="9"/>
        <rFont val="Times New Roman"/>
        <charset val="0"/>
      </rPr>
      <t>2468</t>
    </r>
    <r>
      <rPr>
        <sz val="9"/>
        <rFont val="宋体"/>
        <charset val="0"/>
      </rPr>
      <t>万元</t>
    </r>
  </si>
  <si>
    <t>商贸物流基础设施</t>
  </si>
  <si>
    <t>阿图什市冷链物流配送中心建设项目</t>
  </si>
  <si>
    <r>
      <rPr>
        <sz val="9"/>
        <rFont val="宋体"/>
        <charset val="134"/>
      </rPr>
      <t>新建保鲜库</t>
    </r>
    <r>
      <rPr>
        <sz val="9"/>
        <rFont val="Times New Roman"/>
        <charset val="134"/>
      </rPr>
      <t>3000</t>
    </r>
    <r>
      <rPr>
        <sz val="9"/>
        <rFont val="宋体"/>
        <charset val="134"/>
      </rPr>
      <t>平方米、新建冷冻库</t>
    </r>
    <r>
      <rPr>
        <sz val="9"/>
        <rFont val="Times New Roman"/>
        <charset val="134"/>
      </rPr>
      <t>1500</t>
    </r>
    <r>
      <rPr>
        <sz val="9"/>
        <rFont val="宋体"/>
        <charset val="134"/>
      </rPr>
      <t>平方米及配套附属设施建设</t>
    </r>
  </si>
  <si>
    <r>
      <rPr>
        <sz val="9"/>
        <rFont val="Times New Roman"/>
        <charset val="134"/>
      </rPr>
      <t>1</t>
    </r>
    <r>
      <rPr>
        <sz val="9"/>
        <rFont val="宋体"/>
        <charset val="134"/>
      </rPr>
      <t>、利用产业扶持资金改造</t>
    </r>
    <r>
      <rPr>
        <sz val="9"/>
        <rFont val="Times New Roman"/>
        <charset val="134"/>
      </rPr>
      <t>1</t>
    </r>
    <r>
      <rPr>
        <sz val="9"/>
        <rFont val="宋体"/>
        <charset val="134"/>
      </rPr>
      <t>座分拣中心和</t>
    </r>
    <r>
      <rPr>
        <sz val="9"/>
        <rFont val="Times New Roman"/>
        <charset val="134"/>
      </rPr>
      <t>3</t>
    </r>
    <r>
      <rPr>
        <sz val="9"/>
        <rFont val="宋体"/>
        <charset val="134"/>
      </rPr>
      <t>座物资储备库，已基本完成建设，正在做项目验收前期准备和第三方审计工作。</t>
    </r>
    <r>
      <rPr>
        <sz val="9"/>
        <rFont val="Times New Roman"/>
        <charset val="134"/>
      </rPr>
      <t>2</t>
    </r>
    <r>
      <rPr>
        <sz val="9"/>
        <rFont val="宋体"/>
        <charset val="134"/>
      </rPr>
      <t>、利用专项债资金项目主管单位市商工局正在做前期可研、规划及立项等工作。</t>
    </r>
  </si>
  <si>
    <t>阿图什市商信委</t>
  </si>
  <si>
    <t>帕热旦</t>
  </si>
  <si>
    <t>克州阿克陶县冷链物流基础设施建设项目</t>
  </si>
  <si>
    <r>
      <rPr>
        <sz val="9"/>
        <rFont val="宋体"/>
        <charset val="134"/>
      </rPr>
      <t>总建筑面积为</t>
    </r>
    <r>
      <rPr>
        <sz val="9"/>
        <rFont val="Times New Roman"/>
        <charset val="134"/>
      </rPr>
      <t>55653</t>
    </r>
    <r>
      <rPr>
        <sz val="9"/>
        <rFont val="宋体"/>
        <charset val="134"/>
      </rPr>
      <t>平方米，总仓储量</t>
    </r>
    <r>
      <rPr>
        <sz val="9"/>
        <rFont val="Times New Roman"/>
        <charset val="134"/>
      </rPr>
      <t>5</t>
    </r>
    <r>
      <rPr>
        <sz val="9"/>
        <rFont val="宋体"/>
        <charset val="134"/>
      </rPr>
      <t>万吨及配套附属设施建设</t>
    </r>
  </si>
  <si>
    <r>
      <rPr>
        <sz val="9"/>
        <rFont val="Times New Roman"/>
        <charset val="0"/>
      </rPr>
      <t>8.15</t>
    </r>
    <r>
      <rPr>
        <sz val="9"/>
        <rFont val="宋体"/>
        <charset val="0"/>
      </rPr>
      <t>日年度投资减少</t>
    </r>
    <r>
      <rPr>
        <sz val="9"/>
        <rFont val="Times New Roman"/>
        <charset val="0"/>
      </rPr>
      <t>5000</t>
    </r>
    <r>
      <rPr>
        <sz val="9"/>
        <rFont val="宋体"/>
        <charset val="0"/>
      </rPr>
      <t>万元</t>
    </r>
  </si>
  <si>
    <r>
      <rPr>
        <b/>
        <sz val="9"/>
        <rFont val="Times New Roman"/>
        <charset val="0"/>
      </rPr>
      <t>(</t>
    </r>
    <r>
      <rPr>
        <b/>
        <sz val="9"/>
        <rFont val="宋体"/>
        <charset val="0"/>
      </rPr>
      <t>一</t>
    </r>
    <r>
      <rPr>
        <b/>
        <sz val="9"/>
        <rFont val="Times New Roman"/>
        <charset val="0"/>
      </rPr>
      <t>)</t>
    </r>
  </si>
  <si>
    <t>老旧小区</t>
  </si>
  <si>
    <r>
      <rPr>
        <sz val="9"/>
        <rFont val="宋体"/>
        <charset val="134"/>
      </rPr>
      <t>克州阿图什市</t>
    </r>
    <r>
      <rPr>
        <sz val="9"/>
        <rFont val="Times New Roman"/>
        <charset val="134"/>
      </rPr>
      <t>2022</t>
    </r>
    <r>
      <rPr>
        <sz val="9"/>
        <rFont val="宋体"/>
        <charset val="134"/>
      </rPr>
      <t>年城镇老旧小区改造配套基础设施建设项目</t>
    </r>
  </si>
  <si>
    <r>
      <rPr>
        <sz val="9"/>
        <rFont val="宋体"/>
        <charset val="134"/>
      </rPr>
      <t>提升改造</t>
    </r>
    <r>
      <rPr>
        <sz val="9"/>
        <rFont val="Times New Roman"/>
        <charset val="134"/>
      </rPr>
      <t>3</t>
    </r>
    <r>
      <rPr>
        <sz val="9"/>
        <rFont val="宋体"/>
        <charset val="134"/>
      </rPr>
      <t>个老旧小区排水管网、供热管网等基础配套设施</t>
    </r>
  </si>
  <si>
    <t>已完成总工程量约80%</t>
  </si>
  <si>
    <t>杨鑫</t>
  </si>
  <si>
    <r>
      <rPr>
        <sz val="9"/>
        <rFont val="Times New Roman"/>
        <charset val="0"/>
      </rPr>
      <t>2022</t>
    </r>
    <r>
      <rPr>
        <sz val="9"/>
        <rFont val="宋体"/>
        <charset val="0"/>
      </rPr>
      <t>年申报中央预算内项目</t>
    </r>
  </si>
  <si>
    <r>
      <rPr>
        <sz val="9"/>
        <rFont val="宋体"/>
        <charset val="134"/>
      </rPr>
      <t>克州阿图什市</t>
    </r>
    <r>
      <rPr>
        <sz val="9"/>
        <rFont val="Times New Roman"/>
        <charset val="134"/>
      </rPr>
      <t>2021</t>
    </r>
    <r>
      <rPr>
        <sz val="9"/>
        <rFont val="宋体"/>
        <charset val="134"/>
      </rPr>
      <t>年城镇棚户区改造配套基础设施</t>
    </r>
  </si>
  <si>
    <r>
      <rPr>
        <sz val="9"/>
        <rFont val="宋体"/>
        <charset val="134"/>
      </rPr>
      <t>新建供水管网</t>
    </r>
    <r>
      <rPr>
        <sz val="9"/>
        <rFont val="Times New Roman"/>
        <charset val="134"/>
      </rPr>
      <t>3114</t>
    </r>
    <r>
      <rPr>
        <sz val="9"/>
        <rFont val="宋体"/>
        <charset val="134"/>
      </rPr>
      <t>米，排水管网</t>
    </r>
    <r>
      <rPr>
        <sz val="9"/>
        <rFont val="Times New Roman"/>
        <charset val="134"/>
      </rPr>
      <t>2500</t>
    </r>
    <r>
      <rPr>
        <sz val="9"/>
        <rFont val="宋体"/>
        <charset val="134"/>
      </rPr>
      <t>米及配套附属设施建设</t>
    </r>
  </si>
  <si>
    <t>已完成总工程量的85%</t>
  </si>
  <si>
    <r>
      <rPr>
        <sz val="9"/>
        <rFont val="宋体"/>
        <charset val="134"/>
      </rPr>
      <t>克州阿克陶县</t>
    </r>
    <r>
      <rPr>
        <sz val="9"/>
        <rFont val="Times New Roman"/>
        <charset val="134"/>
      </rPr>
      <t>2022</t>
    </r>
    <r>
      <rPr>
        <sz val="9"/>
        <rFont val="宋体"/>
        <charset val="134"/>
      </rPr>
      <t>年老旧小区改造项目</t>
    </r>
  </si>
  <si>
    <t>提升改造老旧小区及保障性住房小区供水、排水等基础配套设施</t>
  </si>
  <si>
    <r>
      <rPr>
        <sz val="9"/>
        <rFont val="宋体"/>
        <charset val="134"/>
      </rPr>
      <t>已完成总工程量的</t>
    </r>
    <r>
      <rPr>
        <sz val="9"/>
        <rFont val="Times New Roman"/>
        <charset val="134"/>
      </rPr>
      <t>85%</t>
    </r>
  </si>
  <si>
    <r>
      <rPr>
        <sz val="9"/>
        <rFont val="Times New Roman"/>
        <charset val="0"/>
      </rPr>
      <t>5.8</t>
    </r>
    <r>
      <rPr>
        <sz val="9"/>
        <rFont val="宋体"/>
        <charset val="0"/>
      </rPr>
      <t>号投资减少</t>
    </r>
    <r>
      <rPr>
        <sz val="9"/>
        <rFont val="Times New Roman"/>
        <charset val="0"/>
      </rPr>
      <t>750</t>
    </r>
    <r>
      <rPr>
        <sz val="9"/>
        <rFont val="宋体"/>
        <charset val="0"/>
      </rPr>
      <t>万</t>
    </r>
  </si>
  <si>
    <t>克州乌恰县康苏独立工矿区老旧小区改造建设项目</t>
  </si>
  <si>
    <t>提升改造老旧小区的室外供水、排水、供热、电力等基础配套设施</t>
  </si>
  <si>
    <t>完成总工程量的83%。正在对锅炉房基础进行施工、对小区地面进行恢复。</t>
  </si>
  <si>
    <t>英加依社区</t>
  </si>
  <si>
    <r>
      <rPr>
        <sz val="9"/>
        <rFont val="Times New Roman"/>
        <charset val="0"/>
      </rPr>
      <t>5.24</t>
    </r>
    <r>
      <rPr>
        <sz val="9"/>
        <rFont val="宋体"/>
        <charset val="0"/>
      </rPr>
      <t>日投资增加</t>
    </r>
    <r>
      <rPr>
        <sz val="9"/>
        <rFont val="Times New Roman"/>
        <charset val="0"/>
      </rPr>
      <t>519</t>
    </r>
    <r>
      <rPr>
        <sz val="9"/>
        <rFont val="宋体"/>
        <charset val="0"/>
      </rPr>
      <t>万</t>
    </r>
  </si>
  <si>
    <r>
      <rPr>
        <sz val="9"/>
        <rFont val="宋体"/>
        <charset val="134"/>
      </rPr>
      <t>阿合奇县</t>
    </r>
    <r>
      <rPr>
        <sz val="9"/>
        <rFont val="Times New Roman"/>
        <charset val="134"/>
      </rPr>
      <t>2021</t>
    </r>
    <r>
      <rPr>
        <sz val="9"/>
        <rFont val="宋体"/>
        <charset val="134"/>
      </rPr>
      <t>年保障性安居工程麦尔开其村移民小区公租房配套基础设施建设项目</t>
    </r>
  </si>
  <si>
    <r>
      <rPr>
        <sz val="9"/>
        <rFont val="宋体"/>
        <charset val="134"/>
      </rPr>
      <t>供水管道</t>
    </r>
    <r>
      <rPr>
        <sz val="9"/>
        <rFont val="Times New Roman"/>
        <charset val="134"/>
      </rPr>
      <t>374</t>
    </r>
    <r>
      <rPr>
        <sz val="9"/>
        <rFont val="宋体"/>
        <charset val="134"/>
      </rPr>
      <t>米，供热管道</t>
    </r>
    <r>
      <rPr>
        <sz val="9"/>
        <rFont val="Times New Roman"/>
        <charset val="134"/>
      </rPr>
      <t>410</t>
    </r>
    <r>
      <rPr>
        <sz val="9"/>
        <rFont val="宋体"/>
        <charset val="134"/>
      </rPr>
      <t>米及其他相关配套设施</t>
    </r>
  </si>
  <si>
    <t>阿图什市水云间商住楼建设项目</t>
  </si>
  <si>
    <r>
      <rPr>
        <sz val="9"/>
        <rFont val="宋体"/>
        <charset val="134"/>
      </rPr>
      <t>总建筑面积</t>
    </r>
    <r>
      <rPr>
        <sz val="9"/>
        <rFont val="Times New Roman"/>
        <charset val="134"/>
      </rPr>
      <t>20</t>
    </r>
    <r>
      <rPr>
        <sz val="9"/>
        <rFont val="宋体"/>
        <charset val="134"/>
      </rPr>
      <t>万平方米</t>
    </r>
  </si>
  <si>
    <t>已开工建设，正在办理相关手续</t>
  </si>
  <si>
    <r>
      <rPr>
        <sz val="9"/>
        <color rgb="FFFF0000"/>
        <rFont val="Times New Roman"/>
        <charset val="0"/>
      </rPr>
      <t>9.7</t>
    </r>
    <r>
      <rPr>
        <sz val="9"/>
        <color rgb="FFFF0000"/>
        <rFont val="宋体"/>
        <charset val="0"/>
      </rPr>
      <t>投资减少</t>
    </r>
    <r>
      <rPr>
        <sz val="9"/>
        <color rgb="FFFF0000"/>
        <rFont val="Times New Roman"/>
        <charset val="0"/>
      </rPr>
      <t>14000</t>
    </r>
    <r>
      <rPr>
        <sz val="9"/>
        <color rgb="FFFF0000"/>
        <rFont val="宋体"/>
        <charset val="0"/>
      </rPr>
      <t>万</t>
    </r>
  </si>
  <si>
    <t>阿图什市环城西路二期建设项目</t>
  </si>
  <si>
    <r>
      <rPr>
        <sz val="9"/>
        <rFont val="宋体"/>
        <charset val="134"/>
      </rPr>
      <t>新建道路</t>
    </r>
    <r>
      <rPr>
        <sz val="9"/>
        <rFont val="Times New Roman"/>
        <charset val="134"/>
      </rPr>
      <t>2.1</t>
    </r>
    <r>
      <rPr>
        <sz val="9"/>
        <rFont val="宋体"/>
        <charset val="134"/>
      </rPr>
      <t>公里及给排水管网、弱电管网等相关配套设施建设</t>
    </r>
  </si>
  <si>
    <t>涉及拆迁问题，目前停工状态</t>
  </si>
  <si>
    <r>
      <rPr>
        <sz val="9"/>
        <rFont val="Times New Roman"/>
        <charset val="0"/>
      </rPr>
      <t>6.20</t>
    </r>
    <r>
      <rPr>
        <sz val="9"/>
        <rFont val="宋体"/>
        <charset val="0"/>
      </rPr>
      <t>日储备转新建</t>
    </r>
  </si>
  <si>
    <t>阿图什市融境江南小区建设项目</t>
  </si>
  <si>
    <r>
      <rPr>
        <sz val="9"/>
        <rFont val="宋体"/>
        <charset val="134"/>
      </rPr>
      <t>总建筑面积</t>
    </r>
    <r>
      <rPr>
        <sz val="9"/>
        <rFont val="Times New Roman"/>
        <charset val="134"/>
      </rPr>
      <t>52115.3</t>
    </r>
    <r>
      <rPr>
        <sz val="9"/>
        <rFont val="宋体"/>
        <charset val="134"/>
      </rPr>
      <t>平方米</t>
    </r>
  </si>
  <si>
    <t xml:space="preserve">9号楼9层已封顶、10号楼9层已封顶、9#10号楼拆框架；4号楼在装修；7号楼已封顶，8号楼已封顶，7，8号楼加砌块。 </t>
  </si>
  <si>
    <t>胡献勇</t>
  </si>
  <si>
    <r>
      <rPr>
        <sz val="9"/>
        <color rgb="FFFF0000"/>
        <rFont val="Times New Roman"/>
        <charset val="0"/>
      </rPr>
      <t>9.7</t>
    </r>
    <r>
      <rPr>
        <sz val="9"/>
        <color rgb="FFFF0000"/>
        <rFont val="宋体"/>
        <charset val="0"/>
      </rPr>
      <t>投资增加</t>
    </r>
    <r>
      <rPr>
        <sz val="9"/>
        <color rgb="FFFF0000"/>
        <rFont val="Times New Roman"/>
        <charset val="0"/>
      </rPr>
      <t>3500</t>
    </r>
    <r>
      <rPr>
        <sz val="9"/>
        <color rgb="FFFF0000"/>
        <rFont val="宋体"/>
        <charset val="0"/>
      </rPr>
      <t>万</t>
    </r>
  </si>
  <si>
    <r>
      <rPr>
        <sz val="9"/>
        <rFont val="宋体"/>
        <charset val="134"/>
      </rPr>
      <t>克州西城</t>
    </r>
    <r>
      <rPr>
        <sz val="9"/>
        <rFont val="Times New Roman"/>
        <charset val="134"/>
      </rPr>
      <t>·</t>
    </r>
    <r>
      <rPr>
        <sz val="9"/>
        <rFont val="宋体"/>
        <charset val="134"/>
      </rPr>
      <t>玉园小区建设项目</t>
    </r>
  </si>
  <si>
    <r>
      <rPr>
        <sz val="9"/>
        <rFont val="宋体"/>
        <charset val="134"/>
      </rPr>
      <t>总建筑面积</t>
    </r>
    <r>
      <rPr>
        <sz val="9"/>
        <rFont val="Times New Roman"/>
        <charset val="134"/>
      </rPr>
      <t>122982</t>
    </r>
    <r>
      <rPr>
        <sz val="9"/>
        <rFont val="宋体"/>
        <charset val="134"/>
      </rPr>
      <t>平方米</t>
    </r>
  </si>
  <si>
    <t>1.2.7.8.9.10号楼已经开始外立面装修，3.5号楼已经到到地上三层，6.11号楼出正负零</t>
  </si>
  <si>
    <t>马继青</t>
  </si>
  <si>
    <t>阿图什市融合苑小区建设项目</t>
  </si>
  <si>
    <r>
      <rPr>
        <sz val="9"/>
        <rFont val="宋体"/>
        <charset val="134"/>
      </rPr>
      <t>总建筑面积</t>
    </r>
    <r>
      <rPr>
        <sz val="9"/>
        <rFont val="Times New Roman"/>
        <charset val="134"/>
      </rPr>
      <t>18.39</t>
    </r>
    <r>
      <rPr>
        <sz val="9"/>
        <rFont val="宋体"/>
        <charset val="134"/>
      </rPr>
      <t>万平方米</t>
    </r>
  </si>
  <si>
    <t>1-5号楼主体五方认证完成，进行二次结构施工。</t>
  </si>
  <si>
    <t>肖飞</t>
  </si>
  <si>
    <t>新城东路</t>
  </si>
  <si>
    <r>
      <rPr>
        <sz val="9"/>
        <color rgb="FFFF0000"/>
        <rFont val="Times New Roman"/>
        <charset val="0"/>
      </rPr>
      <t>9.7</t>
    </r>
    <r>
      <rPr>
        <sz val="9"/>
        <color rgb="FFFF0000"/>
        <rFont val="宋体"/>
        <charset val="0"/>
      </rPr>
      <t>投资减少</t>
    </r>
    <r>
      <rPr>
        <sz val="9"/>
        <color rgb="FFFF0000"/>
        <rFont val="Times New Roman"/>
        <charset val="0"/>
      </rPr>
      <t>4000</t>
    </r>
    <r>
      <rPr>
        <sz val="9"/>
        <color rgb="FFFF0000"/>
        <rFont val="宋体"/>
        <charset val="0"/>
      </rPr>
      <t>万</t>
    </r>
  </si>
  <si>
    <t>阿克陶县吉祥苑小区建设项目</t>
  </si>
  <si>
    <r>
      <rPr>
        <sz val="9"/>
        <rFont val="宋体"/>
        <charset val="0"/>
      </rPr>
      <t>总建筑面积</t>
    </r>
    <r>
      <rPr>
        <sz val="9"/>
        <rFont val="Times New Roman"/>
        <charset val="0"/>
      </rPr>
      <t>26854</t>
    </r>
    <r>
      <rPr>
        <sz val="9"/>
        <rFont val="宋体"/>
        <charset val="0"/>
      </rPr>
      <t>平方米</t>
    </r>
  </si>
  <si>
    <t>1-5号楼进行二次结构施工</t>
  </si>
  <si>
    <t>阿克陶县团结小区建设项目</t>
  </si>
  <si>
    <r>
      <rPr>
        <sz val="9"/>
        <rFont val="宋体"/>
        <charset val="134"/>
      </rPr>
      <t>总建筑面积</t>
    </r>
    <r>
      <rPr>
        <sz val="9"/>
        <rFont val="Times New Roman"/>
        <charset val="134"/>
      </rPr>
      <t>17.32</t>
    </r>
    <r>
      <rPr>
        <sz val="9"/>
        <rFont val="宋体"/>
        <charset val="134"/>
      </rPr>
      <t>万平方米</t>
    </r>
  </si>
  <si>
    <r>
      <rPr>
        <sz val="9"/>
        <rFont val="Times New Roman"/>
        <charset val="0"/>
      </rPr>
      <t>9.4</t>
    </r>
    <r>
      <rPr>
        <sz val="9"/>
        <rFont val="宋体"/>
        <charset val="0"/>
      </rPr>
      <t>投资减少</t>
    </r>
    <r>
      <rPr>
        <sz val="9"/>
        <rFont val="Times New Roman"/>
        <charset val="0"/>
      </rPr>
      <t>3500</t>
    </r>
    <r>
      <rPr>
        <sz val="9"/>
        <rFont val="宋体"/>
        <charset val="0"/>
      </rPr>
      <t>万</t>
    </r>
  </si>
  <si>
    <r>
      <rPr>
        <sz val="9"/>
        <rFont val="宋体"/>
        <charset val="134"/>
      </rPr>
      <t>阿克陶县德创</t>
    </r>
    <r>
      <rPr>
        <sz val="9"/>
        <rFont val="Times New Roman"/>
        <charset val="134"/>
      </rPr>
      <t>·</t>
    </r>
    <r>
      <rPr>
        <sz val="9"/>
        <rFont val="宋体"/>
        <charset val="134"/>
      </rPr>
      <t>御湖华府建设项目</t>
    </r>
  </si>
  <si>
    <r>
      <rPr>
        <sz val="9"/>
        <rFont val="宋体"/>
        <charset val="134"/>
      </rPr>
      <t>总建筑面积</t>
    </r>
    <r>
      <rPr>
        <sz val="9"/>
        <rFont val="Times New Roman"/>
        <charset val="134"/>
      </rPr>
      <t>173667.58</t>
    </r>
    <r>
      <rPr>
        <sz val="9"/>
        <rFont val="宋体"/>
        <charset val="134"/>
      </rPr>
      <t>平方米</t>
    </r>
  </si>
  <si>
    <t>张艺兴</t>
  </si>
  <si>
    <r>
      <rPr>
        <sz val="9"/>
        <rFont val="Times New Roman"/>
        <charset val="0"/>
      </rPr>
      <t>9.4</t>
    </r>
    <r>
      <rPr>
        <sz val="9"/>
        <rFont val="宋体"/>
        <charset val="0"/>
      </rPr>
      <t>投资减少</t>
    </r>
    <r>
      <rPr>
        <sz val="9"/>
        <rFont val="Times New Roman"/>
        <charset val="0"/>
      </rPr>
      <t>1000</t>
    </r>
    <r>
      <rPr>
        <sz val="9"/>
        <rFont val="宋体"/>
        <charset val="0"/>
      </rPr>
      <t>万</t>
    </r>
  </si>
  <si>
    <r>
      <rPr>
        <sz val="9"/>
        <rFont val="宋体"/>
        <charset val="134"/>
      </rPr>
      <t>阿克陶县湖畔</t>
    </r>
    <r>
      <rPr>
        <sz val="9"/>
        <rFont val="Times New Roman"/>
        <charset val="134"/>
      </rPr>
      <t>·</t>
    </r>
    <r>
      <rPr>
        <sz val="9"/>
        <rFont val="宋体"/>
        <charset val="134"/>
      </rPr>
      <t>学府家苑建设项目</t>
    </r>
  </si>
  <si>
    <r>
      <rPr>
        <sz val="9"/>
        <rFont val="宋体"/>
        <charset val="0"/>
      </rPr>
      <t>总建筑面积</t>
    </r>
    <r>
      <rPr>
        <sz val="9"/>
        <rFont val="Times New Roman"/>
        <charset val="0"/>
      </rPr>
      <t>77118</t>
    </r>
    <r>
      <rPr>
        <sz val="9"/>
        <rFont val="宋体"/>
        <charset val="0"/>
      </rPr>
      <t>平方米</t>
    </r>
  </si>
  <si>
    <t>雍兴鸿</t>
  </si>
  <si>
    <t>乌恰县鹿鸣庄园</t>
  </si>
  <si>
    <r>
      <rPr>
        <sz val="9"/>
        <rFont val="宋体"/>
        <charset val="0"/>
      </rPr>
      <t>总建筑面积</t>
    </r>
    <r>
      <rPr>
        <sz val="9"/>
        <rFont val="Times New Roman"/>
        <charset val="0"/>
      </rPr>
      <t>65027</t>
    </r>
    <r>
      <rPr>
        <sz val="9"/>
        <rFont val="宋体"/>
        <charset val="0"/>
      </rPr>
      <t>平方米</t>
    </r>
  </si>
  <si>
    <t>正在开展第五层主体施工。</t>
  </si>
  <si>
    <t>阿图什天域时代新型建材生产项目</t>
  </si>
  <si>
    <r>
      <rPr>
        <sz val="9"/>
        <rFont val="宋体"/>
        <charset val="134"/>
      </rPr>
      <t>新建环保透水彩砖</t>
    </r>
    <r>
      <rPr>
        <sz val="9"/>
        <rFont val="Times New Roman"/>
        <charset val="134"/>
      </rPr>
      <t>3000</t>
    </r>
    <r>
      <rPr>
        <sz val="9"/>
        <rFont val="宋体"/>
        <charset val="134"/>
      </rPr>
      <t>万块年生产线，环保预制板房</t>
    </r>
    <r>
      <rPr>
        <sz val="9"/>
        <rFont val="Times New Roman"/>
        <charset val="134"/>
      </rPr>
      <t>10000</t>
    </r>
    <r>
      <rPr>
        <sz val="9"/>
        <rFont val="宋体"/>
        <charset val="134"/>
      </rPr>
      <t>平方米</t>
    </r>
  </si>
  <si>
    <r>
      <rPr>
        <sz val="9"/>
        <rFont val="宋体"/>
        <charset val="134"/>
      </rPr>
      <t>二期工程量已完成1</t>
    </r>
    <r>
      <rPr>
        <sz val="9"/>
        <rFont val="Times New Roman"/>
        <charset val="134"/>
      </rPr>
      <t>0%,</t>
    </r>
  </si>
  <si>
    <t>李然海</t>
  </si>
  <si>
    <t>新疆埃尔法电梯设备建设项目</t>
  </si>
  <si>
    <r>
      <rPr>
        <sz val="9"/>
        <rFont val="宋体"/>
        <charset val="134"/>
      </rPr>
      <t>新建制造车间、建筑面积</t>
    </r>
    <r>
      <rPr>
        <sz val="9"/>
        <rFont val="Times New Roman"/>
        <charset val="134"/>
      </rPr>
      <t>5000</t>
    </r>
    <r>
      <rPr>
        <sz val="9"/>
        <rFont val="宋体"/>
        <charset val="134"/>
      </rPr>
      <t>平米及附属设施建设</t>
    </r>
  </si>
  <si>
    <t>测试塔主体施工完成，厂房装修施工完成，厂房外绿化硬化施工完成。</t>
  </si>
  <si>
    <t>李长春</t>
  </si>
  <si>
    <r>
      <rPr>
        <sz val="9"/>
        <rFont val="宋体"/>
        <charset val="134"/>
      </rPr>
      <t>新疆卓科新型建材有限公司年产</t>
    </r>
    <r>
      <rPr>
        <sz val="9"/>
        <rFont val="Times New Roman"/>
        <charset val="134"/>
      </rPr>
      <t>30</t>
    </r>
    <r>
      <rPr>
        <sz val="9"/>
        <rFont val="宋体"/>
        <charset val="134"/>
      </rPr>
      <t>万立方保温砌块及外模板现浇混凝土复合保温系统项目</t>
    </r>
  </si>
  <si>
    <r>
      <rPr>
        <sz val="9"/>
        <rFont val="宋体"/>
        <charset val="134"/>
      </rPr>
      <t>新建生产车间、建筑面积</t>
    </r>
    <r>
      <rPr>
        <sz val="9"/>
        <rFont val="Times New Roman"/>
        <charset val="134"/>
      </rPr>
      <t>20000</t>
    </r>
    <r>
      <rPr>
        <sz val="9"/>
        <rFont val="宋体"/>
        <charset val="134"/>
      </rPr>
      <t>平方米附属设施建设</t>
    </r>
  </si>
  <si>
    <t>厂房主体已完工，值班室已完工，三套设备已安装完毕，第四套正在调试。</t>
  </si>
  <si>
    <t>刘小泉</t>
  </si>
  <si>
    <r>
      <rPr>
        <sz val="9"/>
        <rFont val="宋体"/>
        <charset val="134"/>
      </rPr>
      <t>克州山州针织品有限责任公司年产</t>
    </r>
    <r>
      <rPr>
        <sz val="9"/>
        <rFont val="Times New Roman"/>
        <charset val="134"/>
      </rPr>
      <t>200</t>
    </r>
    <r>
      <rPr>
        <sz val="9"/>
        <rFont val="宋体"/>
        <charset val="134"/>
      </rPr>
      <t>万双手套建设项目</t>
    </r>
  </si>
  <si>
    <r>
      <rPr>
        <sz val="9"/>
        <rFont val="宋体"/>
        <charset val="134"/>
      </rPr>
      <t>采购安装</t>
    </r>
    <r>
      <rPr>
        <sz val="9"/>
        <rFont val="Times New Roman"/>
        <charset val="134"/>
      </rPr>
      <t>500</t>
    </r>
    <r>
      <rPr>
        <sz val="9"/>
        <rFont val="宋体"/>
        <charset val="134"/>
      </rPr>
      <t>台新得力高速手套机，后道设备新得力打包机</t>
    </r>
    <r>
      <rPr>
        <sz val="9"/>
        <rFont val="Times New Roman"/>
        <charset val="134"/>
      </rPr>
      <t>2</t>
    </r>
    <r>
      <rPr>
        <sz val="9"/>
        <rFont val="宋体"/>
        <charset val="134"/>
      </rPr>
      <t>组，手套卷口机</t>
    </r>
    <r>
      <rPr>
        <sz val="9"/>
        <rFont val="Times New Roman"/>
        <charset val="134"/>
      </rPr>
      <t>20</t>
    </r>
    <r>
      <rPr>
        <sz val="9"/>
        <rFont val="宋体"/>
        <charset val="134"/>
      </rPr>
      <t>组等</t>
    </r>
  </si>
  <si>
    <t>设备调试基本完成，开始试生产。还有一半设备没到。</t>
  </si>
  <si>
    <r>
      <rPr>
        <sz val="9"/>
        <rFont val="宋体"/>
        <charset val="134"/>
      </rPr>
      <t>新疆朗思特针织品有限公司年产</t>
    </r>
    <r>
      <rPr>
        <sz val="9"/>
        <rFont val="Times New Roman"/>
        <charset val="134"/>
      </rPr>
      <t>2000</t>
    </r>
    <r>
      <rPr>
        <sz val="9"/>
        <rFont val="宋体"/>
        <charset val="134"/>
      </rPr>
      <t>万双袜子生产线项目</t>
    </r>
  </si>
  <si>
    <r>
      <rPr>
        <sz val="9"/>
        <rFont val="宋体"/>
        <charset val="134"/>
      </rPr>
      <t>新建</t>
    </r>
    <r>
      <rPr>
        <sz val="9"/>
        <rFont val="Times New Roman"/>
        <charset val="134"/>
      </rPr>
      <t>1000</t>
    </r>
    <r>
      <rPr>
        <sz val="9"/>
        <rFont val="宋体"/>
        <charset val="134"/>
      </rPr>
      <t>台（电脑织机袜机）缝头机、定型机、拉毛机及配套设施</t>
    </r>
  </si>
  <si>
    <t>三分之一设备试生产，三分之一设备调试中，三分之一设备未到位。</t>
  </si>
  <si>
    <t>与国土局沟通土地问题</t>
  </si>
  <si>
    <r>
      <rPr>
        <sz val="9"/>
        <rFont val="宋体"/>
        <charset val="134"/>
      </rPr>
      <t>阿图什市上阿图什镇</t>
    </r>
    <r>
      <rPr>
        <sz val="9"/>
        <rFont val="Times New Roman"/>
        <charset val="134"/>
      </rPr>
      <t>4</t>
    </r>
    <r>
      <rPr>
        <sz val="9"/>
        <rFont val="宋体"/>
        <charset val="134"/>
      </rPr>
      <t>号建筑用砂建设项目（二期）</t>
    </r>
  </si>
  <si>
    <r>
      <rPr>
        <sz val="9"/>
        <rFont val="宋体"/>
        <charset val="134"/>
      </rPr>
      <t>年生产能力</t>
    </r>
    <r>
      <rPr>
        <sz val="9"/>
        <rFont val="Times New Roman"/>
        <charset val="134"/>
      </rPr>
      <t>45</t>
    </r>
    <r>
      <rPr>
        <sz val="9"/>
        <rFont val="宋体"/>
        <charset val="134"/>
      </rPr>
      <t>万立方米，购置设备圆筒式破碎机、整形机、给料机等</t>
    </r>
  </si>
  <si>
    <t>阿图什市环球矿业有限公司尾矿综合回收利用选厂设备技术改造项目</t>
  </si>
  <si>
    <t>破碎线2台、球磨机2台、、在线监测成套设备1套、干排设备1台、渣浆泵34台等设备更新替换</t>
  </si>
  <si>
    <t>阿孜汗村、麦谢提村、松他克村等</t>
  </si>
  <si>
    <r>
      <rPr>
        <sz val="9"/>
        <color rgb="FFFF0000"/>
        <rFont val="Times New Roman"/>
        <charset val="0"/>
      </rPr>
      <t>9.7</t>
    </r>
    <r>
      <rPr>
        <sz val="9"/>
        <color rgb="FFFF0000"/>
        <rFont val="宋体"/>
        <charset val="0"/>
      </rPr>
      <t>日替换</t>
    </r>
  </si>
  <si>
    <t>新疆阿克陶县克孜勒陶镇托云布拉克村建筑用砂矿项目</t>
  </si>
  <si>
    <r>
      <rPr>
        <sz val="9"/>
        <rFont val="宋体"/>
        <charset val="0"/>
      </rPr>
      <t>购置及安装自然生产线</t>
    </r>
    <r>
      <rPr>
        <sz val="9"/>
        <rFont val="Times New Roman"/>
        <charset val="0"/>
      </rPr>
      <t>1</t>
    </r>
    <r>
      <rPr>
        <sz val="9"/>
        <rFont val="宋体"/>
        <charset val="0"/>
      </rPr>
      <t>条，破碎生产线</t>
    </r>
    <r>
      <rPr>
        <sz val="9"/>
        <rFont val="Times New Roman"/>
        <charset val="0"/>
      </rPr>
      <t>1</t>
    </r>
    <r>
      <rPr>
        <sz val="9"/>
        <rFont val="宋体"/>
        <charset val="0"/>
      </rPr>
      <t>条，混合线</t>
    </r>
    <r>
      <rPr>
        <sz val="9"/>
        <rFont val="Times New Roman"/>
        <charset val="0"/>
      </rPr>
      <t>1</t>
    </r>
    <r>
      <rPr>
        <sz val="9"/>
        <rFont val="宋体"/>
        <charset val="0"/>
      </rPr>
      <t>条及其它配套附属设施</t>
    </r>
  </si>
  <si>
    <t>不是固投项目</t>
  </si>
  <si>
    <t>孙柏平</t>
  </si>
  <si>
    <t>托云布拉克村</t>
  </si>
  <si>
    <r>
      <rPr>
        <sz val="9"/>
        <rFont val="Times New Roman"/>
        <charset val="0"/>
      </rPr>
      <t>5.16</t>
    </r>
    <r>
      <rPr>
        <sz val="9"/>
        <rFont val="宋体"/>
        <charset val="0"/>
      </rPr>
      <t>号储备转新建</t>
    </r>
  </si>
  <si>
    <t>阿克陶县颗粒饲料加工厂建设项目</t>
  </si>
  <si>
    <r>
      <rPr>
        <sz val="9"/>
        <rFont val="宋体"/>
        <charset val="0"/>
      </rPr>
      <t>总建筑面积</t>
    </r>
    <r>
      <rPr>
        <sz val="9"/>
        <rFont val="Times New Roman"/>
        <charset val="0"/>
      </rPr>
      <t>16054</t>
    </r>
    <r>
      <rPr>
        <sz val="9"/>
        <rFont val="宋体"/>
        <charset val="0"/>
      </rPr>
      <t>平方米，建设年产</t>
    </r>
    <r>
      <rPr>
        <sz val="9"/>
        <rFont val="Times New Roman"/>
        <charset val="0"/>
      </rPr>
      <t>9</t>
    </r>
    <r>
      <rPr>
        <sz val="9"/>
        <rFont val="宋体"/>
        <charset val="0"/>
      </rPr>
      <t>万吨（</t>
    </r>
    <r>
      <rPr>
        <sz val="9"/>
        <rFont val="Times New Roman"/>
        <charset val="0"/>
      </rPr>
      <t>15</t>
    </r>
    <r>
      <rPr>
        <sz val="9"/>
        <rFont val="宋体"/>
        <charset val="0"/>
      </rPr>
      <t>吨</t>
    </r>
    <r>
      <rPr>
        <sz val="9"/>
        <rFont val="Times New Roman"/>
        <charset val="0"/>
      </rPr>
      <t>/</t>
    </r>
    <r>
      <rPr>
        <sz val="9"/>
        <rFont val="宋体"/>
        <charset val="0"/>
      </rPr>
      <t>小时）猪颗粒饲料生产线</t>
    </r>
    <r>
      <rPr>
        <sz val="9"/>
        <rFont val="Times New Roman"/>
        <charset val="0"/>
      </rPr>
      <t>1</t>
    </r>
    <r>
      <rPr>
        <sz val="9"/>
        <rFont val="宋体"/>
        <charset val="0"/>
      </rPr>
      <t>条，年产</t>
    </r>
    <r>
      <rPr>
        <sz val="9"/>
        <rFont val="Times New Roman"/>
        <charset val="0"/>
      </rPr>
      <t>10</t>
    </r>
    <r>
      <rPr>
        <sz val="9"/>
        <rFont val="宋体"/>
        <charset val="0"/>
      </rPr>
      <t>万吨反刍配合饲料生产线</t>
    </r>
    <r>
      <rPr>
        <sz val="9"/>
        <rFont val="Times New Roman"/>
        <charset val="0"/>
      </rPr>
      <t>1</t>
    </r>
    <r>
      <rPr>
        <sz val="9"/>
        <rFont val="宋体"/>
        <charset val="0"/>
      </rPr>
      <t>条，年产</t>
    </r>
    <r>
      <rPr>
        <sz val="9"/>
        <rFont val="Times New Roman"/>
        <charset val="0"/>
      </rPr>
      <t>1</t>
    </r>
    <r>
      <rPr>
        <sz val="9"/>
        <rFont val="宋体"/>
        <charset val="0"/>
      </rPr>
      <t>万吨膨化饲料生产线</t>
    </r>
    <r>
      <rPr>
        <sz val="9"/>
        <rFont val="Times New Roman"/>
        <charset val="0"/>
      </rPr>
      <t>1</t>
    </r>
    <r>
      <rPr>
        <sz val="9"/>
        <rFont val="宋体"/>
        <charset val="0"/>
      </rPr>
      <t>条</t>
    </r>
  </si>
  <si>
    <t>阿克陶县科邦锰业锰兴天霸巷道建设项目</t>
  </si>
  <si>
    <t>开采能力28万吨/年</t>
  </si>
  <si>
    <t>阿克陶县中鑫矿业矿山采矿基建工程</t>
  </si>
  <si>
    <r>
      <rPr>
        <sz val="9"/>
        <rFont val="Times New Roman"/>
        <charset val="134"/>
      </rPr>
      <t>20</t>
    </r>
    <r>
      <rPr>
        <sz val="9"/>
        <rFont val="宋体"/>
        <charset val="134"/>
      </rPr>
      <t>万吨选厂恢复，尾矿库闭库</t>
    </r>
  </si>
  <si>
    <r>
      <rPr>
        <sz val="9"/>
        <rFont val="宋体"/>
        <charset val="134"/>
      </rPr>
      <t>矿山位于库斯拉甫乡，</t>
    </r>
    <r>
      <rPr>
        <sz val="9"/>
        <rFont val="Times New Roman"/>
        <charset val="134"/>
      </rPr>
      <t>5-7</t>
    </r>
    <r>
      <rPr>
        <sz val="9"/>
        <rFont val="宋体"/>
        <charset val="134"/>
      </rPr>
      <t>月处于洪水期，道路连续中断多日，造成项目工期延后。</t>
    </r>
  </si>
  <si>
    <t>王海滨</t>
  </si>
  <si>
    <t>阿其克沟</t>
  </si>
  <si>
    <t>阿克陶县佰源丰矿业改扩建技改项目</t>
  </si>
  <si>
    <r>
      <rPr>
        <sz val="9"/>
        <rFont val="Times New Roman"/>
        <charset val="0"/>
      </rPr>
      <t>60</t>
    </r>
    <r>
      <rPr>
        <sz val="9"/>
        <rFont val="宋体"/>
        <charset val="0"/>
      </rPr>
      <t>万吨采矿改扩建到</t>
    </r>
    <r>
      <rPr>
        <sz val="9"/>
        <rFont val="Times New Roman"/>
        <charset val="0"/>
      </rPr>
      <t>75</t>
    </r>
    <r>
      <rPr>
        <sz val="9"/>
        <rFont val="宋体"/>
        <charset val="0"/>
      </rPr>
      <t>万吨，技改目前的选矿设备</t>
    </r>
  </si>
  <si>
    <r>
      <rPr>
        <sz val="9"/>
        <rFont val="宋体"/>
        <charset val="134"/>
      </rPr>
      <t>因三月国家矿山安全监察局现场检查后提出多项整改要求，为完成整改，造成项目安全设施验收延后，目前该项目已进入试生产，预计</t>
    </r>
    <r>
      <rPr>
        <sz val="9"/>
        <rFont val="Times New Roman"/>
        <charset val="134"/>
      </rPr>
      <t>8</t>
    </r>
    <r>
      <rPr>
        <sz val="9"/>
        <rFont val="宋体"/>
        <charset val="134"/>
      </rPr>
      <t>月完成安全设施验收并进行正式投产</t>
    </r>
  </si>
  <si>
    <t>水泥厂关门了，车不让流动，散装水泥需要从克州去拉，三四天拉不上去，</t>
  </si>
  <si>
    <r>
      <rPr>
        <sz val="9"/>
        <rFont val="宋体"/>
        <charset val="0"/>
      </rPr>
      <t>曾瑞波</t>
    </r>
    <r>
      <rPr>
        <sz val="9"/>
        <rFont val="Times New Roman"/>
        <charset val="0"/>
      </rPr>
      <t xml:space="preserve">      </t>
    </r>
    <r>
      <rPr>
        <sz val="9"/>
        <rFont val="宋体"/>
        <charset val="0"/>
      </rPr>
      <t>苏尔团</t>
    </r>
  </si>
  <si>
    <t>阿克陶县桂新矿业有限责任公司选矿厂技改及尾矿库加高扩容项目</t>
  </si>
  <si>
    <r>
      <rPr>
        <sz val="9"/>
        <rFont val="宋体"/>
        <charset val="0"/>
      </rPr>
      <t>年产</t>
    </r>
    <r>
      <rPr>
        <sz val="9"/>
        <rFont val="Times New Roman"/>
        <charset val="0"/>
      </rPr>
      <t>40</t>
    </r>
    <r>
      <rPr>
        <sz val="9"/>
        <rFont val="宋体"/>
        <charset val="0"/>
      </rPr>
      <t>万吨选矿厂设备升级改造，尾矿库加高扩容</t>
    </r>
  </si>
  <si>
    <t>完成拆除旧设备及设备订购，基础开挖已完成，准备进行土建施工</t>
  </si>
  <si>
    <t>因国家矿山安全监察局检查存在安全隐患，公司对隐患进行整改，致使影响施工进度</t>
  </si>
  <si>
    <t>李春雷</t>
  </si>
  <si>
    <t>塔木柏孜村</t>
  </si>
  <si>
    <t>阿克陶县桂新矿业有限责任公司塔木铅锌矿二期井建设项目</t>
  </si>
  <si>
    <r>
      <rPr>
        <sz val="9"/>
        <rFont val="宋体"/>
        <charset val="0"/>
      </rPr>
      <t>塔木铅锌矿</t>
    </r>
    <r>
      <rPr>
        <sz val="9"/>
        <rFont val="Times New Roman"/>
        <charset val="0"/>
      </rPr>
      <t>6-9</t>
    </r>
    <r>
      <rPr>
        <sz val="9"/>
        <rFont val="宋体"/>
        <charset val="0"/>
      </rPr>
      <t>中段</t>
    </r>
    <r>
      <rPr>
        <sz val="9"/>
        <rFont val="Times New Roman"/>
        <charset val="0"/>
      </rPr>
      <t>2.2*1.8</t>
    </r>
    <r>
      <rPr>
        <sz val="9"/>
        <rFont val="宋体"/>
        <charset val="0"/>
      </rPr>
      <t>米巷道掘进，新建排水、通风、动力等设施</t>
    </r>
  </si>
  <si>
    <t>阿克陶县百源丰矿业有限公司新疆阿克陶县奥尔托喀讷什二区锰矿地下采矿工程开采项目</t>
  </si>
  <si>
    <r>
      <rPr>
        <sz val="9"/>
        <rFont val="宋体"/>
        <charset val="0"/>
      </rPr>
      <t>矿山建设形成</t>
    </r>
    <r>
      <rPr>
        <sz val="9"/>
        <rFont val="Times New Roman"/>
        <charset val="0"/>
      </rPr>
      <t>6</t>
    </r>
    <r>
      <rPr>
        <sz val="9"/>
        <rFont val="宋体"/>
        <charset val="0"/>
      </rPr>
      <t>万</t>
    </r>
    <r>
      <rPr>
        <sz val="9"/>
        <rFont val="Times New Roman"/>
        <charset val="0"/>
      </rPr>
      <t>t/a</t>
    </r>
    <r>
      <rPr>
        <sz val="9"/>
        <rFont val="宋体"/>
        <charset val="0"/>
      </rPr>
      <t>（</t>
    </r>
    <r>
      <rPr>
        <sz val="9"/>
        <rFont val="Times New Roman"/>
        <charset val="0"/>
      </rPr>
      <t>240t/a</t>
    </r>
    <r>
      <rPr>
        <sz val="9"/>
        <rFont val="宋体"/>
        <charset val="0"/>
      </rPr>
      <t>）生产线，对运输、通风、排水、安全等出口进行开拓</t>
    </r>
  </si>
  <si>
    <r>
      <rPr>
        <sz val="9"/>
        <rFont val="Times New Roman"/>
        <charset val="134"/>
      </rPr>
      <t>“</t>
    </r>
    <r>
      <rPr>
        <sz val="9"/>
        <rFont val="宋体"/>
        <charset val="134"/>
      </rPr>
      <t>三同时</t>
    </r>
    <r>
      <rPr>
        <sz val="9"/>
        <rFont val="Times New Roman"/>
        <charset val="134"/>
      </rPr>
      <t>”</t>
    </r>
    <r>
      <rPr>
        <sz val="9"/>
        <rFont val="宋体"/>
        <charset val="134"/>
      </rPr>
      <t>报告编制未完成，未通过项目评审，企业投资放缓</t>
    </r>
  </si>
  <si>
    <t>王磊</t>
  </si>
  <si>
    <t>乌恰县县乡两级馕产业基地建设项目</t>
  </si>
  <si>
    <r>
      <rPr>
        <sz val="9"/>
        <rFont val="宋体"/>
        <charset val="134"/>
      </rPr>
      <t>新建钢结构厂房</t>
    </r>
    <r>
      <rPr>
        <sz val="9"/>
        <rFont val="Times New Roman"/>
        <charset val="134"/>
      </rPr>
      <t>600</t>
    </r>
    <r>
      <rPr>
        <sz val="9"/>
        <rFont val="宋体"/>
        <charset val="134"/>
      </rPr>
      <t>平方米及附属水、电、道路硬化，采购馕产业生产设备打包机、和面机、电烤馕设备等</t>
    </r>
  </si>
  <si>
    <t>新疆汇祥永金矿业有限公司乌恰县萨热克铜矿环保项目</t>
  </si>
  <si>
    <r>
      <rPr>
        <sz val="9"/>
        <rFont val="宋体"/>
        <charset val="0"/>
      </rPr>
      <t>日处理量</t>
    </r>
    <r>
      <rPr>
        <sz val="9"/>
        <rFont val="Times New Roman"/>
        <charset val="0"/>
      </rPr>
      <t>2500</t>
    </r>
    <r>
      <rPr>
        <sz val="9"/>
        <rFont val="宋体"/>
        <charset val="0"/>
      </rPr>
      <t>吨矿井涌水水质处理设施及绿色矿山生态建设</t>
    </r>
  </si>
  <si>
    <t>撒热克巴依村</t>
  </si>
  <si>
    <r>
      <rPr>
        <sz val="9"/>
        <rFont val="Times New Roman"/>
        <charset val="134"/>
      </rPr>
      <t>3.27</t>
    </r>
    <r>
      <rPr>
        <sz val="9"/>
        <rFont val="宋体"/>
        <charset val="134"/>
      </rPr>
      <t>新增</t>
    </r>
  </si>
  <si>
    <t>乌恰县紫金锌业井巷工程建设项目</t>
  </si>
  <si>
    <t>建设地下开采开拓运输、开采通风、排水、溜坡、采切工程、充填系统等</t>
  </si>
  <si>
    <t>安全存在隐患，正在整改，负面清单手续问题自治区层面还没有办理完成，企业投资放缓。由于备案手续还没有办理完成，企业投资放缓。</t>
  </si>
  <si>
    <t>2月份这个项目已经停掉不干了</t>
  </si>
  <si>
    <t>朱里串</t>
  </si>
  <si>
    <t>紫金锌业矿建提升工程</t>
  </si>
  <si>
    <t>提升改造乌拉根铅锌辅助工程及环保工程</t>
  </si>
  <si>
    <t>企业投资已备案</t>
  </si>
  <si>
    <t>阿合奇县农副产品加工车间建设项目</t>
  </si>
  <si>
    <r>
      <rPr>
        <sz val="9"/>
        <rFont val="宋体"/>
        <charset val="0"/>
      </rPr>
      <t>建筑面积</t>
    </r>
    <r>
      <rPr>
        <sz val="9"/>
        <rFont val="Times New Roman"/>
        <charset val="0"/>
      </rPr>
      <t>1494</t>
    </r>
    <r>
      <rPr>
        <sz val="9"/>
        <rFont val="宋体"/>
        <charset val="0"/>
      </rPr>
      <t>平方米及配套附属设施建设</t>
    </r>
  </si>
  <si>
    <t>新疆彦鑫，王春耕</t>
  </si>
  <si>
    <t>18290616888</t>
  </si>
  <si>
    <r>
      <rPr>
        <b/>
        <sz val="9"/>
        <rFont val="宋体"/>
        <charset val="0"/>
      </rPr>
      <t>附件</t>
    </r>
    <r>
      <rPr>
        <b/>
        <sz val="9"/>
        <rFont val="Times New Roman"/>
        <charset val="0"/>
      </rPr>
      <t>3</t>
    </r>
    <r>
      <rPr>
        <b/>
        <sz val="9"/>
        <rFont val="宋体"/>
        <charset val="0"/>
      </rPr>
      <t>：</t>
    </r>
  </si>
  <si>
    <r>
      <t>2022</t>
    </r>
    <r>
      <rPr>
        <sz val="22"/>
        <rFont val="方正小标宋简体"/>
        <charset val="134"/>
      </rPr>
      <t>年自治州续建、新建、储备固定资产投资项目计划表</t>
    </r>
  </si>
  <si>
    <t>开工情况</t>
  </si>
  <si>
    <t>转化情况</t>
  </si>
  <si>
    <t>全年开工任务</t>
  </si>
  <si>
    <t>招标阶段（务必填写）</t>
  </si>
  <si>
    <r>
      <rPr>
        <b/>
        <sz val="9"/>
        <rFont val="Times New Roman"/>
        <charset val="0"/>
      </rPr>
      <t>10</t>
    </r>
    <r>
      <rPr>
        <b/>
        <sz val="9"/>
        <rFont val="宋体"/>
        <charset val="0"/>
      </rPr>
      <t>月</t>
    </r>
    <r>
      <rPr>
        <b/>
        <sz val="9"/>
        <rFont val="Times New Roman"/>
        <charset val="0"/>
      </rPr>
      <t>31</t>
    </r>
    <r>
      <rPr>
        <b/>
        <sz val="9"/>
        <rFont val="宋体"/>
        <charset val="0"/>
      </rPr>
      <t>日开工转化数</t>
    </r>
  </si>
  <si>
    <r>
      <rPr>
        <b/>
        <sz val="9"/>
        <rFont val="宋体"/>
        <charset val="134"/>
      </rPr>
      <t>任务数（</t>
    </r>
    <r>
      <rPr>
        <b/>
        <sz val="9"/>
        <rFont val="Times New Roman"/>
        <charset val="134"/>
      </rPr>
      <t>60%</t>
    </r>
    <r>
      <rPr>
        <b/>
        <sz val="9"/>
        <rFont val="宋体"/>
        <charset val="134"/>
      </rPr>
      <t>）</t>
    </r>
  </si>
  <si>
    <t>已发布公告</t>
  </si>
  <si>
    <r>
      <rPr>
        <b/>
        <sz val="9"/>
        <rFont val="宋体"/>
        <charset val="0"/>
      </rPr>
      <t>计划完成招标时间</t>
    </r>
    <r>
      <rPr>
        <b/>
        <sz val="9"/>
        <rFont val="Times New Roman"/>
        <charset val="0"/>
      </rPr>
      <t xml:space="preserve">
</t>
    </r>
    <r>
      <rPr>
        <b/>
        <sz val="9"/>
        <rFont val="宋体"/>
        <charset val="0"/>
      </rPr>
      <t>（</t>
    </r>
    <r>
      <rPr>
        <b/>
        <sz val="9"/>
        <rFont val="Times New Roman"/>
        <charset val="0"/>
      </rPr>
      <t>xx</t>
    </r>
    <r>
      <rPr>
        <b/>
        <sz val="9"/>
        <rFont val="宋体"/>
        <charset val="0"/>
      </rPr>
      <t>月</t>
    </r>
    <r>
      <rPr>
        <b/>
        <sz val="9"/>
        <rFont val="Times New Roman"/>
        <charset val="0"/>
      </rPr>
      <t>xx</t>
    </r>
    <r>
      <rPr>
        <b/>
        <sz val="9"/>
        <rFont val="宋体"/>
        <charset val="0"/>
      </rPr>
      <t>日）</t>
    </r>
  </si>
  <si>
    <t>已完成招标</t>
  </si>
  <si>
    <t>转化开工率</t>
  </si>
  <si>
    <t>开工需求人员数</t>
  </si>
  <si>
    <t>水利</t>
  </si>
  <si>
    <t>中小水库</t>
  </si>
  <si>
    <t>乔诺水库工程</t>
  </si>
  <si>
    <r>
      <rPr>
        <sz val="9"/>
        <rFont val="宋体"/>
        <charset val="0"/>
      </rPr>
      <t>总库容</t>
    </r>
    <r>
      <rPr>
        <sz val="9"/>
        <rFont val="Times New Roman"/>
        <charset val="0"/>
      </rPr>
      <t>3908</t>
    </r>
    <r>
      <rPr>
        <sz val="9"/>
        <rFont val="宋体"/>
        <charset val="0"/>
      </rPr>
      <t>万立方米</t>
    </r>
  </si>
  <si>
    <t>阿克陶县奥吞勒克沉沙调节池工程</t>
  </si>
  <si>
    <r>
      <rPr>
        <sz val="9"/>
        <rFont val="宋体"/>
        <charset val="134"/>
      </rPr>
      <t>总池容</t>
    </r>
    <r>
      <rPr>
        <sz val="9"/>
        <rFont val="Times New Roman"/>
        <charset val="134"/>
      </rPr>
      <t>973</t>
    </r>
    <r>
      <rPr>
        <sz val="9"/>
        <rFont val="宋体"/>
        <charset val="134"/>
      </rPr>
      <t>万立方米</t>
    </r>
  </si>
  <si>
    <t>该项目用地涉及到古墓群，正在重新调整建设地点和设计方案，目前可行性研究报告已经过自治区水利厅规设局审查，正在修改完善，同步准备可行性研究报告内的14个专项</t>
  </si>
  <si>
    <r>
      <rPr>
        <sz val="9"/>
        <rFont val="Times New Roman"/>
        <charset val="0"/>
      </rPr>
      <t>5.8</t>
    </r>
    <r>
      <rPr>
        <sz val="9"/>
        <rFont val="宋体"/>
        <charset val="0"/>
      </rPr>
      <t>号投资减少</t>
    </r>
    <r>
      <rPr>
        <sz val="9"/>
        <rFont val="Times New Roman"/>
        <charset val="0"/>
      </rPr>
      <t>11000</t>
    </r>
    <r>
      <rPr>
        <sz val="9"/>
        <rFont val="宋体"/>
        <charset val="0"/>
      </rPr>
      <t>万</t>
    </r>
  </si>
  <si>
    <t>阿克陶县白山湖沉沙调节池工程</t>
  </si>
  <si>
    <r>
      <rPr>
        <sz val="9"/>
        <rFont val="宋体"/>
        <charset val="134"/>
      </rPr>
      <t>总池容</t>
    </r>
    <r>
      <rPr>
        <sz val="9"/>
        <rFont val="Times New Roman"/>
        <charset val="134"/>
      </rPr>
      <t>400</t>
    </r>
    <r>
      <rPr>
        <sz val="9"/>
        <rFont val="宋体"/>
        <charset val="134"/>
      </rPr>
      <t>万立方米</t>
    </r>
  </si>
  <si>
    <t>征地量较大，需要做大量的协调工作</t>
  </si>
  <si>
    <t>县级</t>
  </si>
  <si>
    <r>
      <rPr>
        <sz val="9"/>
        <rFont val="Times New Roman"/>
        <charset val="0"/>
      </rPr>
      <t>5.8</t>
    </r>
    <r>
      <rPr>
        <sz val="9"/>
        <rFont val="宋体"/>
        <charset val="0"/>
      </rPr>
      <t>号投资减少</t>
    </r>
    <r>
      <rPr>
        <sz val="9"/>
        <rFont val="Times New Roman"/>
        <charset val="0"/>
      </rPr>
      <t>9000</t>
    </r>
    <r>
      <rPr>
        <sz val="9"/>
        <rFont val="宋体"/>
        <charset val="0"/>
      </rPr>
      <t>万</t>
    </r>
  </si>
  <si>
    <t>阿图什市吐古买提乡布谷孜河玛依丹段防洪坝建设项目</t>
  </si>
  <si>
    <r>
      <rPr>
        <sz val="9"/>
        <rFont val="宋体"/>
        <charset val="134"/>
      </rPr>
      <t>在吐古买提乡布谷孜河玛依丹段新建防洪坝</t>
    </r>
    <r>
      <rPr>
        <sz val="9"/>
        <rFont val="Times New Roman"/>
        <charset val="134"/>
      </rPr>
      <t>2.31</t>
    </r>
    <r>
      <rPr>
        <sz val="9"/>
        <rFont val="宋体"/>
        <charset val="134"/>
      </rPr>
      <t>公里及坝下涵管一座</t>
    </r>
  </si>
  <si>
    <t>吐古买提乡</t>
  </si>
  <si>
    <t>玛依丹村</t>
  </si>
  <si>
    <r>
      <rPr>
        <sz val="9"/>
        <rFont val="Times New Roman"/>
        <charset val="0"/>
      </rPr>
      <t>5.24</t>
    </r>
    <r>
      <rPr>
        <sz val="9"/>
        <rFont val="宋体"/>
        <charset val="0"/>
      </rPr>
      <t>日新建转储备</t>
    </r>
  </si>
  <si>
    <r>
      <rPr>
        <sz val="9"/>
        <rFont val="宋体"/>
        <charset val="134"/>
      </rPr>
      <t>阿克陶县</t>
    </r>
    <r>
      <rPr>
        <sz val="9"/>
        <rFont val="Times New Roman"/>
        <charset val="134"/>
      </rPr>
      <t>2022</t>
    </r>
    <r>
      <rPr>
        <sz val="9"/>
        <rFont val="宋体"/>
        <charset val="134"/>
      </rPr>
      <t>年渠道防渗建设项目</t>
    </r>
  </si>
  <si>
    <r>
      <rPr>
        <sz val="9"/>
        <rFont val="宋体"/>
        <charset val="134"/>
      </rPr>
      <t>改建渠道总长</t>
    </r>
    <r>
      <rPr>
        <sz val="9"/>
        <rFont val="Times New Roman"/>
        <charset val="134"/>
      </rPr>
      <t>13.4311</t>
    </r>
    <r>
      <rPr>
        <sz val="9"/>
        <rFont val="宋体"/>
        <charset val="134"/>
      </rPr>
      <t>公里，配套渠系建筑物</t>
    </r>
    <r>
      <rPr>
        <sz val="9"/>
        <rFont val="Times New Roman"/>
        <charset val="134"/>
      </rPr>
      <t>190</t>
    </r>
    <r>
      <rPr>
        <sz val="9"/>
        <rFont val="宋体"/>
        <charset val="134"/>
      </rPr>
      <t>座</t>
    </r>
  </si>
  <si>
    <t>打捆项目，固投部分不足500万</t>
  </si>
  <si>
    <r>
      <rPr>
        <sz val="9"/>
        <rFont val="宋体"/>
        <charset val="0"/>
      </rPr>
      <t>阿克陶县诚鑫路桥有限责任公司</t>
    </r>
    <r>
      <rPr>
        <sz val="9"/>
        <rFont val="Times New Roman"/>
        <charset val="0"/>
      </rPr>
      <t>-----</t>
    </r>
    <r>
      <rPr>
        <sz val="9"/>
        <rFont val="宋体"/>
        <charset val="0"/>
      </rPr>
      <t>李坤</t>
    </r>
  </si>
  <si>
    <t>新塔尔乡</t>
  </si>
  <si>
    <t>阿克木村、塔尔阿巴提村、霍西阿瓦提村</t>
  </si>
  <si>
    <t>乌恰县膘尔托阔依乡且木干河引水灌溉建设项目</t>
  </si>
  <si>
    <r>
      <rPr>
        <sz val="9"/>
        <rFont val="宋体"/>
        <charset val="0"/>
      </rPr>
      <t>新建拦河引水渠首一座，主要包括引水闸</t>
    </r>
    <r>
      <rPr>
        <sz val="9"/>
        <rFont val="Times New Roman"/>
        <charset val="0"/>
      </rPr>
      <t>1</t>
    </r>
    <r>
      <rPr>
        <sz val="9"/>
        <rFont val="宋体"/>
        <charset val="0"/>
      </rPr>
      <t>孔、泄洪冲沙闸</t>
    </r>
    <r>
      <rPr>
        <sz val="9"/>
        <rFont val="Times New Roman"/>
        <charset val="0"/>
      </rPr>
      <t>2</t>
    </r>
    <r>
      <rPr>
        <sz val="9"/>
        <rFont val="宋体"/>
        <charset val="0"/>
      </rPr>
      <t>孔、溢流堰</t>
    </r>
    <r>
      <rPr>
        <sz val="9"/>
        <rFont val="Times New Roman"/>
        <charset val="0"/>
      </rPr>
      <t>1</t>
    </r>
    <r>
      <rPr>
        <sz val="9"/>
        <rFont val="宋体"/>
        <charset val="0"/>
      </rPr>
      <t>座、上下游导流防冲工程及连接渠道工程</t>
    </r>
  </si>
  <si>
    <t>前期资料已完成，已申请专项债券资金，待审核通过，确定资金来源后，挂网招标。</t>
  </si>
  <si>
    <t>膘尔托阔依乡</t>
  </si>
  <si>
    <t>阿合奇县马场阿克巴夏特渠首及渠道改扩建工程</t>
  </si>
  <si>
    <r>
      <rPr>
        <sz val="9"/>
        <rFont val="宋体"/>
        <charset val="134"/>
      </rPr>
      <t>新建渠首</t>
    </r>
    <r>
      <rPr>
        <sz val="9"/>
        <rFont val="Times New Roman"/>
        <charset val="134"/>
      </rPr>
      <t>1</t>
    </r>
    <r>
      <rPr>
        <sz val="9"/>
        <rFont val="宋体"/>
        <charset val="134"/>
      </rPr>
      <t>座，改扩建渠道约</t>
    </r>
    <r>
      <rPr>
        <sz val="9"/>
        <rFont val="Times New Roman"/>
        <charset val="134"/>
      </rPr>
      <t>5.5</t>
    </r>
    <r>
      <rPr>
        <sz val="9"/>
        <rFont val="宋体"/>
        <charset val="134"/>
      </rPr>
      <t>公里</t>
    </r>
  </si>
  <si>
    <t>8.15日开标，部分单位招标文件缺少印章，已流标。计划重新发布招标公告</t>
  </si>
  <si>
    <t>阿克巴夏特村</t>
  </si>
  <si>
    <r>
      <rPr>
        <sz val="9"/>
        <rFont val="Times New Roman"/>
        <charset val="0"/>
      </rPr>
      <t>9</t>
    </r>
    <r>
      <rPr>
        <sz val="9"/>
        <rFont val="宋体"/>
        <charset val="0"/>
      </rPr>
      <t>月</t>
    </r>
    <r>
      <rPr>
        <sz val="9"/>
        <rFont val="Times New Roman"/>
        <charset val="0"/>
      </rPr>
      <t>19</t>
    </r>
    <r>
      <rPr>
        <sz val="9"/>
        <rFont val="宋体"/>
        <charset val="0"/>
      </rPr>
      <t>日投资减少</t>
    </r>
    <r>
      <rPr>
        <sz val="9"/>
        <rFont val="Times New Roman"/>
        <charset val="0"/>
      </rPr>
      <t>1900</t>
    </r>
    <r>
      <rPr>
        <sz val="9"/>
        <rFont val="宋体"/>
        <charset val="0"/>
      </rPr>
      <t>万元</t>
    </r>
  </si>
  <si>
    <t>阿图什市恰河、布河灌区渠道现代化工程 （信息化）</t>
  </si>
  <si>
    <r>
      <rPr>
        <sz val="9"/>
        <rFont val="宋体"/>
        <charset val="134"/>
      </rPr>
      <t>新建节制分水闸</t>
    </r>
    <r>
      <rPr>
        <sz val="9"/>
        <rFont val="Times New Roman"/>
        <charset val="134"/>
      </rPr>
      <t>280</t>
    </r>
    <r>
      <rPr>
        <sz val="9"/>
        <rFont val="宋体"/>
        <charset val="134"/>
      </rPr>
      <t>座及自动化控制设备安装、网络系统、控制平台建设</t>
    </r>
  </si>
  <si>
    <t>水利方面信息化和水库项目要求在自治区开标，自治区交易中心还未解封，未能开标</t>
  </si>
  <si>
    <t>喀尔果勒村</t>
  </si>
  <si>
    <t>阿图什市四乡三镇农村饮水安全建设项目</t>
  </si>
  <si>
    <t>新建水管总站调度中心及配套附属设施建设</t>
  </si>
  <si>
    <t>四乡三镇</t>
  </si>
  <si>
    <r>
      <rPr>
        <sz val="9"/>
        <rFont val="Times New Roman"/>
        <charset val="0"/>
      </rPr>
      <t>4.27</t>
    </r>
    <r>
      <rPr>
        <sz val="9"/>
        <rFont val="宋体"/>
        <charset val="0"/>
      </rPr>
      <t>新建转储备</t>
    </r>
  </si>
  <si>
    <t>阿图什市恰克马克河上阿图什镇南支流防洪坝建设项目</t>
  </si>
  <si>
    <r>
      <rPr>
        <sz val="9"/>
        <rFont val="宋体"/>
        <charset val="134"/>
      </rPr>
      <t>新建防洪坝，总长度</t>
    </r>
    <r>
      <rPr>
        <sz val="9"/>
        <rFont val="Times New Roman"/>
        <charset val="134"/>
      </rPr>
      <t>4.6</t>
    </r>
    <r>
      <rPr>
        <sz val="9"/>
        <rFont val="宋体"/>
        <charset val="134"/>
      </rPr>
      <t>公里</t>
    </r>
  </si>
  <si>
    <t>乌恰村</t>
  </si>
  <si>
    <t>阿图什市吐古买提乡四个村防洪坝建设项目</t>
  </si>
  <si>
    <r>
      <rPr>
        <sz val="9"/>
        <rFont val="宋体"/>
        <charset val="134"/>
      </rPr>
      <t>新建防洪坝，总长度</t>
    </r>
    <r>
      <rPr>
        <sz val="9"/>
        <rFont val="Times New Roman"/>
        <charset val="134"/>
      </rPr>
      <t>4.7</t>
    </r>
    <r>
      <rPr>
        <sz val="9"/>
        <rFont val="宋体"/>
        <charset val="134"/>
      </rPr>
      <t>公里</t>
    </r>
  </si>
  <si>
    <t>玛依丹村、科克塔木村、巴什苏洪木，吐古买提村</t>
  </si>
  <si>
    <t>阿图什市盐碱地改良及配套设施建设项目（格达良乡乔克其村）</t>
  </si>
  <si>
    <t>土地平整面积1158.96亩及配套附属设施建设</t>
  </si>
  <si>
    <t>阿不来孜江·托合提</t>
  </si>
  <si>
    <t>米吉提·艾克木</t>
  </si>
  <si>
    <t>乔克其村</t>
  </si>
  <si>
    <t>乌恰县乌瑞克河城乡供水管网自动化提升项目</t>
  </si>
  <si>
    <t>新建远程控制系统、自动监控系统、自动闸门等配套建筑物</t>
  </si>
  <si>
    <t>汉源水电站下厂房克孜勒苏河引水工程</t>
  </si>
  <si>
    <r>
      <rPr>
        <sz val="9"/>
        <rFont val="宋体"/>
        <charset val="0"/>
      </rPr>
      <t>引水渠水一座，</t>
    </r>
    <r>
      <rPr>
        <sz val="9"/>
        <rFont val="Times New Roman"/>
        <charset val="0"/>
      </rPr>
      <t>4</t>
    </r>
    <r>
      <rPr>
        <sz val="9"/>
        <rFont val="宋体"/>
        <charset val="0"/>
      </rPr>
      <t>公里渠道，</t>
    </r>
    <r>
      <rPr>
        <sz val="9"/>
        <rFont val="Times New Roman"/>
        <charset val="0"/>
      </rPr>
      <t>4.5</t>
    </r>
    <r>
      <rPr>
        <sz val="9"/>
        <rFont val="宋体"/>
        <charset val="0"/>
      </rPr>
      <t>公里管道及相关附属建设</t>
    </r>
  </si>
  <si>
    <r>
      <rPr>
        <sz val="9"/>
        <rFont val="宋体"/>
        <charset val="134"/>
      </rPr>
      <t>目前因受疫情影响，</t>
    </r>
    <r>
      <rPr>
        <sz val="9"/>
        <rFont val="Times New Roman"/>
        <charset val="134"/>
      </rPr>
      <t>8</t>
    </r>
    <r>
      <rPr>
        <sz val="9"/>
        <rFont val="宋体"/>
        <charset val="134"/>
      </rPr>
      <t>月</t>
    </r>
    <r>
      <rPr>
        <sz val="9"/>
        <rFont val="Times New Roman"/>
        <charset val="134"/>
      </rPr>
      <t>22</t>
    </r>
    <r>
      <rPr>
        <sz val="9"/>
        <rFont val="宋体"/>
        <charset val="134"/>
      </rPr>
      <t>日设计方案提交自治区喀管局，由克州水文局对该项目补充完整水资源论证相关资料后，自治区喀管局出具取水许可证批复，计划</t>
    </r>
    <r>
      <rPr>
        <sz val="9"/>
        <rFont val="Times New Roman"/>
        <charset val="134"/>
      </rPr>
      <t>9</t>
    </r>
    <r>
      <rPr>
        <sz val="9"/>
        <rFont val="宋体"/>
        <charset val="134"/>
      </rPr>
      <t>月底前期手续可以办理完（其中涉及有林草手续）。</t>
    </r>
  </si>
  <si>
    <t>由于喀管局关于克孜河取水许可证办理</t>
  </si>
  <si>
    <t>乌恰县黑孜苇中型灌区现代化提升改造工程</t>
  </si>
  <si>
    <t>新建防渗渠、渠系建筑物及其他配套附属设施建设</t>
  </si>
  <si>
    <t>乌恰县波斯坦铁列克中型灌区现代化提升改造工程</t>
  </si>
  <si>
    <t>乌恰县膘尔托阔依中型灌区现代化提升改造工程</t>
  </si>
  <si>
    <t>乌恰县铁列克乡乡村振兴水利产业发展支撑项目</t>
  </si>
  <si>
    <r>
      <rPr>
        <sz val="9"/>
        <rFont val="宋体"/>
        <charset val="0"/>
      </rPr>
      <t>新建管道</t>
    </r>
    <r>
      <rPr>
        <sz val="9"/>
        <rFont val="Times New Roman"/>
        <charset val="0"/>
      </rPr>
      <t>23.9</t>
    </r>
    <r>
      <rPr>
        <sz val="9"/>
        <rFont val="宋体"/>
        <charset val="0"/>
      </rPr>
      <t>公里及其他配套附属设施建设</t>
    </r>
  </si>
  <si>
    <t>乌恰县波斯坦铁列克乡乡村振兴水利支撑项目</t>
  </si>
  <si>
    <t>新建输水管网、喷灌系统及其他配套附属设施建设</t>
  </si>
  <si>
    <t>乌恰县康苏至玛依喀克城乡供水工程</t>
  </si>
  <si>
    <r>
      <rPr>
        <sz val="9"/>
        <rFont val="宋体"/>
        <charset val="0"/>
      </rPr>
      <t>新建输水管线</t>
    </r>
    <r>
      <rPr>
        <sz val="9"/>
        <rFont val="Times New Roman"/>
        <charset val="0"/>
      </rPr>
      <t>42.32</t>
    </r>
    <r>
      <rPr>
        <sz val="9"/>
        <rFont val="宋体"/>
        <charset val="0"/>
      </rPr>
      <t>公里及其他配套附属设施建设</t>
    </r>
  </si>
  <si>
    <t>乌恰县水库及渠首水雨情预警监测项目</t>
  </si>
  <si>
    <r>
      <rPr>
        <sz val="9"/>
        <rFont val="宋体"/>
        <charset val="0"/>
      </rPr>
      <t>新建</t>
    </r>
    <r>
      <rPr>
        <sz val="9"/>
        <rFont val="Times New Roman"/>
        <charset val="0"/>
      </rPr>
      <t>5</t>
    </r>
    <r>
      <rPr>
        <sz val="9"/>
        <rFont val="宋体"/>
        <charset val="0"/>
      </rPr>
      <t>座渠首水雨情预警监测装置及其他配套附属设施建设</t>
    </r>
  </si>
  <si>
    <r>
      <rPr>
        <sz val="9"/>
        <rFont val="宋体"/>
        <charset val="134"/>
      </rPr>
      <t>阿图什市</t>
    </r>
    <r>
      <rPr>
        <sz val="9"/>
        <rFont val="Times New Roman"/>
        <charset val="134"/>
      </rPr>
      <t>2022</t>
    </r>
    <r>
      <rPr>
        <sz val="9"/>
        <rFont val="宋体"/>
        <charset val="134"/>
      </rPr>
      <t>年</t>
    </r>
    <r>
      <rPr>
        <sz val="9"/>
        <rFont val="Times New Roman"/>
        <charset val="134"/>
      </rPr>
      <t>4</t>
    </r>
    <r>
      <rPr>
        <sz val="9"/>
        <rFont val="宋体"/>
        <charset val="134"/>
      </rPr>
      <t>个乡土地平整及配套设施建设项目</t>
    </r>
  </si>
  <si>
    <r>
      <rPr>
        <sz val="9"/>
        <rFont val="宋体"/>
        <charset val="134"/>
      </rPr>
      <t>土地平整</t>
    </r>
    <r>
      <rPr>
        <sz val="9"/>
        <rFont val="Times New Roman"/>
        <charset val="134"/>
      </rPr>
      <t>10000</t>
    </r>
    <r>
      <rPr>
        <sz val="9"/>
        <rFont val="宋体"/>
        <charset val="134"/>
      </rPr>
      <t>亩，新建防渗渠</t>
    </r>
    <r>
      <rPr>
        <sz val="9"/>
        <rFont val="Times New Roman"/>
        <charset val="134"/>
      </rPr>
      <t>25</t>
    </r>
    <r>
      <rPr>
        <sz val="9"/>
        <rFont val="宋体"/>
        <charset val="134"/>
      </rPr>
      <t>公里及配套附属设施建设</t>
    </r>
  </si>
  <si>
    <t>阿扎克镇、阿湖乡、吐古买提乡、哈拉峻乡</t>
  </si>
  <si>
    <t>麦依村、阿其克村、吐古买提村、坎阿热里村</t>
  </si>
  <si>
    <r>
      <rPr>
        <sz val="9"/>
        <rFont val="Times New Roman"/>
        <charset val="0"/>
      </rPr>
      <t>8.15</t>
    </r>
    <r>
      <rPr>
        <sz val="9"/>
        <rFont val="宋体"/>
        <charset val="0"/>
      </rPr>
      <t>日投资减少</t>
    </r>
    <r>
      <rPr>
        <sz val="9"/>
        <rFont val="Times New Roman"/>
        <charset val="0"/>
      </rPr>
      <t>3673</t>
    </r>
    <r>
      <rPr>
        <sz val="9"/>
        <rFont val="宋体"/>
        <charset val="0"/>
      </rPr>
      <t>万元</t>
    </r>
  </si>
  <si>
    <t>阿图什市格达良乡土地整理及设施配套项目</t>
  </si>
  <si>
    <r>
      <rPr>
        <sz val="9"/>
        <rFont val="宋体"/>
        <charset val="134"/>
      </rPr>
      <t>土地平整</t>
    </r>
    <r>
      <rPr>
        <sz val="9"/>
        <rFont val="Times New Roman"/>
        <charset val="134"/>
      </rPr>
      <t>5021</t>
    </r>
    <r>
      <rPr>
        <sz val="9"/>
        <rFont val="宋体"/>
        <charset val="134"/>
      </rPr>
      <t>亩，新建防渗渠</t>
    </r>
    <r>
      <rPr>
        <sz val="9"/>
        <rFont val="Times New Roman"/>
        <charset val="134"/>
      </rPr>
      <t>25.8</t>
    </r>
    <r>
      <rPr>
        <sz val="9"/>
        <rFont val="宋体"/>
        <charset val="134"/>
      </rPr>
      <t>公里及配套附属设施建设</t>
    </r>
  </si>
  <si>
    <t>阿图什市提坚村农产品加工及配套设施建设项目</t>
  </si>
  <si>
    <t>主要建设2座1200平方厂房、原料库（普通库房）600平方米，及水，电，地坪，监控等相关配套设施建设。</t>
  </si>
  <si>
    <t>刚进场地</t>
  </si>
  <si>
    <t>乌恰县黑孜苇乡坎久干村乡村振兴示范村基础设施配套建设项目</t>
  </si>
  <si>
    <r>
      <rPr>
        <sz val="9"/>
        <rFont val="宋体"/>
        <charset val="0"/>
      </rPr>
      <t>新建灌溉水渠</t>
    </r>
    <r>
      <rPr>
        <sz val="9"/>
        <rFont val="Times New Roman"/>
        <charset val="0"/>
      </rPr>
      <t>2</t>
    </r>
    <r>
      <rPr>
        <sz val="9"/>
        <rFont val="宋体"/>
        <charset val="0"/>
      </rPr>
      <t>公里、提升改造道路</t>
    </r>
    <r>
      <rPr>
        <sz val="9"/>
        <rFont val="Times New Roman"/>
        <charset val="0"/>
      </rPr>
      <t>6.6</t>
    </r>
    <r>
      <rPr>
        <sz val="9"/>
        <rFont val="宋体"/>
        <charset val="0"/>
      </rPr>
      <t>公里及相关附属设施建设</t>
    </r>
  </si>
  <si>
    <r>
      <rPr>
        <sz val="9"/>
        <rFont val="宋体"/>
        <charset val="134"/>
      </rPr>
      <t>巴合提亚尔</t>
    </r>
    <r>
      <rPr>
        <sz val="9"/>
        <rFont val="Times New Roman"/>
        <charset val="134"/>
      </rPr>
      <t>·</t>
    </r>
    <r>
      <rPr>
        <sz val="9"/>
        <rFont val="宋体"/>
        <charset val="134"/>
      </rPr>
      <t>托克托库力</t>
    </r>
  </si>
  <si>
    <t>替换</t>
  </si>
  <si>
    <t>乌恰县现代农业示范园区温室大棚提质增效项目</t>
  </si>
  <si>
    <r>
      <rPr>
        <sz val="9"/>
        <rFont val="宋体"/>
        <charset val="134"/>
      </rPr>
      <t>采购安装大棚棉被</t>
    </r>
    <r>
      <rPr>
        <sz val="9"/>
        <rFont val="Times New Roman"/>
        <charset val="134"/>
      </rPr>
      <t>6200</t>
    </r>
    <r>
      <rPr>
        <sz val="9"/>
        <rFont val="宋体"/>
        <charset val="134"/>
      </rPr>
      <t>条，</t>
    </r>
    <r>
      <rPr>
        <sz val="9"/>
        <rFont val="Times New Roman"/>
        <charset val="134"/>
      </rPr>
      <t>12</t>
    </r>
    <r>
      <rPr>
        <sz val="9"/>
        <rFont val="宋体"/>
        <charset val="134"/>
      </rPr>
      <t>丝</t>
    </r>
    <r>
      <rPr>
        <sz val="9"/>
        <rFont val="Times New Roman"/>
        <charset val="134"/>
      </rPr>
      <t>po</t>
    </r>
    <r>
      <rPr>
        <sz val="9"/>
        <rFont val="宋体"/>
        <charset val="134"/>
      </rPr>
      <t>膜棚膜</t>
    </r>
    <r>
      <rPr>
        <sz val="9"/>
        <rFont val="Times New Roman"/>
        <charset val="134"/>
      </rPr>
      <t>36.03</t>
    </r>
    <r>
      <rPr>
        <sz val="9"/>
        <rFont val="宋体"/>
        <charset val="134"/>
      </rPr>
      <t>吨等</t>
    </r>
  </si>
  <si>
    <r>
      <rPr>
        <sz val="9"/>
        <color rgb="FFFF0000"/>
        <rFont val="Times New Roman"/>
        <charset val="134"/>
      </rPr>
      <t>6</t>
    </r>
    <r>
      <rPr>
        <sz val="9"/>
        <color rgb="FFFF0000"/>
        <rFont val="宋体"/>
        <charset val="134"/>
      </rPr>
      <t>月</t>
    </r>
    <r>
      <rPr>
        <sz val="9"/>
        <color rgb="FFFF0000"/>
        <rFont val="Times New Roman"/>
        <charset val="134"/>
      </rPr>
      <t>17</t>
    </r>
    <r>
      <rPr>
        <sz val="9"/>
        <color rgb="FFFF0000"/>
        <rFont val="宋体"/>
        <charset val="134"/>
      </rPr>
      <t>日已经挂意向公告，</t>
    </r>
    <r>
      <rPr>
        <sz val="9"/>
        <color rgb="FFFF0000"/>
        <rFont val="Times New Roman"/>
        <charset val="134"/>
      </rPr>
      <t>8</t>
    </r>
    <r>
      <rPr>
        <sz val="9"/>
        <color rgb="FFFF0000"/>
        <rFont val="宋体"/>
        <charset val="134"/>
      </rPr>
      <t>月</t>
    </r>
    <r>
      <rPr>
        <sz val="9"/>
        <color rgb="FFFF0000"/>
        <rFont val="Times New Roman"/>
        <charset val="134"/>
      </rPr>
      <t>18</t>
    </r>
    <r>
      <rPr>
        <sz val="9"/>
        <color rgb="FFFF0000"/>
        <rFont val="宋体"/>
        <charset val="134"/>
      </rPr>
      <t>日开标，</t>
    </r>
    <r>
      <rPr>
        <sz val="9"/>
        <color rgb="FFFF0000"/>
        <rFont val="Times New Roman"/>
        <charset val="134"/>
      </rPr>
      <t>8</t>
    </r>
    <r>
      <rPr>
        <sz val="9"/>
        <color rgb="FFFF0000"/>
        <rFont val="宋体"/>
        <charset val="134"/>
      </rPr>
      <t>月</t>
    </r>
    <r>
      <rPr>
        <sz val="9"/>
        <color rgb="FFFF0000"/>
        <rFont val="Times New Roman"/>
        <charset val="134"/>
      </rPr>
      <t>22</t>
    </r>
    <r>
      <rPr>
        <sz val="9"/>
        <color rgb="FFFF0000"/>
        <rFont val="宋体"/>
        <charset val="134"/>
      </rPr>
      <t>日签订合同开工。采购款支付</t>
    </r>
    <r>
      <rPr>
        <sz val="9"/>
        <color rgb="FFFF0000"/>
        <rFont val="Times New Roman"/>
        <charset val="134"/>
      </rPr>
      <t>231</t>
    </r>
    <r>
      <rPr>
        <sz val="9"/>
        <color rgb="FFFF0000"/>
        <rFont val="宋体"/>
        <charset val="134"/>
      </rPr>
      <t>万。支付</t>
    </r>
    <r>
      <rPr>
        <sz val="9"/>
        <color rgb="FFFF0000"/>
        <rFont val="Times New Roman"/>
        <charset val="134"/>
      </rPr>
      <t>8</t>
    </r>
    <r>
      <rPr>
        <sz val="9"/>
        <color rgb="FFFF0000"/>
        <rFont val="宋体"/>
        <charset val="134"/>
      </rPr>
      <t>0%</t>
    </r>
  </si>
  <si>
    <r>
      <rPr>
        <sz val="9"/>
        <rFont val="宋体"/>
        <charset val="0"/>
      </rPr>
      <t>替换</t>
    </r>
    <r>
      <rPr>
        <sz val="9"/>
        <rFont val="Times New Roman"/>
        <charset val="0"/>
      </rPr>
      <t>6.27</t>
    </r>
  </si>
  <si>
    <t>克州乌恰县农产品废弃物资源化综合有效利用园区建设项目</t>
  </si>
  <si>
    <r>
      <rPr>
        <sz val="9"/>
        <rFont val="宋体"/>
        <charset val="134"/>
      </rPr>
      <t>新建</t>
    </r>
    <r>
      <rPr>
        <sz val="9"/>
        <rFont val="Times New Roman"/>
        <charset val="134"/>
      </rPr>
      <t>4</t>
    </r>
    <r>
      <rPr>
        <sz val="9"/>
        <rFont val="宋体"/>
        <charset val="134"/>
      </rPr>
      <t>个有机肥生产厂房一座、饲料生产厂房一座及配套附属设施建设</t>
    </r>
  </si>
  <si>
    <r>
      <rPr>
        <sz val="9"/>
        <color rgb="FFFF0000"/>
        <rFont val="Times New Roman"/>
        <charset val="134"/>
      </rPr>
      <t>7</t>
    </r>
    <r>
      <rPr>
        <sz val="9"/>
        <color rgb="FFFF0000"/>
        <rFont val="宋体"/>
        <charset val="134"/>
      </rPr>
      <t>月</t>
    </r>
    <r>
      <rPr>
        <sz val="9"/>
        <color rgb="FFFF0000"/>
        <rFont val="Times New Roman"/>
        <charset val="134"/>
      </rPr>
      <t>26</t>
    </r>
    <r>
      <rPr>
        <sz val="9"/>
        <color rgb="FFFF0000"/>
        <rFont val="宋体"/>
        <charset val="134"/>
      </rPr>
      <t>日挂网，</t>
    </r>
    <r>
      <rPr>
        <sz val="9"/>
        <color rgb="FFFF0000"/>
        <rFont val="Times New Roman"/>
        <charset val="134"/>
      </rPr>
      <t>8</t>
    </r>
    <r>
      <rPr>
        <sz val="9"/>
        <color rgb="FFFF0000"/>
        <rFont val="宋体"/>
        <charset val="134"/>
      </rPr>
      <t>月</t>
    </r>
    <r>
      <rPr>
        <sz val="9"/>
        <color rgb="FFFF0000"/>
        <rFont val="Times New Roman"/>
        <charset val="134"/>
      </rPr>
      <t>18</t>
    </r>
    <r>
      <rPr>
        <sz val="9"/>
        <color rgb="FFFF0000"/>
        <rFont val="宋体"/>
        <charset val="134"/>
      </rPr>
      <t>日开标，</t>
    </r>
    <r>
      <rPr>
        <sz val="9"/>
        <color rgb="FFFF0000"/>
        <rFont val="Times New Roman"/>
        <charset val="134"/>
      </rPr>
      <t>8</t>
    </r>
    <r>
      <rPr>
        <sz val="9"/>
        <color rgb="FFFF0000"/>
        <rFont val="宋体"/>
        <charset val="134"/>
      </rPr>
      <t>月</t>
    </r>
    <r>
      <rPr>
        <sz val="9"/>
        <color rgb="FFFF0000"/>
        <rFont val="Times New Roman"/>
        <charset val="134"/>
      </rPr>
      <t>26</t>
    </r>
    <r>
      <rPr>
        <sz val="9"/>
        <color rgb="FFFF0000"/>
        <rFont val="宋体"/>
        <charset val="134"/>
      </rPr>
      <t>日开工。支付资金</t>
    </r>
    <r>
      <rPr>
        <sz val="9"/>
        <color rgb="FFFF0000"/>
        <rFont val="Times New Roman"/>
        <charset val="134"/>
      </rPr>
      <t>4179.32</t>
    </r>
    <r>
      <rPr>
        <sz val="9"/>
        <color rgb="FFFF0000"/>
        <rFont val="宋体"/>
        <charset val="134"/>
      </rPr>
      <t>万。支付</t>
    </r>
    <r>
      <rPr>
        <sz val="9"/>
        <color rgb="FFFF0000"/>
        <rFont val="Times New Roman"/>
        <charset val="134"/>
      </rPr>
      <t>71%</t>
    </r>
  </si>
  <si>
    <t>乌恰县农业产业融合发展示范园区建设项目</t>
  </si>
  <si>
    <t>新建农产品加工区、农产品销售区及及其他配套附属设施建设</t>
  </si>
  <si>
    <r>
      <rPr>
        <sz val="9"/>
        <rFont val="宋体"/>
        <charset val="134"/>
      </rPr>
      <t>该项目</t>
    </r>
    <r>
      <rPr>
        <sz val="9"/>
        <rFont val="Times New Roman"/>
        <charset val="134"/>
      </rPr>
      <t>2021</t>
    </r>
    <r>
      <rPr>
        <sz val="9"/>
        <rFont val="宋体"/>
        <charset val="134"/>
      </rPr>
      <t>年到位一般债</t>
    </r>
    <r>
      <rPr>
        <sz val="9"/>
        <rFont val="Times New Roman"/>
        <charset val="134"/>
      </rPr>
      <t>3000</t>
    </r>
    <r>
      <rPr>
        <sz val="9"/>
        <rFont val="宋体"/>
        <charset val="134"/>
      </rPr>
      <t>万，剩余资金无法到位。</t>
    </r>
  </si>
  <si>
    <r>
      <rPr>
        <sz val="9"/>
        <rFont val="宋体"/>
        <charset val="0"/>
      </rPr>
      <t>买买提居马</t>
    </r>
    <r>
      <rPr>
        <sz val="9"/>
        <rFont val="Times New Roman"/>
        <charset val="0"/>
      </rPr>
      <t>·</t>
    </r>
    <r>
      <rPr>
        <sz val="9"/>
        <rFont val="宋体"/>
        <charset val="0"/>
      </rPr>
      <t>阿不都哈地尔</t>
    </r>
  </si>
  <si>
    <r>
      <rPr>
        <sz val="9"/>
        <rFont val="宋体"/>
        <charset val="134"/>
      </rPr>
      <t>该项目到位</t>
    </r>
    <r>
      <rPr>
        <sz val="9"/>
        <rFont val="Times New Roman"/>
        <charset val="134"/>
      </rPr>
      <t>2021</t>
    </r>
    <r>
      <rPr>
        <sz val="9"/>
        <rFont val="宋体"/>
        <charset val="134"/>
      </rPr>
      <t>年一般债</t>
    </r>
    <r>
      <rPr>
        <sz val="9"/>
        <rFont val="Times New Roman"/>
        <charset val="134"/>
      </rPr>
      <t>3000</t>
    </r>
    <r>
      <rPr>
        <sz val="9"/>
        <rFont val="宋体"/>
        <charset val="134"/>
      </rPr>
      <t>万，剩余无法到位</t>
    </r>
  </si>
  <si>
    <t>乌恰县食用菌生产基地建设项目</t>
  </si>
  <si>
    <t>新建菌丝培育基地及其他配套附属设施建设</t>
  </si>
  <si>
    <t>乌恰县设施农业提质增效建设项目</t>
  </si>
  <si>
    <r>
      <rPr>
        <sz val="9"/>
        <rFont val="宋体"/>
        <charset val="134"/>
      </rPr>
      <t>提升改造温室</t>
    </r>
    <r>
      <rPr>
        <sz val="9"/>
        <rFont val="Times New Roman"/>
        <charset val="134"/>
      </rPr>
      <t>1436</t>
    </r>
    <r>
      <rPr>
        <sz val="9"/>
        <rFont val="宋体"/>
        <charset val="134"/>
      </rPr>
      <t>座及其他配套附属设施建设</t>
    </r>
  </si>
  <si>
    <t>乌恰县现代农业生产示范园区建设项目</t>
  </si>
  <si>
    <r>
      <rPr>
        <sz val="9"/>
        <rFont val="宋体"/>
        <charset val="134"/>
      </rPr>
      <t>总建筑面积</t>
    </r>
    <r>
      <rPr>
        <sz val="9"/>
        <rFont val="Times New Roman"/>
        <charset val="134"/>
      </rPr>
      <t>30</t>
    </r>
    <r>
      <rPr>
        <sz val="9"/>
        <rFont val="宋体"/>
        <charset val="134"/>
      </rPr>
      <t>万平方米及其他配套附属设施建设</t>
    </r>
  </si>
  <si>
    <r>
      <rPr>
        <sz val="9"/>
        <rFont val="Times New Roman"/>
        <charset val="0"/>
      </rPr>
      <t>5.24</t>
    </r>
    <r>
      <rPr>
        <sz val="9"/>
        <rFont val="宋体"/>
        <charset val="0"/>
      </rPr>
      <t>日投资减少</t>
    </r>
    <r>
      <rPr>
        <sz val="9"/>
        <rFont val="Times New Roman"/>
        <charset val="0"/>
      </rPr>
      <t>3000</t>
    </r>
    <r>
      <rPr>
        <sz val="9"/>
        <rFont val="宋体"/>
        <charset val="0"/>
      </rPr>
      <t>万</t>
    </r>
  </si>
  <si>
    <t>乌恰县养殖场改扩建工程</t>
  </si>
  <si>
    <t>改建青贮池6个、新建管道1620米、硬化4200米、饲料库编修500个、生活区围墙380米、育肥工作间修缮、堆粪场地等附属设施。</t>
  </si>
  <si>
    <t>完成总工程量的90%</t>
  </si>
  <si>
    <t>企业：新疆立泽来牧业有限公司</t>
  </si>
  <si>
    <r>
      <rPr>
        <sz val="9"/>
        <rFont val="Times New Roman"/>
        <charset val="0"/>
      </rPr>
      <t>8.29</t>
    </r>
    <r>
      <rPr>
        <sz val="9"/>
        <rFont val="宋体"/>
        <charset val="0"/>
      </rPr>
      <t>日调整</t>
    </r>
  </si>
  <si>
    <t>阿合奇县阿合奇镇佳朗奇冬吾孜都克人工饲草料基地建设项目</t>
  </si>
  <si>
    <r>
      <rPr>
        <sz val="9"/>
        <rFont val="宋体"/>
        <charset val="0"/>
      </rPr>
      <t>在冬吾孜都克平整</t>
    </r>
    <r>
      <rPr>
        <sz val="9"/>
        <rFont val="Times New Roman"/>
        <charset val="0"/>
      </rPr>
      <t>1000</t>
    </r>
    <r>
      <rPr>
        <sz val="9"/>
        <rFont val="宋体"/>
        <charset val="0"/>
      </rPr>
      <t>亩土地，配套斗渠、农渠</t>
    </r>
    <r>
      <rPr>
        <sz val="9"/>
        <rFont val="Times New Roman"/>
        <charset val="0"/>
      </rPr>
      <t>6.25</t>
    </r>
    <r>
      <rPr>
        <sz val="9"/>
        <rFont val="宋体"/>
        <charset val="0"/>
      </rPr>
      <t>公里</t>
    </r>
  </si>
  <si>
    <r>
      <rPr>
        <sz val="9"/>
        <rFont val="Times New Roman"/>
        <charset val="134"/>
      </rPr>
      <t>2022</t>
    </r>
    <r>
      <rPr>
        <sz val="9"/>
        <rFont val="宋体"/>
        <charset val="134"/>
      </rPr>
      <t>年阿图什市江苏情集体帮扶农场建设项目</t>
    </r>
  </si>
  <si>
    <r>
      <rPr>
        <sz val="9"/>
        <rFont val="宋体"/>
        <charset val="134"/>
      </rPr>
      <t>新建</t>
    </r>
    <r>
      <rPr>
        <sz val="9"/>
        <rFont val="Times New Roman"/>
        <charset val="134"/>
      </rPr>
      <t>6000</t>
    </r>
    <r>
      <rPr>
        <sz val="9"/>
        <rFont val="宋体"/>
        <charset val="134"/>
      </rPr>
      <t>平方米钢结构羊舍、</t>
    </r>
    <r>
      <rPr>
        <sz val="9"/>
        <rFont val="Times New Roman"/>
        <charset val="134"/>
      </rPr>
      <t>200</t>
    </r>
    <r>
      <rPr>
        <sz val="9"/>
        <rFont val="宋体"/>
        <charset val="134"/>
      </rPr>
      <t>立方米蓄水池及采购相关配套设备等</t>
    </r>
  </si>
  <si>
    <t>哈拉峻乡欧吐拉哈拉峻村牲畜养殖小区建设项目</t>
  </si>
  <si>
    <r>
      <rPr>
        <sz val="9"/>
        <rFont val="宋体"/>
        <charset val="134"/>
      </rPr>
      <t>新建羊舍</t>
    </r>
    <r>
      <rPr>
        <sz val="9"/>
        <rFont val="Times New Roman"/>
        <charset val="134"/>
      </rPr>
      <t>144</t>
    </r>
    <r>
      <rPr>
        <sz val="9"/>
        <rFont val="宋体"/>
        <charset val="134"/>
      </rPr>
      <t>座，单个建筑面积</t>
    </r>
    <r>
      <rPr>
        <sz val="9"/>
        <rFont val="Times New Roman"/>
        <charset val="134"/>
      </rPr>
      <t>220</t>
    </r>
    <r>
      <rPr>
        <sz val="9"/>
        <rFont val="宋体"/>
        <charset val="134"/>
      </rPr>
      <t>平方米</t>
    </r>
    <r>
      <rPr>
        <sz val="9"/>
        <rFont val="Times New Roman"/>
        <charset val="134"/>
      </rPr>
      <t>-280</t>
    </r>
    <r>
      <rPr>
        <sz val="9"/>
        <rFont val="宋体"/>
        <charset val="134"/>
      </rPr>
      <t>平方米及配套附属设施建设</t>
    </r>
  </si>
  <si>
    <t>阿克陶县奶业基地</t>
  </si>
  <si>
    <r>
      <rPr>
        <sz val="9"/>
        <rFont val="宋体"/>
        <charset val="134"/>
      </rPr>
      <t>新建牛圈、草料棚、青储窖，采购奶牛</t>
    </r>
    <r>
      <rPr>
        <sz val="9"/>
        <rFont val="Times New Roman"/>
        <charset val="134"/>
      </rPr>
      <t>2000</t>
    </r>
    <r>
      <rPr>
        <sz val="9"/>
        <rFont val="宋体"/>
        <charset val="134"/>
      </rPr>
      <t>头</t>
    </r>
  </si>
  <si>
    <r>
      <rPr>
        <sz val="9"/>
        <rFont val="Times New Roman"/>
        <charset val="0"/>
      </rPr>
      <t>5.16</t>
    </r>
    <r>
      <rPr>
        <sz val="9"/>
        <rFont val="宋体"/>
        <charset val="0"/>
      </rPr>
      <t>号新建转储备，投资减少</t>
    </r>
    <r>
      <rPr>
        <sz val="9"/>
        <rFont val="Times New Roman"/>
        <charset val="0"/>
      </rPr>
      <t>4170</t>
    </r>
    <r>
      <rPr>
        <sz val="9"/>
        <rFont val="宋体"/>
        <charset val="0"/>
      </rPr>
      <t>万</t>
    </r>
  </si>
  <si>
    <t>乌恰县畜禽粪污资源化利用建设项目</t>
  </si>
  <si>
    <r>
      <rPr>
        <sz val="9"/>
        <rFont val="宋体"/>
        <charset val="0"/>
      </rPr>
      <t>新建区域性粪污处理中心</t>
    </r>
    <r>
      <rPr>
        <sz val="9"/>
        <rFont val="Times New Roman"/>
        <charset val="0"/>
      </rPr>
      <t>6</t>
    </r>
    <r>
      <rPr>
        <sz val="9"/>
        <rFont val="宋体"/>
        <charset val="0"/>
      </rPr>
      <t>个、粪污集中收集点</t>
    </r>
    <r>
      <rPr>
        <sz val="9"/>
        <rFont val="Times New Roman"/>
        <charset val="0"/>
      </rPr>
      <t xml:space="preserve"> 28 </t>
    </r>
    <r>
      <rPr>
        <sz val="9"/>
        <rFont val="宋体"/>
        <charset val="0"/>
      </rPr>
      <t>个及相关配套设施建设</t>
    </r>
  </si>
  <si>
    <t>7月18日采购挂网，采购开标8月9日至10日；基建挂网7月26日，基建开标8月19日，8月21日开工。完成总工程量的75%。</t>
  </si>
  <si>
    <t>乌恰县畜牧兽医局</t>
  </si>
  <si>
    <r>
      <rPr>
        <sz val="9"/>
        <rFont val="宋体"/>
        <charset val="0"/>
      </rPr>
      <t>巴依哈孜</t>
    </r>
    <r>
      <rPr>
        <sz val="9"/>
        <rFont val="Times New Roman"/>
        <charset val="0"/>
      </rPr>
      <t>·</t>
    </r>
    <r>
      <rPr>
        <sz val="9"/>
        <rFont val="宋体"/>
        <charset val="0"/>
      </rPr>
      <t>艾尔肯</t>
    </r>
  </si>
  <si>
    <t>8.15日年度投资增加500万元</t>
  </si>
  <si>
    <t>乌恰县牛羊屠宰场建设项目</t>
  </si>
  <si>
    <t>新建牛羊屠宰车间、排酸室1680平方米，牲畜检疫待宰区5000平方米，员工生活区3000平方米以及附属设备</t>
  </si>
  <si>
    <r>
      <rPr>
        <sz val="9"/>
        <color rgb="FFFF0000"/>
        <rFont val="宋体"/>
        <charset val="134"/>
      </rPr>
      <t>于</t>
    </r>
    <r>
      <rPr>
        <sz val="9"/>
        <color rgb="FFFF0000"/>
        <rFont val="Times New Roman"/>
        <charset val="134"/>
      </rPr>
      <t>8</t>
    </r>
    <r>
      <rPr>
        <sz val="9"/>
        <color rgb="FFFF0000"/>
        <rFont val="宋体"/>
        <charset val="134"/>
      </rPr>
      <t>月</t>
    </r>
    <r>
      <rPr>
        <sz val="9"/>
        <color rgb="FFFF0000"/>
        <rFont val="Times New Roman"/>
        <charset val="134"/>
      </rPr>
      <t>15</t>
    </r>
    <r>
      <rPr>
        <sz val="9"/>
        <color rgb="FFFF0000"/>
        <rFont val="宋体"/>
        <charset val="134"/>
      </rPr>
      <t>日开工。屠宰车间基础浇筑完成，消防水池基础开挖，完成总工程量的32%。</t>
    </r>
  </si>
  <si>
    <t>受疫情影响技术人员进乌恰困难</t>
  </si>
  <si>
    <t>努尔艾力·买买提</t>
  </si>
  <si>
    <t>吐尔孙江·木合塔尔</t>
  </si>
  <si>
    <t>巴依哈孜·艾尔肯</t>
  </si>
  <si>
    <t>乌恰县玛依喀克西门塔尔牛养殖基地建设项目</t>
  </si>
  <si>
    <r>
      <rPr>
        <sz val="9"/>
        <rFont val="宋体"/>
        <charset val="0"/>
      </rPr>
      <t>新建棚圈</t>
    </r>
    <r>
      <rPr>
        <sz val="9"/>
        <rFont val="Times New Roman"/>
        <charset val="0"/>
      </rPr>
      <t>30000</t>
    </r>
    <r>
      <rPr>
        <sz val="9"/>
        <rFont val="宋体"/>
        <charset val="0"/>
      </rPr>
      <t>平方米、青贮池</t>
    </r>
    <r>
      <rPr>
        <sz val="9"/>
        <rFont val="Times New Roman"/>
        <charset val="0"/>
      </rPr>
      <t>26200</t>
    </r>
    <r>
      <rPr>
        <sz val="9"/>
        <rFont val="宋体"/>
        <charset val="0"/>
      </rPr>
      <t>立方米、配种站</t>
    </r>
    <r>
      <rPr>
        <sz val="9"/>
        <rFont val="Times New Roman"/>
        <charset val="0"/>
      </rPr>
      <t>1</t>
    </r>
    <r>
      <rPr>
        <sz val="9"/>
        <rFont val="宋体"/>
        <charset val="0"/>
      </rPr>
      <t>座、草料棚</t>
    </r>
    <r>
      <rPr>
        <sz val="9"/>
        <rFont val="Times New Roman"/>
        <charset val="0"/>
      </rPr>
      <t>8550</t>
    </r>
    <r>
      <rPr>
        <sz val="9"/>
        <rFont val="宋体"/>
        <charset val="0"/>
      </rPr>
      <t>平方米及附属设施建设</t>
    </r>
  </si>
  <si>
    <t>申请中央预算</t>
  </si>
  <si>
    <t>乌恰县优质饲草地建设项目</t>
  </si>
  <si>
    <r>
      <rPr>
        <sz val="9"/>
        <rFont val="宋体"/>
        <charset val="0"/>
      </rPr>
      <t>新建优质饲草料地</t>
    </r>
    <r>
      <rPr>
        <sz val="9"/>
        <rFont val="Times New Roman"/>
        <charset val="0"/>
      </rPr>
      <t>10000</t>
    </r>
    <r>
      <rPr>
        <sz val="9"/>
        <rFont val="宋体"/>
        <charset val="0"/>
      </rPr>
      <t>亩，开垦、灌溉、网围等配套设施建设</t>
    </r>
  </si>
  <si>
    <t>乌恰县巴音库鲁提镇农副产品深加工建设项目</t>
  </si>
  <si>
    <t>对加工车间进行水、电等进行改造，购置畜产品加工厂深加工设备</t>
  </si>
  <si>
    <t>乌恰县动物防疫体系建设项目</t>
  </si>
  <si>
    <t>改建动物疫病实验室及相关配套设施建设</t>
  </si>
  <si>
    <t>阿图什市北山基地建设项目</t>
  </si>
  <si>
    <t>新建游客服务中心、生态停车场及配套附属设施建设</t>
  </si>
  <si>
    <r>
      <rPr>
        <sz val="9"/>
        <rFont val="Times New Roman"/>
        <charset val="0"/>
      </rPr>
      <t>6.14</t>
    </r>
    <r>
      <rPr>
        <sz val="9"/>
        <rFont val="宋体"/>
        <charset val="0"/>
      </rPr>
      <t>日新建转储备</t>
    </r>
  </si>
  <si>
    <r>
      <rPr>
        <sz val="9"/>
        <rFont val="宋体"/>
        <charset val="134"/>
      </rPr>
      <t>乌恰县</t>
    </r>
    <r>
      <rPr>
        <sz val="9"/>
        <rFont val="Times New Roman"/>
        <charset val="134"/>
      </rPr>
      <t>2022</t>
    </r>
    <r>
      <rPr>
        <sz val="9"/>
        <rFont val="宋体"/>
        <charset val="134"/>
      </rPr>
      <t>年塔里木河流域生态修复项目</t>
    </r>
  </si>
  <si>
    <r>
      <rPr>
        <sz val="9"/>
        <rFont val="宋体"/>
        <charset val="134"/>
      </rPr>
      <t>人工造林</t>
    </r>
    <r>
      <rPr>
        <sz val="9"/>
        <rFont val="Times New Roman"/>
        <charset val="134"/>
      </rPr>
      <t>0.2</t>
    </r>
    <r>
      <rPr>
        <sz val="9"/>
        <rFont val="宋体"/>
        <charset val="134"/>
      </rPr>
      <t>万亩，封山育林</t>
    </r>
    <r>
      <rPr>
        <sz val="9"/>
        <rFont val="Times New Roman"/>
        <charset val="134"/>
      </rPr>
      <t>2</t>
    </r>
    <r>
      <rPr>
        <sz val="9"/>
        <rFont val="宋体"/>
        <charset val="134"/>
      </rPr>
      <t>万亩，对全县</t>
    </r>
    <r>
      <rPr>
        <sz val="9"/>
        <rFont val="Times New Roman"/>
        <charset val="134"/>
      </rPr>
      <t>3</t>
    </r>
    <r>
      <rPr>
        <sz val="9"/>
        <rFont val="宋体"/>
        <charset val="134"/>
      </rPr>
      <t>万亩天然林和</t>
    </r>
    <r>
      <rPr>
        <sz val="9"/>
        <rFont val="Times New Roman"/>
        <charset val="134"/>
      </rPr>
      <t>2</t>
    </r>
    <r>
      <rPr>
        <sz val="9"/>
        <rFont val="宋体"/>
        <charset val="134"/>
      </rPr>
      <t>万亩人工林进行病虫害防治</t>
    </r>
  </si>
  <si>
    <t>乌恰县林草局</t>
  </si>
  <si>
    <t>柴春强</t>
  </si>
  <si>
    <t>乌恰县特色林果标准化生产示范基地建设项目</t>
  </si>
  <si>
    <r>
      <rPr>
        <sz val="9"/>
        <rFont val="宋体"/>
        <charset val="134"/>
      </rPr>
      <t>对原有</t>
    </r>
    <r>
      <rPr>
        <sz val="9"/>
        <rFont val="Times New Roman"/>
        <charset val="134"/>
      </rPr>
      <t>10000</t>
    </r>
    <r>
      <rPr>
        <sz val="9"/>
        <rFont val="宋体"/>
        <charset val="134"/>
      </rPr>
      <t>亩杏树、沙棘进行标准化建设</t>
    </r>
  </si>
  <si>
    <t>乌恰县矮化沙冬青保护与驯化项目</t>
  </si>
  <si>
    <r>
      <rPr>
        <sz val="9"/>
        <rFont val="宋体"/>
        <charset val="134"/>
      </rPr>
      <t>沙冬青封育</t>
    </r>
    <r>
      <rPr>
        <sz val="9"/>
        <rFont val="Times New Roman"/>
        <charset val="134"/>
      </rPr>
      <t>2</t>
    </r>
    <r>
      <rPr>
        <sz val="9"/>
        <rFont val="宋体"/>
        <charset val="134"/>
      </rPr>
      <t>万亩、沙冬青培育与驯化</t>
    </r>
    <r>
      <rPr>
        <sz val="9"/>
        <rFont val="Times New Roman"/>
        <charset val="134"/>
      </rPr>
      <t>0.1</t>
    </r>
    <r>
      <rPr>
        <sz val="9"/>
        <rFont val="宋体"/>
        <charset val="134"/>
      </rPr>
      <t>万亩、沙冬青病虫害防治</t>
    </r>
    <r>
      <rPr>
        <sz val="9"/>
        <rFont val="Times New Roman"/>
        <charset val="134"/>
      </rPr>
      <t>2</t>
    </r>
    <r>
      <rPr>
        <sz val="9"/>
        <rFont val="宋体"/>
        <charset val="134"/>
      </rPr>
      <t>万亩及其他配套设施建设</t>
    </r>
  </si>
  <si>
    <t>乌恰县自然资源局</t>
  </si>
  <si>
    <r>
      <rPr>
        <sz val="9"/>
        <rFont val="宋体"/>
        <charset val="134"/>
      </rPr>
      <t>艾热提</t>
    </r>
    <r>
      <rPr>
        <sz val="9"/>
        <rFont val="Times New Roman"/>
        <charset val="134"/>
      </rPr>
      <t>.</t>
    </r>
    <r>
      <rPr>
        <sz val="9"/>
        <rFont val="宋体"/>
        <charset val="134"/>
      </rPr>
      <t>苏力堂</t>
    </r>
  </si>
  <si>
    <t>阿合奇县人工饲草料基地建设项目</t>
  </si>
  <si>
    <t>平整土地约6000亩，建设支渠、斗渠、农渠、灌溉管道、生产道路及相关配套设施</t>
  </si>
  <si>
    <t>阿合奇县林草局</t>
  </si>
  <si>
    <t>孙敬奎</t>
  </si>
  <si>
    <r>
      <rPr>
        <sz val="9"/>
        <rFont val="Times New Roman"/>
        <charset val="0"/>
      </rPr>
      <t>7.20</t>
    </r>
    <r>
      <rPr>
        <sz val="9"/>
        <rFont val="宋体"/>
        <charset val="0"/>
      </rPr>
      <t>日调整</t>
    </r>
  </si>
  <si>
    <t>乌恰县改善农村人居环境整治建设项目</t>
  </si>
  <si>
    <t>农村生活垃圾、生活污水处理、提升村容村貌</t>
  </si>
  <si>
    <t>克州乌恰县村委会和人民医院屋顶光伏及储能项目</t>
  </si>
  <si>
    <r>
      <rPr>
        <sz val="9"/>
        <rFont val="宋体"/>
        <charset val="134"/>
      </rPr>
      <t>新建光伏总装机</t>
    </r>
    <r>
      <rPr>
        <sz val="9"/>
        <rFont val="Times New Roman"/>
        <charset val="134"/>
      </rPr>
      <t>875</t>
    </r>
    <r>
      <rPr>
        <sz val="9"/>
        <rFont val="宋体"/>
        <charset val="134"/>
      </rPr>
      <t>千瓦、安装</t>
    </r>
    <r>
      <rPr>
        <sz val="9"/>
        <rFont val="Times New Roman"/>
        <charset val="134"/>
      </rPr>
      <t>24</t>
    </r>
    <r>
      <rPr>
        <sz val="9"/>
        <rFont val="宋体"/>
        <charset val="134"/>
      </rPr>
      <t>千瓦低温空气源热泵机组</t>
    </r>
    <r>
      <rPr>
        <sz val="9"/>
        <rFont val="Times New Roman"/>
        <charset val="134"/>
      </rPr>
      <t>2</t>
    </r>
    <r>
      <rPr>
        <sz val="9"/>
        <rFont val="宋体"/>
        <charset val="134"/>
      </rPr>
      <t>台</t>
    </r>
  </si>
  <si>
    <t>延迟至8月30日开标开工。完成总工程量的70%。</t>
  </si>
  <si>
    <t>受疫情影响材料无法进乌恰</t>
  </si>
  <si>
    <t>乌恰县组织部</t>
  </si>
  <si>
    <r>
      <rPr>
        <sz val="9"/>
        <rFont val="Times New Roman"/>
        <charset val="0"/>
      </rPr>
      <t>6</t>
    </r>
    <r>
      <rPr>
        <sz val="9"/>
        <rFont val="宋体"/>
        <charset val="0"/>
      </rPr>
      <t>月</t>
    </r>
    <r>
      <rPr>
        <sz val="9"/>
        <rFont val="Times New Roman"/>
        <charset val="0"/>
      </rPr>
      <t>28</t>
    </r>
    <r>
      <rPr>
        <sz val="9"/>
        <rFont val="宋体"/>
        <charset val="0"/>
      </rPr>
      <t>日从新建转储备</t>
    </r>
  </si>
  <si>
    <t>交通</t>
  </si>
  <si>
    <r>
      <rPr>
        <sz val="9"/>
        <rFont val="Times New Roman"/>
        <charset val="134"/>
      </rPr>
      <t>G315</t>
    </r>
    <r>
      <rPr>
        <sz val="9"/>
        <rFont val="宋体"/>
        <charset val="134"/>
      </rPr>
      <t>线托帕</t>
    </r>
    <r>
      <rPr>
        <sz val="9"/>
        <rFont val="Times New Roman"/>
        <charset val="134"/>
      </rPr>
      <t>-</t>
    </r>
    <r>
      <rPr>
        <sz val="9"/>
        <rFont val="宋体"/>
        <charset val="134"/>
      </rPr>
      <t>吐尔尕特口岸公路项目</t>
    </r>
  </si>
  <si>
    <r>
      <rPr>
        <sz val="9"/>
        <rFont val="宋体"/>
        <charset val="0"/>
      </rPr>
      <t>新建一级公路</t>
    </r>
    <r>
      <rPr>
        <sz val="9"/>
        <rFont val="Times New Roman"/>
        <charset val="0"/>
      </rPr>
      <t>111.945</t>
    </r>
    <r>
      <rPr>
        <sz val="9"/>
        <rFont val="宋体"/>
        <charset val="0"/>
      </rPr>
      <t>公里</t>
    </r>
  </si>
  <si>
    <t>乌恰县阿克塔什矿区道路建设项目</t>
  </si>
  <si>
    <t>四级沥青路11.432公里</t>
  </si>
  <si>
    <t>县交投公司于2022年7月22日已备案，目前喀大代理公司正在办理招标手续，7月24日已发邀请函，因受疫情影响企业无法到场、无法开标。</t>
  </si>
  <si>
    <t>乌恰县自然村通硬化路建设项目</t>
  </si>
  <si>
    <t>建设桥梁四座，总长度197米，包括桥头引道，修建村级道路12公里。</t>
  </si>
  <si>
    <t>正在优化调整设计方案。</t>
  </si>
  <si>
    <t>阿合奇县各乡镇村场级道路提升改造建设项目</t>
  </si>
  <si>
    <t>对15.246公里道路进行硬化</t>
  </si>
  <si>
    <t>路基施工</t>
  </si>
  <si>
    <t>克州恰克玛克河托帕电站工程</t>
  </si>
  <si>
    <r>
      <rPr>
        <sz val="9"/>
        <rFont val="宋体"/>
        <charset val="0"/>
      </rPr>
      <t>装机容量</t>
    </r>
    <r>
      <rPr>
        <sz val="9"/>
        <rFont val="Times New Roman"/>
        <charset val="0"/>
      </rPr>
      <t>0.4</t>
    </r>
    <r>
      <rPr>
        <sz val="9"/>
        <rFont val="宋体"/>
        <charset val="0"/>
      </rPr>
      <t>万千瓦</t>
    </r>
  </si>
  <si>
    <t>州水投公司</t>
  </si>
  <si>
    <t>国家电投克州阿图什25万千瓦/100万千 瓦时共享储能和100万千瓦市场化并网 光伏发电项目（一期40万千瓦）</t>
  </si>
  <si>
    <t>新建25万千瓦/100万千瓦时共享储能和一期40万千瓦市场化并网光伏发电</t>
  </si>
  <si>
    <t>进场道路修路</t>
  </si>
  <si>
    <t>阿图什市发改委</t>
  </si>
  <si>
    <t>杨祥勇</t>
  </si>
  <si>
    <t>曹厚继</t>
  </si>
  <si>
    <t>塔西普西卡村</t>
  </si>
  <si>
    <r>
      <rPr>
        <sz val="9"/>
        <rFont val="宋体"/>
        <charset val="134"/>
      </rPr>
      <t>新华发电奥依塔克</t>
    </r>
    <r>
      <rPr>
        <sz val="9"/>
        <rFont val="Times New Roman"/>
        <charset val="134"/>
      </rPr>
      <t>1200MW</t>
    </r>
    <r>
      <rPr>
        <sz val="9"/>
        <rFont val="宋体"/>
        <charset val="134"/>
      </rPr>
      <t>光伏发电项目一期</t>
    </r>
    <r>
      <rPr>
        <sz val="9"/>
        <rFont val="Times New Roman"/>
        <charset val="134"/>
      </rPr>
      <t>400MW</t>
    </r>
    <r>
      <rPr>
        <sz val="9"/>
        <rFont val="宋体"/>
        <charset val="134"/>
      </rPr>
      <t>项目</t>
    </r>
  </si>
  <si>
    <r>
      <rPr>
        <sz val="9"/>
        <rFont val="宋体"/>
        <charset val="134"/>
      </rPr>
      <t>建设</t>
    </r>
    <r>
      <rPr>
        <sz val="9"/>
        <rFont val="Times New Roman"/>
        <charset val="134"/>
      </rPr>
      <t>400MW</t>
    </r>
    <r>
      <rPr>
        <sz val="9"/>
        <rFont val="宋体"/>
        <charset val="134"/>
      </rPr>
      <t>光伏发电站</t>
    </r>
  </si>
  <si>
    <t>阿克陶县发改委</t>
  </si>
  <si>
    <t>马兆夏</t>
  </si>
  <si>
    <r>
      <rPr>
        <sz val="9"/>
        <rFont val="Times New Roman"/>
        <charset val="0"/>
      </rPr>
      <t>8.15</t>
    </r>
    <r>
      <rPr>
        <sz val="9"/>
        <rFont val="宋体"/>
        <charset val="0"/>
      </rPr>
      <t>日投资增加</t>
    </r>
    <r>
      <rPr>
        <sz val="9"/>
        <rFont val="Times New Roman"/>
        <charset val="0"/>
      </rPr>
      <t>19000</t>
    </r>
    <r>
      <rPr>
        <sz val="9"/>
        <rFont val="宋体"/>
        <charset val="0"/>
      </rPr>
      <t>万元，</t>
    </r>
    <r>
      <rPr>
        <sz val="9"/>
        <rFont val="Times New Roman"/>
        <charset val="0"/>
      </rPr>
      <t>9.4</t>
    </r>
    <r>
      <rPr>
        <sz val="9"/>
        <rFont val="宋体"/>
        <charset val="0"/>
      </rPr>
      <t>日投资增加</t>
    </r>
    <r>
      <rPr>
        <sz val="9"/>
        <rFont val="Times New Roman"/>
        <charset val="0"/>
      </rPr>
      <t>20000</t>
    </r>
    <r>
      <rPr>
        <sz val="9"/>
        <rFont val="宋体"/>
        <charset val="0"/>
      </rPr>
      <t>万元</t>
    </r>
  </si>
  <si>
    <r>
      <rPr>
        <sz val="9"/>
        <rFont val="宋体"/>
        <charset val="134"/>
      </rPr>
      <t>新华发电奥依塔克</t>
    </r>
    <r>
      <rPr>
        <sz val="9"/>
        <rFont val="Times New Roman"/>
        <charset val="134"/>
      </rPr>
      <t>300MW/1200MWH</t>
    </r>
    <r>
      <rPr>
        <sz val="9"/>
        <rFont val="宋体"/>
        <charset val="134"/>
      </rPr>
      <t>储能基地一期</t>
    </r>
    <r>
      <rPr>
        <sz val="9"/>
        <rFont val="Times New Roman"/>
        <charset val="134"/>
      </rPr>
      <t>100MW/400MWH</t>
    </r>
    <r>
      <rPr>
        <sz val="9"/>
        <rFont val="宋体"/>
        <charset val="134"/>
      </rPr>
      <t>项目</t>
    </r>
  </si>
  <si>
    <r>
      <rPr>
        <sz val="9"/>
        <rFont val="宋体"/>
        <charset val="134"/>
      </rPr>
      <t>建设</t>
    </r>
    <r>
      <rPr>
        <sz val="9"/>
        <rFont val="Times New Roman"/>
        <charset val="134"/>
      </rPr>
      <t>100MW/400MWH</t>
    </r>
    <r>
      <rPr>
        <sz val="9"/>
        <rFont val="宋体"/>
        <charset val="134"/>
      </rPr>
      <t>储能电站</t>
    </r>
  </si>
  <si>
    <r>
      <rPr>
        <sz val="9"/>
        <rFont val="Times New Roman"/>
        <charset val="0"/>
      </rPr>
      <t>9.4</t>
    </r>
    <r>
      <rPr>
        <sz val="9"/>
        <rFont val="宋体"/>
        <charset val="0"/>
      </rPr>
      <t>日投资增加</t>
    </r>
    <r>
      <rPr>
        <sz val="9"/>
        <rFont val="Times New Roman"/>
        <charset val="0"/>
      </rPr>
      <t>14000</t>
    </r>
    <r>
      <rPr>
        <sz val="9"/>
        <rFont val="宋体"/>
        <charset val="0"/>
      </rPr>
      <t>万元，</t>
    </r>
    <r>
      <rPr>
        <sz val="9"/>
        <rFont val="Times New Roman"/>
        <charset val="0"/>
      </rPr>
      <t>9</t>
    </r>
    <r>
      <rPr>
        <sz val="9"/>
        <rFont val="宋体"/>
        <charset val="0"/>
      </rPr>
      <t>月</t>
    </r>
    <r>
      <rPr>
        <sz val="9"/>
        <rFont val="Times New Roman"/>
        <charset val="0"/>
      </rPr>
      <t>19</t>
    </r>
    <r>
      <rPr>
        <sz val="9"/>
        <rFont val="宋体"/>
        <charset val="0"/>
      </rPr>
      <t>日投资增加</t>
    </r>
    <r>
      <rPr>
        <sz val="9"/>
        <rFont val="Times New Roman"/>
        <charset val="0"/>
      </rPr>
      <t>2000</t>
    </r>
    <r>
      <rPr>
        <sz val="9"/>
        <rFont val="宋体"/>
        <charset val="0"/>
      </rPr>
      <t>万</t>
    </r>
  </si>
  <si>
    <t>阿克陶抽水蓄能电站</t>
  </si>
  <si>
    <r>
      <rPr>
        <sz val="9"/>
        <rFont val="宋体"/>
        <charset val="0"/>
      </rPr>
      <t>装机容量</t>
    </r>
    <r>
      <rPr>
        <sz val="9"/>
        <rFont val="Times New Roman"/>
        <charset val="0"/>
      </rPr>
      <t>100</t>
    </r>
    <r>
      <rPr>
        <sz val="9"/>
        <rFont val="宋体"/>
        <charset val="0"/>
      </rPr>
      <t>万千瓦</t>
    </r>
  </si>
  <si>
    <t>龙源乌恰5万KW/20万KWH储能配套20万KW风电市场化并网项目</t>
  </si>
  <si>
    <t>220KW升压站一座，装机容量为20万千瓦风电机组，配套5万千瓦/20万千瓦时储能系统。</t>
  </si>
  <si>
    <t>1.临建：灰罐已吊装，计划调试设备，预拌混凝土。2.临电：已完成，且已通电。3.通信：已完成。4.工程进度：进站道路路基已完成，满足设备进场及施工车辆通行；L2场区道路路基已开挖完毕，刷坡及整平工作已完成，满足后续大型运输车辆通行及基础开挖施工。L1场区道路明天开始路基开挖工作。5招标情况：监理、勘察、土建工程已定标，升压站及电气安装土建施工、主变、主机、吊装均已挂网，本周开展评标工作。6.平交道口施工图及安评报告已完成编制工作，周三前往相关部门取得批准意见。7.分公司成立情况：搅拌站已成立分公司，其他单位待合同签订后成立分公司。</t>
  </si>
  <si>
    <t>乌恰县发改委</t>
  </si>
  <si>
    <t>刘全胜</t>
  </si>
  <si>
    <r>
      <rPr>
        <sz val="9"/>
        <rFont val="Times New Roman"/>
        <charset val="0"/>
      </rPr>
      <t>8.29</t>
    </r>
    <r>
      <rPr>
        <sz val="9"/>
        <rFont val="宋体"/>
        <charset val="0"/>
      </rPr>
      <t>日投资增加</t>
    </r>
    <r>
      <rPr>
        <sz val="9"/>
        <rFont val="Times New Roman"/>
        <charset val="0"/>
      </rPr>
      <t>27000</t>
    </r>
    <r>
      <rPr>
        <sz val="9"/>
        <rFont val="宋体"/>
        <charset val="0"/>
      </rPr>
      <t>万元</t>
    </r>
  </si>
  <si>
    <t>膘尔托阔依河锦源水电站</t>
  </si>
  <si>
    <r>
      <rPr>
        <sz val="9"/>
        <rFont val="宋体"/>
        <charset val="0"/>
      </rPr>
      <t>装机容量</t>
    </r>
    <r>
      <rPr>
        <sz val="9"/>
        <rFont val="Times New Roman"/>
        <charset val="0"/>
      </rPr>
      <t>4.8</t>
    </r>
    <r>
      <rPr>
        <sz val="9"/>
        <rFont val="宋体"/>
        <charset val="0"/>
      </rPr>
      <t>万千瓦</t>
    </r>
  </si>
  <si>
    <t>因初步设计建设内容及工程预算有变动有调整，目前正在优化设计方案。</t>
  </si>
  <si>
    <t>新疆汇祥永金矿业有限公司第二回电源接入工程</t>
  </si>
  <si>
    <t>新建线路起于 35kV 斯吉 T 防线 147 号-148 号π接点，止于新建 35 千伏箱变，电
压等级 35 千伏，双回路架设。新建双回路线路长约 0.84km,其中架空线路长约 0.75 km,
电缆线路长约 0.09km。</t>
  </si>
  <si>
    <t>9月2日州发改委核准批复。设计公司正在修改可研评审意见，10月底招标，设备采购。</t>
  </si>
  <si>
    <t>受疫情影响地堪未做</t>
  </si>
  <si>
    <r>
      <rPr>
        <sz val="9"/>
        <rFont val="宋体"/>
        <charset val="134"/>
      </rPr>
      <t>关于对阿图什市</t>
    </r>
    <r>
      <rPr>
        <sz val="9"/>
        <rFont val="Times New Roman"/>
        <charset val="134"/>
      </rPr>
      <t>2022</t>
    </r>
    <r>
      <rPr>
        <sz val="9"/>
        <rFont val="宋体"/>
        <charset val="134"/>
      </rPr>
      <t>年支持学前教育发展资金建设项目</t>
    </r>
  </si>
  <si>
    <r>
      <rPr>
        <sz val="9"/>
        <rFont val="宋体"/>
        <charset val="134"/>
      </rPr>
      <t>提升改造</t>
    </r>
    <r>
      <rPr>
        <sz val="9"/>
        <rFont val="Times New Roman"/>
        <charset val="134"/>
      </rPr>
      <t>16</t>
    </r>
    <r>
      <rPr>
        <sz val="9"/>
        <rFont val="宋体"/>
        <charset val="134"/>
      </rPr>
      <t>个幼儿园基础设施，进行屋面防水、电气改造等</t>
    </r>
  </si>
  <si>
    <r>
      <rPr>
        <sz val="9"/>
        <rFont val="宋体"/>
        <charset val="134"/>
      </rPr>
      <t>完成总工程量7</t>
    </r>
    <r>
      <rPr>
        <sz val="9"/>
        <rFont val="Times New Roman"/>
        <charset val="134"/>
      </rPr>
      <t>0%</t>
    </r>
  </si>
  <si>
    <t>周旭风</t>
  </si>
  <si>
    <r>
      <rPr>
        <sz val="9"/>
        <rFont val="宋体"/>
        <charset val="134"/>
      </rPr>
      <t>阿图什市</t>
    </r>
    <r>
      <rPr>
        <sz val="9"/>
        <rFont val="Times New Roman"/>
        <charset val="134"/>
      </rPr>
      <t>2022</t>
    </r>
    <r>
      <rPr>
        <sz val="9"/>
        <rFont val="宋体"/>
        <charset val="134"/>
      </rPr>
      <t>年农村校舍安全保障长效机制项目</t>
    </r>
  </si>
  <si>
    <r>
      <rPr>
        <sz val="9"/>
        <rFont val="宋体"/>
        <charset val="134"/>
      </rPr>
      <t>提升改造</t>
    </r>
    <r>
      <rPr>
        <sz val="9"/>
        <rFont val="Times New Roman"/>
        <charset val="134"/>
      </rPr>
      <t>12</t>
    </r>
    <r>
      <rPr>
        <sz val="9"/>
        <rFont val="宋体"/>
        <charset val="134"/>
      </rPr>
      <t>个幼儿园基础设施，进行屋面防水、电气改造等</t>
    </r>
  </si>
  <si>
    <t>已完工，等待验收</t>
  </si>
  <si>
    <t>赵学栋</t>
  </si>
  <si>
    <t>克州阿图什市四个学校运动场建设项目</t>
  </si>
  <si>
    <r>
      <rPr>
        <sz val="9"/>
        <rFont val="宋体"/>
        <charset val="134"/>
      </rPr>
      <t>新建小学新建塑胶运动场</t>
    </r>
    <r>
      <rPr>
        <sz val="9"/>
        <rFont val="Times New Roman"/>
        <charset val="134"/>
      </rPr>
      <t>4</t>
    </r>
    <r>
      <rPr>
        <sz val="9"/>
        <rFont val="宋体"/>
        <charset val="134"/>
      </rPr>
      <t>座</t>
    </r>
  </si>
  <si>
    <t>完成总工程量90%</t>
  </si>
  <si>
    <r>
      <rPr>
        <sz val="9"/>
        <rFont val="宋体"/>
        <charset val="0"/>
      </rPr>
      <t>潘红宝</t>
    </r>
    <r>
      <rPr>
        <sz val="9"/>
        <rFont val="Times New Roman"/>
        <charset val="0"/>
      </rPr>
      <t xml:space="preserve">
</t>
    </r>
    <r>
      <rPr>
        <sz val="9"/>
        <rFont val="宋体"/>
        <charset val="0"/>
      </rPr>
      <t>凌昆亮</t>
    </r>
    <r>
      <rPr>
        <sz val="9"/>
        <rFont val="Times New Roman"/>
        <charset val="0"/>
      </rPr>
      <t xml:space="preserve">
</t>
    </r>
    <r>
      <rPr>
        <sz val="9"/>
        <rFont val="宋体"/>
        <charset val="0"/>
      </rPr>
      <t>秦宗磊</t>
    </r>
    <r>
      <rPr>
        <sz val="9"/>
        <rFont val="Times New Roman"/>
        <charset val="0"/>
      </rPr>
      <t xml:space="preserve">
</t>
    </r>
    <r>
      <rPr>
        <sz val="9"/>
        <rFont val="宋体"/>
        <charset val="0"/>
      </rPr>
      <t>张正脸</t>
    </r>
  </si>
  <si>
    <t>15899294908
15215145677
18809089789
13579578305</t>
  </si>
  <si>
    <r>
      <rPr>
        <sz val="9"/>
        <rFont val="宋体"/>
        <charset val="0"/>
      </rPr>
      <t>哈拉峻乡</t>
    </r>
    <r>
      <rPr>
        <sz val="9"/>
        <rFont val="Times New Roman"/>
        <charset val="0"/>
      </rPr>
      <t xml:space="preserve">
</t>
    </r>
    <r>
      <rPr>
        <sz val="9"/>
        <rFont val="宋体"/>
        <charset val="0"/>
      </rPr>
      <t>上阿图什镇</t>
    </r>
    <r>
      <rPr>
        <sz val="9"/>
        <rFont val="Times New Roman"/>
        <charset val="0"/>
      </rPr>
      <t xml:space="preserve">
</t>
    </r>
    <r>
      <rPr>
        <sz val="9"/>
        <rFont val="宋体"/>
        <charset val="0"/>
      </rPr>
      <t>松他克乡</t>
    </r>
    <r>
      <rPr>
        <sz val="9"/>
        <rFont val="Times New Roman"/>
        <charset val="0"/>
      </rPr>
      <t xml:space="preserve">
</t>
    </r>
    <r>
      <rPr>
        <sz val="9"/>
        <rFont val="宋体"/>
        <charset val="0"/>
      </rPr>
      <t>上阿图什镇</t>
    </r>
  </si>
  <si>
    <r>
      <rPr>
        <sz val="9"/>
        <rFont val="宋体"/>
        <charset val="0"/>
      </rPr>
      <t>哈达塔木村</t>
    </r>
    <r>
      <rPr>
        <sz val="9"/>
        <rFont val="Times New Roman"/>
        <charset val="0"/>
      </rPr>
      <t xml:space="preserve">
</t>
    </r>
    <r>
      <rPr>
        <sz val="9"/>
        <rFont val="宋体"/>
        <charset val="0"/>
      </rPr>
      <t>博依萨克村</t>
    </r>
    <r>
      <rPr>
        <sz val="9"/>
        <rFont val="Times New Roman"/>
        <charset val="0"/>
      </rPr>
      <t xml:space="preserve">
</t>
    </r>
    <r>
      <rPr>
        <sz val="9"/>
        <rFont val="宋体"/>
        <charset val="0"/>
      </rPr>
      <t>硝鲁克村</t>
    </r>
    <r>
      <rPr>
        <sz val="9"/>
        <rFont val="Times New Roman"/>
        <charset val="0"/>
      </rPr>
      <t xml:space="preserve">
</t>
    </r>
    <r>
      <rPr>
        <sz val="9"/>
        <rFont val="宋体"/>
        <charset val="0"/>
      </rPr>
      <t>塔库提村</t>
    </r>
  </si>
  <si>
    <t>阿图什市2022年巩固教育脱贫攻坚同乡村振兴有效衔接中央、自治区资金建设项目</t>
  </si>
  <si>
    <t>1、阿图什市上阿图什镇依克萨克中学，化粪池100立方米、洗漱间80平方米、浴室140平方米、暖气管道100米、宿舍楼散水等附属维修改造；购置热水器、饮水设备、高低床、窗帘、储物柜等。2、阿图什市上阿图什镇尧勒其中学，学生宿舍更换暖气片、对建筑面积1980平方米尚德楼内外墙粉刷、铺设过道瓷砖400平方米、搭设运动场看台球架160平方米等。3、阿图什市阿扎克乡中心小学，厕所维修改造140平方米；建设文化长廊90米，建设书法室80平方米、活字印刷室80平方米等。4、阿图什市第一小学，教学楼内外墙粉刷45812平方米、林带围墙建设300米、3幢楼一层吊顶1500平方米等。5、第一中学，多功能教室维修改造1021平方米，建设文化长廊165米等。6、阿图什市第六中学，教学楼多功能教室维修改造240平方米，初中楼前散水基础下沉840立方米，学生厕所墙和地面瓷砖，墙面440平方米，地面217平方米；初中高中楼文化墙1000平方米，文化长廊50米等。7、阿图什市阿湖乡阿其克小学，教学楼外墙粉刷4776平方米；建设文化长廊64米等。8、阿图什市上阿图什镇中心小学，铺设楼道地面1000平方米，墙裙瓷砖3000平方米、改造楼道1400平方米及大厅吊顶1000平方米；建设校园文化长廊60米，宣传牌12米等。9、阿图什市松他克乡中心小学，学校大门改造12米、党员活动室141平方米吊顶改造及铺设木地板、100平方米粉刷、新建600平方米图书馆，党员活动室文化建设25平方米，图书室文化建设25平方米；购置圆形会议桌等。10、阿图什市吐古买提乡中心小学，建设文化长廊、文化墙64米，建设教室读书角等。11、阿图什市哈拉峻乡中心小学，改造少团活动室100平方米、宿舍楼卫生间防水改造、建设洗手池70平方米、改造食堂打饭窗口60平方米、食堂外墙粉刷及保温维修、操场看台粉刷、改造实践田，建设文化展板、增设宣传栏50米、设立陶艺室65平方米、建构室65平方米、书法室65平方米等。12、阿图什市格达良乡中心小学，教学楼粉刷5100平方米，安装档案架，会议室吊顶天棚110平方米，橡胶板楼地面110平方米，隔墙40平方米，会议室墙面装饰板107平方米；购置会议桌、防火、防盗门等。13、阿图什市格达良乡库也克小学，采购电锅炉，新建40平方米配电房及安装电力设施设备等。14、阿图什市上阿图什镇迪汗拉小学 ，购置天然气锅炉等。15、阿图什市松他克乡硝鲁克小学，购置天然气锅炉等。16、阿图什市哈拉峻乡谢依特小学，采购电锅炉，新建40平方米配电房及安装电力设施设备等。17、阿图什市哈拉峻乡克孜勒套小学教学点，采购电锅炉，新建40平方米配电房及安装电力设施设备等。18、阿图什市吐古买提乡玛依丹小学，采购电锅炉，新建40平方米配电房及安装电力设施设备等。19、阿图什市昆山育才学校，改扩建60平方米值班室。20、阿图什市阿湖乡阿热买里村小学，采购电锅炉，新建40平方米配电房及安装电力设施设备等。</t>
  </si>
  <si>
    <r>
      <rPr>
        <sz val="9"/>
        <rFont val="宋体"/>
        <charset val="134"/>
      </rPr>
      <t>完成总工程量80</t>
    </r>
    <r>
      <rPr>
        <sz val="9"/>
        <rFont val="Times New Roman"/>
        <charset val="134"/>
      </rPr>
      <t>%</t>
    </r>
  </si>
  <si>
    <t>阿依古丽·白仙阿里</t>
  </si>
  <si>
    <t>努尔加玛丽·尼亚孜</t>
  </si>
  <si>
    <t>陈忠</t>
  </si>
  <si>
    <t>库也克村</t>
  </si>
  <si>
    <t>阿图什市2022年普通高中学校改善办学条件补助资金建设项目</t>
  </si>
  <si>
    <t>对阿图什市阿扎克镇中学、阿图什市上阿图什镇高级中学、阿图什市第一中学地下管网维修更换、地面补修及运动场塑胶地面翻新改造等附属设施建设</t>
  </si>
  <si>
    <r>
      <rPr>
        <sz val="9"/>
        <rFont val="宋体"/>
        <charset val="134"/>
      </rPr>
      <t>完成附属总工程量10</t>
    </r>
    <r>
      <rPr>
        <sz val="9"/>
        <rFont val="Times New Roman"/>
        <charset val="134"/>
      </rPr>
      <t>%</t>
    </r>
  </si>
  <si>
    <t>阿扎克镇、上阿图什镇</t>
  </si>
  <si>
    <t>中学</t>
  </si>
  <si>
    <r>
      <rPr>
        <sz val="9"/>
        <rFont val="宋体"/>
        <charset val="134"/>
      </rPr>
      <t>阿克陶县</t>
    </r>
    <r>
      <rPr>
        <sz val="9"/>
        <rFont val="Times New Roman"/>
        <charset val="134"/>
      </rPr>
      <t>2022</t>
    </r>
    <r>
      <rPr>
        <sz val="9"/>
        <rFont val="宋体"/>
        <charset val="134"/>
      </rPr>
      <t>年农村校舍安全保障长效机制自治区资金建设项目</t>
    </r>
  </si>
  <si>
    <r>
      <rPr>
        <sz val="9"/>
        <rFont val="宋体"/>
        <charset val="134"/>
      </rPr>
      <t>新建学生宿舍建筑面积</t>
    </r>
    <r>
      <rPr>
        <sz val="9"/>
        <rFont val="Times New Roman"/>
        <charset val="134"/>
      </rPr>
      <t>1990</t>
    </r>
    <r>
      <rPr>
        <sz val="9"/>
        <rFont val="宋体"/>
        <charset val="134"/>
      </rPr>
      <t>平方米及配套附属工程</t>
    </r>
  </si>
  <si>
    <r>
      <rPr>
        <sz val="9"/>
        <rFont val="Times New Roman"/>
        <charset val="0"/>
      </rPr>
      <t>5.8</t>
    </r>
    <r>
      <rPr>
        <sz val="9"/>
        <rFont val="宋体"/>
        <charset val="0"/>
      </rPr>
      <t>号新建转储备</t>
    </r>
  </si>
  <si>
    <t>阿克陶县新建团结小学建设项目</t>
  </si>
  <si>
    <r>
      <rPr>
        <sz val="9"/>
        <rFont val="宋体"/>
        <charset val="134"/>
      </rPr>
      <t>新建校舍</t>
    </r>
    <r>
      <rPr>
        <sz val="9"/>
        <rFont val="Times New Roman"/>
        <charset val="134"/>
      </rPr>
      <t>23000</t>
    </r>
    <r>
      <rPr>
        <sz val="9"/>
        <rFont val="宋体"/>
        <charset val="134"/>
      </rPr>
      <t>平方米及配套附属设施</t>
    </r>
  </si>
  <si>
    <t>三通一平</t>
  </si>
  <si>
    <t>阿克陶县优质职业教育基本建设工程项目后续补短板工程项目</t>
  </si>
  <si>
    <t>新建职业学校基础配套附属工程</t>
  </si>
  <si>
    <t>规划阶段，预计第三季度开工建设</t>
  </si>
  <si>
    <t>阿克陶县易地扶贫搬迁丝路佳苑幼儿园教学楼建设项目</t>
  </si>
  <si>
    <r>
      <rPr>
        <sz val="9"/>
        <rFont val="宋体"/>
        <charset val="134"/>
      </rPr>
      <t>新建幼儿园建筑面积</t>
    </r>
    <r>
      <rPr>
        <sz val="9"/>
        <rFont val="Times New Roman"/>
        <charset val="134"/>
      </rPr>
      <t>3000</t>
    </r>
    <r>
      <rPr>
        <sz val="9"/>
        <rFont val="宋体"/>
        <charset val="134"/>
      </rPr>
      <t>平方米</t>
    </r>
  </si>
  <si>
    <t>到位资金400万，剩余资金未到位，无法实施</t>
  </si>
  <si>
    <t>克州乌恰县技工学校、职业技术学校建设项目</t>
  </si>
  <si>
    <r>
      <rPr>
        <sz val="9"/>
        <rFont val="宋体"/>
        <charset val="134"/>
      </rPr>
      <t>新建教学楼共</t>
    </r>
    <r>
      <rPr>
        <sz val="9"/>
        <rFont val="Times New Roman"/>
        <charset val="134"/>
      </rPr>
      <t>8200</t>
    </r>
    <r>
      <rPr>
        <sz val="9"/>
        <rFont val="宋体"/>
        <charset val="134"/>
      </rPr>
      <t>平方米，办公楼</t>
    </r>
    <r>
      <rPr>
        <sz val="9"/>
        <rFont val="Times New Roman"/>
        <charset val="134"/>
      </rPr>
      <t>4000</t>
    </r>
    <r>
      <rPr>
        <sz val="9"/>
        <rFont val="宋体"/>
        <charset val="134"/>
      </rPr>
      <t>平方米及相关配套附属设施建设</t>
    </r>
  </si>
  <si>
    <t>乌恰县黑孜苇乡中学多功能教学楼建设项目</t>
  </si>
  <si>
    <r>
      <rPr>
        <sz val="9"/>
        <rFont val="宋体"/>
        <charset val="134"/>
      </rPr>
      <t>新建</t>
    </r>
    <r>
      <rPr>
        <sz val="9"/>
        <rFont val="Times New Roman"/>
        <charset val="134"/>
      </rPr>
      <t>5000</t>
    </r>
    <r>
      <rPr>
        <sz val="9"/>
        <rFont val="宋体"/>
        <charset val="134"/>
      </rPr>
      <t>平方米多功能楼及其他配套附属设施建设</t>
    </r>
  </si>
  <si>
    <t>阿合奇县色帕巴依乡中心小学综合楼及配套设施建设项目</t>
  </si>
  <si>
    <r>
      <rPr>
        <sz val="9"/>
        <rFont val="宋体"/>
        <charset val="134"/>
      </rPr>
      <t>新建</t>
    </r>
    <r>
      <rPr>
        <sz val="9"/>
        <rFont val="Times New Roman"/>
        <charset val="134"/>
      </rPr>
      <t>1200</t>
    </r>
    <r>
      <rPr>
        <sz val="9"/>
        <rFont val="宋体"/>
        <charset val="134"/>
      </rPr>
      <t>米</t>
    </r>
    <r>
      <rPr>
        <sz val="9"/>
        <rFont val="Times New Roman"/>
        <charset val="134"/>
      </rPr>
      <t>DN250</t>
    </r>
    <r>
      <rPr>
        <sz val="9"/>
        <rFont val="宋体"/>
        <charset val="134"/>
      </rPr>
      <t>压力钢管扬水管线，高位蓄水池</t>
    </r>
    <r>
      <rPr>
        <sz val="9"/>
        <rFont val="Times New Roman"/>
        <charset val="134"/>
      </rPr>
      <t>1</t>
    </r>
    <r>
      <rPr>
        <sz val="9"/>
        <rFont val="宋体"/>
        <charset val="134"/>
      </rPr>
      <t>座及相关配套设施</t>
    </r>
  </si>
  <si>
    <t>阿合奇县同心中学室内文体活动中心建设项目</t>
  </si>
  <si>
    <r>
      <rPr>
        <sz val="9"/>
        <rFont val="宋体"/>
        <charset val="134"/>
      </rPr>
      <t>建筑面积</t>
    </r>
    <r>
      <rPr>
        <sz val="9"/>
        <rFont val="Times New Roman"/>
        <charset val="134"/>
      </rPr>
      <t>2000</t>
    </r>
    <r>
      <rPr>
        <sz val="9"/>
        <rFont val="宋体"/>
        <charset val="134"/>
      </rPr>
      <t>平方米</t>
    </r>
  </si>
  <si>
    <t>克州阿合奇县同心中学运动场建设项目</t>
  </si>
  <si>
    <r>
      <rPr>
        <sz val="9"/>
        <rFont val="宋体"/>
        <charset val="134"/>
      </rPr>
      <t>改建室外运动场地，铺设</t>
    </r>
    <r>
      <rPr>
        <sz val="9"/>
        <rFont val="Times New Roman"/>
        <charset val="134"/>
      </rPr>
      <t>400</t>
    </r>
    <r>
      <rPr>
        <sz val="9"/>
        <rFont val="宋体"/>
        <charset val="134"/>
      </rPr>
      <t>米塑胶跑道、足球场等，建筑面积</t>
    </r>
    <r>
      <rPr>
        <sz val="9"/>
        <rFont val="Times New Roman"/>
        <charset val="134"/>
      </rPr>
      <t>11000</t>
    </r>
    <r>
      <rPr>
        <sz val="9"/>
        <rFont val="宋体"/>
        <charset val="134"/>
      </rPr>
      <t>平方米</t>
    </r>
  </si>
  <si>
    <t>阿合奇县库兰萨日克乡中心小学综合楼及配套设施建设项目</t>
  </si>
  <si>
    <r>
      <rPr>
        <sz val="9"/>
        <rFont val="宋体"/>
        <charset val="134"/>
      </rPr>
      <t>新建功能室、教室、多媒体教室卫生间等约</t>
    </r>
    <r>
      <rPr>
        <sz val="9"/>
        <rFont val="Times New Roman"/>
        <charset val="134"/>
      </rPr>
      <t>4000</t>
    </r>
    <r>
      <rPr>
        <sz val="9"/>
        <rFont val="宋体"/>
        <charset val="134"/>
      </rPr>
      <t>平方米</t>
    </r>
  </si>
  <si>
    <t>阿合奇县色帕巴依乡中心小学室外运动场提升建设项目</t>
  </si>
  <si>
    <t>建筑面积12000平方米，包括足球场、篮球场、排球场、跑道等附属配套设施</t>
  </si>
  <si>
    <t>吐古买提乡卫生院住院部扩建项目</t>
  </si>
  <si>
    <r>
      <rPr>
        <sz val="9"/>
        <rFont val="宋体"/>
        <charset val="134"/>
      </rPr>
      <t>建筑面积</t>
    </r>
    <r>
      <rPr>
        <sz val="9"/>
        <rFont val="Times New Roman"/>
        <charset val="134"/>
      </rPr>
      <t>1500</t>
    </r>
    <r>
      <rPr>
        <sz val="9"/>
        <rFont val="宋体"/>
        <charset val="134"/>
      </rPr>
      <t>平方米及附属工程</t>
    </r>
  </si>
  <si>
    <t>二层支模</t>
  </si>
  <si>
    <t>张川</t>
  </si>
  <si>
    <t>吐古买提村</t>
  </si>
  <si>
    <t>克州阿克陶县维吾尔医医院中医康复中心建设项目</t>
  </si>
  <si>
    <r>
      <rPr>
        <sz val="9"/>
        <rFont val="宋体"/>
        <charset val="134"/>
      </rPr>
      <t>新建维吾尔医医院中医康复中心</t>
    </r>
    <r>
      <rPr>
        <sz val="9"/>
        <rFont val="Times New Roman"/>
        <charset val="134"/>
      </rPr>
      <t>1</t>
    </r>
    <r>
      <rPr>
        <sz val="9"/>
        <rFont val="宋体"/>
        <charset val="134"/>
      </rPr>
      <t>栋，建设面积</t>
    </r>
    <r>
      <rPr>
        <sz val="9"/>
        <rFont val="Times New Roman"/>
        <charset val="134"/>
      </rPr>
      <t>5000</t>
    </r>
    <r>
      <rPr>
        <sz val="9"/>
        <rFont val="宋体"/>
        <charset val="134"/>
      </rPr>
      <t>平方米及配套设施</t>
    </r>
  </si>
  <si>
    <t>克州乌恰县中医服务设施建设项目</t>
  </si>
  <si>
    <t>新建4座中医科用房，共计4000㎡并完善配套附属设施等。</t>
  </si>
  <si>
    <t>一标托云：主体施工。二标铁列克：主体施工。三标段黑孜苇：主体已完成，正在进行加砌块施工。四标康苏：主体施工。完成总工程量的70%。</t>
  </si>
  <si>
    <r>
      <rPr>
        <sz val="9"/>
        <rFont val="宋体"/>
        <charset val="134"/>
      </rPr>
      <t>巴合提古丽</t>
    </r>
    <r>
      <rPr>
        <sz val="9"/>
        <rFont val="Times New Roman"/>
        <charset val="134"/>
      </rPr>
      <t>·</t>
    </r>
    <r>
      <rPr>
        <sz val="9"/>
        <rFont val="宋体"/>
        <charset val="134"/>
      </rPr>
      <t>杰恩比</t>
    </r>
  </si>
  <si>
    <t>乌恰县基层医疗机构救治能力提升项目</t>
  </si>
  <si>
    <t>提升改造乡镇卫生院基础设施</t>
  </si>
  <si>
    <t>乌恰县社区卫生服务中心建设项目</t>
  </si>
  <si>
    <r>
      <rPr>
        <sz val="9"/>
        <rFont val="宋体"/>
        <charset val="134"/>
      </rPr>
      <t>新建社区卫生服务中心</t>
    </r>
    <r>
      <rPr>
        <sz val="9"/>
        <rFont val="Times New Roman"/>
        <charset val="134"/>
      </rPr>
      <t>1500</t>
    </r>
    <r>
      <rPr>
        <sz val="9"/>
        <rFont val="宋体"/>
        <charset val="134"/>
      </rPr>
      <t>平方米及其他配套附属设施建设</t>
    </r>
  </si>
  <si>
    <t>乌恰县村级卫生室建设项目</t>
  </si>
  <si>
    <r>
      <rPr>
        <sz val="9"/>
        <rFont val="宋体"/>
        <charset val="134"/>
      </rPr>
      <t>新建</t>
    </r>
    <r>
      <rPr>
        <sz val="9"/>
        <rFont val="Times New Roman"/>
        <charset val="134"/>
      </rPr>
      <t>16</t>
    </r>
    <r>
      <rPr>
        <sz val="9"/>
        <rFont val="宋体"/>
        <charset val="134"/>
      </rPr>
      <t>座村级卫生室，总建筑面积</t>
    </r>
    <r>
      <rPr>
        <sz val="9"/>
        <rFont val="Times New Roman"/>
        <charset val="134"/>
      </rPr>
      <t>1920</t>
    </r>
    <r>
      <rPr>
        <sz val="9"/>
        <rFont val="宋体"/>
        <charset val="134"/>
      </rPr>
      <t>平方米及其他配套附属设施建设</t>
    </r>
  </si>
  <si>
    <t>克州综合性儿童福利院建设项目</t>
  </si>
  <si>
    <r>
      <rPr>
        <sz val="9"/>
        <rFont val="宋体"/>
        <charset val="0"/>
      </rPr>
      <t>新建</t>
    </r>
    <r>
      <rPr>
        <sz val="9"/>
        <rFont val="Times New Roman"/>
        <charset val="0"/>
      </rPr>
      <t>6000</t>
    </r>
    <r>
      <rPr>
        <sz val="9"/>
        <rFont val="宋体"/>
        <charset val="0"/>
      </rPr>
      <t>平方米，</t>
    </r>
    <r>
      <rPr>
        <sz val="9"/>
        <rFont val="Times New Roman"/>
        <charset val="0"/>
      </rPr>
      <t>150</t>
    </r>
    <r>
      <rPr>
        <sz val="9"/>
        <rFont val="宋体"/>
        <charset val="0"/>
      </rPr>
      <t>张床位</t>
    </r>
  </si>
  <si>
    <t>邓红艳</t>
  </si>
  <si>
    <t>乌恰县殡葬服务设施能力提升建设项目</t>
  </si>
  <si>
    <r>
      <rPr>
        <sz val="9"/>
        <rFont val="宋体"/>
        <charset val="134"/>
      </rPr>
      <t>新建骨灰存放间</t>
    </r>
    <r>
      <rPr>
        <sz val="9"/>
        <rFont val="Times New Roman"/>
        <charset val="134"/>
      </rPr>
      <t>1000</t>
    </r>
    <r>
      <rPr>
        <sz val="9"/>
        <rFont val="宋体"/>
        <charset val="134"/>
      </rPr>
      <t>平方米，火化设备间</t>
    </r>
    <r>
      <rPr>
        <sz val="9"/>
        <rFont val="Times New Roman"/>
        <charset val="134"/>
      </rPr>
      <t>400</t>
    </r>
    <r>
      <rPr>
        <sz val="9"/>
        <rFont val="宋体"/>
        <charset val="134"/>
      </rPr>
      <t>平方米及其他配套附属设施建设</t>
    </r>
  </si>
  <si>
    <r>
      <rPr>
        <sz val="9"/>
        <rFont val="宋体"/>
        <charset val="134"/>
      </rPr>
      <t>塔依尔</t>
    </r>
    <r>
      <rPr>
        <sz val="9"/>
        <rFont val="Times New Roman"/>
        <charset val="134"/>
      </rPr>
      <t>·</t>
    </r>
    <r>
      <rPr>
        <sz val="9"/>
        <rFont val="宋体"/>
        <charset val="134"/>
      </rPr>
      <t>芒苏尔</t>
    </r>
  </si>
  <si>
    <t>乌恰县乡镇殡仪服务中心建设项目</t>
  </si>
  <si>
    <r>
      <rPr>
        <sz val="9"/>
        <rFont val="宋体"/>
        <charset val="134"/>
      </rPr>
      <t>新建</t>
    </r>
    <r>
      <rPr>
        <sz val="9"/>
        <rFont val="Times New Roman"/>
        <charset val="134"/>
      </rPr>
      <t>4</t>
    </r>
    <r>
      <rPr>
        <sz val="9"/>
        <rFont val="宋体"/>
        <charset val="134"/>
      </rPr>
      <t>个乡镇殡仪服务中心，总建筑面积</t>
    </r>
    <r>
      <rPr>
        <sz val="9"/>
        <rFont val="Times New Roman"/>
        <charset val="134"/>
      </rPr>
      <t>1600</t>
    </r>
    <r>
      <rPr>
        <sz val="9"/>
        <rFont val="宋体"/>
        <charset val="134"/>
      </rPr>
      <t>平方米及其他配套附属设施建设</t>
    </r>
  </si>
  <si>
    <t>乌恰县社会福利中心服务设施能力提升建设项目</t>
  </si>
  <si>
    <t>提升改造社会福利中心特困供养楼、敬老院、儿童福利院及其他附属设施建设</t>
  </si>
  <si>
    <t>阿图什市天门景区基础设施建设项目</t>
  </si>
  <si>
    <t>新建客运索道、木栈道、观景平台等</t>
  </si>
  <si>
    <t>一标段完成总工程量52%，二标段完成总工程量80%</t>
  </si>
  <si>
    <t>人员材料从喀什过不来，喀什政策不让人员进出，乌鲁木齐政策不让人员进出。行业部门正在积极协调</t>
  </si>
  <si>
    <t>李林超</t>
  </si>
  <si>
    <t>克州阿克陶县奥依塔克冰川公园景区亚曼达拉河谷基础设施建设项目</t>
  </si>
  <si>
    <r>
      <rPr>
        <sz val="9"/>
        <rFont val="宋体"/>
        <charset val="0"/>
      </rPr>
      <t>新建游客服务用房</t>
    </r>
    <r>
      <rPr>
        <sz val="9"/>
        <rFont val="Times New Roman"/>
        <charset val="0"/>
      </rPr>
      <t>3000</t>
    </r>
    <r>
      <rPr>
        <sz val="9"/>
        <rFont val="宋体"/>
        <charset val="0"/>
      </rPr>
      <t>平方米、自驾营地</t>
    </r>
    <r>
      <rPr>
        <sz val="9"/>
        <rFont val="Times New Roman"/>
        <charset val="0"/>
      </rPr>
      <t>2000</t>
    </r>
    <r>
      <rPr>
        <sz val="9"/>
        <rFont val="宋体"/>
        <charset val="0"/>
      </rPr>
      <t>平方米、游步道</t>
    </r>
    <r>
      <rPr>
        <sz val="9"/>
        <rFont val="Times New Roman"/>
        <charset val="0"/>
      </rPr>
      <t>20</t>
    </r>
    <r>
      <rPr>
        <sz val="9"/>
        <rFont val="宋体"/>
        <charset val="0"/>
      </rPr>
      <t>公里及配套附属设施建设</t>
    </r>
  </si>
  <si>
    <r>
      <rPr>
        <sz val="9"/>
        <rFont val="宋体"/>
        <charset val="134"/>
      </rPr>
      <t>项目用地涉及风景名胜区规划和</t>
    </r>
    <r>
      <rPr>
        <sz val="9"/>
        <rFont val="Times New Roman"/>
        <charset val="134"/>
      </rPr>
      <t>“</t>
    </r>
    <r>
      <rPr>
        <sz val="9"/>
        <rFont val="宋体"/>
        <charset val="134"/>
      </rPr>
      <t>全国土地第三次调查</t>
    </r>
    <r>
      <rPr>
        <sz val="9"/>
        <rFont val="Times New Roman"/>
        <charset val="134"/>
      </rPr>
      <t>”</t>
    </r>
  </si>
  <si>
    <t>州自然资源局、自治区自然资源局</t>
  </si>
  <si>
    <t>克州阿克陶县木吉旅游公共服务设施建设项目</t>
  </si>
  <si>
    <t>建设旅游公共服务基础设施</t>
  </si>
  <si>
    <t>克州乌恰县云峰滑雪场体育运动公园能力提升建设项目</t>
  </si>
  <si>
    <r>
      <rPr>
        <sz val="9"/>
        <rFont val="宋体"/>
        <charset val="0"/>
      </rPr>
      <t>新建室外轮滑场地</t>
    </r>
    <r>
      <rPr>
        <sz val="9"/>
        <rFont val="Times New Roman"/>
        <charset val="0"/>
      </rPr>
      <t>16000</t>
    </r>
    <r>
      <rPr>
        <sz val="9"/>
        <rFont val="宋体"/>
        <charset val="0"/>
      </rPr>
      <t>平方米、七彩滑道</t>
    </r>
    <r>
      <rPr>
        <sz val="9"/>
        <rFont val="Times New Roman"/>
        <charset val="0"/>
      </rPr>
      <t>1440</t>
    </r>
    <r>
      <rPr>
        <sz val="9"/>
        <rFont val="宋体"/>
        <charset val="0"/>
      </rPr>
      <t>平方米、室外标准型羽毛球场</t>
    </r>
    <r>
      <rPr>
        <sz val="9"/>
        <rFont val="Times New Roman"/>
        <charset val="0"/>
      </rPr>
      <t>400</t>
    </r>
    <r>
      <rPr>
        <sz val="9"/>
        <rFont val="宋体"/>
        <charset val="0"/>
      </rPr>
      <t>平方米、乒乓球馆</t>
    </r>
    <r>
      <rPr>
        <sz val="9"/>
        <rFont val="Times New Roman"/>
        <charset val="0"/>
      </rPr>
      <t>200</t>
    </r>
    <r>
      <rPr>
        <sz val="9"/>
        <rFont val="宋体"/>
        <charset val="0"/>
      </rPr>
      <t>平方米及附属设施建设</t>
    </r>
  </si>
  <si>
    <r>
      <rPr>
        <sz val="9"/>
        <rFont val="宋体"/>
        <charset val="134"/>
      </rPr>
      <t>于</t>
    </r>
    <r>
      <rPr>
        <sz val="9"/>
        <rFont val="Times New Roman"/>
        <charset val="134"/>
      </rPr>
      <t>2022</t>
    </r>
    <r>
      <rPr>
        <sz val="9"/>
        <rFont val="宋体"/>
        <charset val="134"/>
      </rPr>
      <t>年</t>
    </r>
    <r>
      <rPr>
        <sz val="9"/>
        <rFont val="Times New Roman"/>
        <charset val="134"/>
      </rPr>
      <t>6</t>
    </r>
    <r>
      <rPr>
        <sz val="9"/>
        <rFont val="宋体"/>
        <charset val="134"/>
      </rPr>
      <t>月</t>
    </r>
    <r>
      <rPr>
        <sz val="9"/>
        <rFont val="Times New Roman"/>
        <charset val="134"/>
      </rPr>
      <t>26</t>
    </r>
    <r>
      <rPr>
        <sz val="9"/>
        <rFont val="宋体"/>
        <charset val="134"/>
      </rPr>
      <t>日已备案。因受疫情影响企业人员在乌鲁木齐无法回到乌恰县，目前停工状态。</t>
    </r>
  </si>
  <si>
    <t>乌恰县文旅局</t>
  </si>
  <si>
    <r>
      <rPr>
        <sz val="9"/>
        <rFont val="宋体"/>
        <charset val="134"/>
      </rPr>
      <t>阿丽娅</t>
    </r>
    <r>
      <rPr>
        <sz val="9"/>
        <rFont val="Times New Roman"/>
        <charset val="134"/>
      </rPr>
      <t>·</t>
    </r>
    <r>
      <rPr>
        <sz val="9"/>
        <rFont val="宋体"/>
        <charset val="134"/>
      </rPr>
      <t>艾尼瓦尔</t>
    </r>
  </si>
  <si>
    <r>
      <rPr>
        <sz val="9"/>
        <rFont val="Times New Roman"/>
        <charset val="0"/>
      </rPr>
      <t>6.27</t>
    </r>
    <r>
      <rPr>
        <sz val="9"/>
        <rFont val="宋体"/>
        <charset val="0"/>
      </rPr>
      <t>替换</t>
    </r>
  </si>
  <si>
    <t>克州乌恰县游客服务中心玛纳斯公园提升打造项目</t>
  </si>
  <si>
    <t>打造玛纳斯公园四季花海景观250亩，种植适宜花种，建设花海等配套设施。</t>
  </si>
  <si>
    <r>
      <rPr>
        <sz val="9"/>
        <color rgb="FFFF0000"/>
        <rFont val="宋体"/>
        <charset val="134"/>
      </rPr>
      <t>于</t>
    </r>
    <r>
      <rPr>
        <sz val="9"/>
        <color rgb="FFFF0000"/>
        <rFont val="Times New Roman"/>
        <charset val="134"/>
      </rPr>
      <t>2022</t>
    </r>
    <r>
      <rPr>
        <sz val="9"/>
        <color rgb="FFFF0000"/>
        <rFont val="宋体"/>
        <charset val="134"/>
      </rPr>
      <t>年</t>
    </r>
    <r>
      <rPr>
        <sz val="9"/>
        <color rgb="FFFF0000"/>
        <rFont val="Times New Roman"/>
        <charset val="134"/>
      </rPr>
      <t>4</t>
    </r>
    <r>
      <rPr>
        <sz val="9"/>
        <color rgb="FFFF0000"/>
        <rFont val="宋体"/>
        <charset val="134"/>
      </rPr>
      <t>月</t>
    </r>
    <r>
      <rPr>
        <sz val="9"/>
        <color rgb="FFFF0000"/>
        <rFont val="Times New Roman"/>
        <charset val="134"/>
      </rPr>
      <t>29</t>
    </r>
    <r>
      <rPr>
        <sz val="9"/>
        <color rgb="FFFF0000"/>
        <rFont val="宋体"/>
        <charset val="134"/>
      </rPr>
      <t>日已备案，该项目前期场地平整等工程已完成，</t>
    </r>
    <r>
      <rPr>
        <sz val="9"/>
        <color rgb="FFFF0000"/>
        <rFont val="Times New Roman"/>
        <charset val="134"/>
      </rPr>
      <t>8</t>
    </r>
    <r>
      <rPr>
        <sz val="9"/>
        <color rgb="FFFF0000"/>
        <rFont val="宋体"/>
        <charset val="134"/>
      </rPr>
      <t>月</t>
    </r>
    <r>
      <rPr>
        <sz val="9"/>
        <color rgb="FFFF0000"/>
        <rFont val="Times New Roman"/>
        <charset val="134"/>
      </rPr>
      <t>19</t>
    </r>
    <r>
      <rPr>
        <sz val="9"/>
        <color rgb="FFFF0000"/>
        <rFont val="宋体"/>
        <charset val="134"/>
      </rPr>
      <t>日第三方网站（中国招标网）已挂网，</t>
    </r>
    <r>
      <rPr>
        <sz val="9"/>
        <color rgb="FFFF0000"/>
        <rFont val="Times New Roman"/>
        <charset val="134"/>
      </rPr>
      <t>9</t>
    </r>
    <r>
      <rPr>
        <sz val="9"/>
        <color rgb="FFFF0000"/>
        <rFont val="宋体"/>
        <charset val="134"/>
      </rPr>
      <t>月</t>
    </r>
    <r>
      <rPr>
        <sz val="9"/>
        <color rgb="FFFF0000"/>
        <rFont val="Times New Roman"/>
        <charset val="134"/>
      </rPr>
      <t>9</t>
    </r>
    <r>
      <rPr>
        <sz val="9"/>
        <color rgb="FFFF0000"/>
        <rFont val="宋体"/>
        <charset val="134"/>
      </rPr>
      <t>日开标。完成总工程量的43%</t>
    </r>
  </si>
  <si>
    <t>克州乌恰县玉其塔什草原景区旅游服务换乘中心配套建设项目</t>
  </si>
  <si>
    <t>新建景区导览系统及配套附属设施建设</t>
  </si>
  <si>
    <r>
      <rPr>
        <sz val="9"/>
        <rFont val="宋体"/>
        <charset val="134"/>
      </rPr>
      <t>申请专项债项目国家双库通过，</t>
    </r>
    <r>
      <rPr>
        <sz val="9"/>
        <rFont val="Times New Roman"/>
        <charset val="134"/>
      </rPr>
      <t>6</t>
    </r>
    <r>
      <rPr>
        <sz val="9"/>
        <rFont val="宋体"/>
        <charset val="134"/>
      </rPr>
      <t>月</t>
    </r>
    <r>
      <rPr>
        <sz val="9"/>
        <rFont val="Times New Roman"/>
        <charset val="134"/>
      </rPr>
      <t>17</t>
    </r>
    <r>
      <rPr>
        <sz val="9"/>
        <rFont val="宋体"/>
        <charset val="134"/>
      </rPr>
      <t>日招标完成，待资金到位后，签订合同。</t>
    </r>
  </si>
  <si>
    <r>
      <rPr>
        <sz val="9"/>
        <rFont val="宋体"/>
        <charset val="0"/>
      </rPr>
      <t>阿丽娅</t>
    </r>
    <r>
      <rPr>
        <sz val="9"/>
        <rFont val="Times New Roman"/>
        <charset val="0"/>
      </rPr>
      <t>·</t>
    </r>
    <r>
      <rPr>
        <sz val="9"/>
        <rFont val="宋体"/>
        <charset val="0"/>
      </rPr>
      <t>艾尼瓦尔</t>
    </r>
  </si>
  <si>
    <t>乌恰县两山交汇旅游景点建设项目</t>
  </si>
  <si>
    <t>两山交汇地理标志景观、步行栈道、停车场、游客服务中心、旅游厕所等附属设施建设</t>
  </si>
  <si>
    <r>
      <rPr>
        <sz val="9"/>
        <rFont val="Times New Roman"/>
        <charset val="134"/>
      </rPr>
      <t>2021</t>
    </r>
    <r>
      <rPr>
        <sz val="9"/>
        <rFont val="宋体"/>
        <charset val="134"/>
      </rPr>
      <t>年到位专项债资金</t>
    </r>
    <r>
      <rPr>
        <sz val="9"/>
        <rFont val="Times New Roman"/>
        <charset val="134"/>
      </rPr>
      <t>3000</t>
    </r>
    <r>
      <rPr>
        <sz val="9"/>
        <rFont val="宋体"/>
        <charset val="134"/>
      </rPr>
      <t>万元，</t>
    </r>
    <r>
      <rPr>
        <sz val="9"/>
        <rFont val="Times New Roman"/>
        <charset val="134"/>
      </rPr>
      <t>2021</t>
    </r>
    <r>
      <rPr>
        <sz val="9"/>
        <rFont val="宋体"/>
        <charset val="134"/>
      </rPr>
      <t>年</t>
    </r>
    <r>
      <rPr>
        <sz val="9"/>
        <rFont val="Times New Roman"/>
        <charset val="134"/>
      </rPr>
      <t>8</t>
    </r>
    <r>
      <rPr>
        <sz val="9"/>
        <rFont val="宋体"/>
        <charset val="134"/>
      </rPr>
      <t>月</t>
    </r>
    <r>
      <rPr>
        <sz val="9"/>
        <rFont val="Times New Roman"/>
        <charset val="134"/>
      </rPr>
      <t>1</t>
    </r>
    <r>
      <rPr>
        <sz val="9"/>
        <rFont val="宋体"/>
        <charset val="134"/>
      </rPr>
      <t>日开工建设。续建项目正在施工。</t>
    </r>
  </si>
  <si>
    <t>乌恰县游客服务中心建设项目</t>
  </si>
  <si>
    <r>
      <rPr>
        <sz val="9"/>
        <rFont val="宋体"/>
        <charset val="0"/>
      </rPr>
      <t>总建筑面积为</t>
    </r>
    <r>
      <rPr>
        <sz val="9"/>
        <rFont val="Times New Roman"/>
        <charset val="0"/>
      </rPr>
      <t>9833.05</t>
    </r>
    <r>
      <rPr>
        <sz val="9"/>
        <rFont val="宋体"/>
        <charset val="0"/>
      </rPr>
      <t>平方米及相关配套设施</t>
    </r>
  </si>
  <si>
    <r>
      <rPr>
        <sz val="9"/>
        <rFont val="Times New Roman"/>
        <charset val="134"/>
      </rPr>
      <t>2021</t>
    </r>
    <r>
      <rPr>
        <sz val="9"/>
        <rFont val="宋体"/>
        <charset val="134"/>
      </rPr>
      <t>年到位专项债资金</t>
    </r>
    <r>
      <rPr>
        <sz val="9"/>
        <rFont val="Times New Roman"/>
        <charset val="134"/>
      </rPr>
      <t>4000</t>
    </r>
    <r>
      <rPr>
        <sz val="9"/>
        <rFont val="宋体"/>
        <charset val="134"/>
      </rPr>
      <t>万元，</t>
    </r>
    <r>
      <rPr>
        <sz val="9"/>
        <rFont val="Times New Roman"/>
        <charset val="134"/>
      </rPr>
      <t>2021</t>
    </r>
    <r>
      <rPr>
        <sz val="9"/>
        <rFont val="宋体"/>
        <charset val="134"/>
      </rPr>
      <t>年</t>
    </r>
    <r>
      <rPr>
        <sz val="9"/>
        <rFont val="Times New Roman"/>
        <charset val="134"/>
      </rPr>
      <t>10</t>
    </r>
    <r>
      <rPr>
        <sz val="9"/>
        <rFont val="宋体"/>
        <charset val="134"/>
      </rPr>
      <t>月</t>
    </r>
    <r>
      <rPr>
        <sz val="9"/>
        <rFont val="Times New Roman"/>
        <charset val="134"/>
      </rPr>
      <t>1</t>
    </r>
    <r>
      <rPr>
        <sz val="9"/>
        <rFont val="宋体"/>
        <charset val="134"/>
      </rPr>
      <t>日开工建设。续建项目正在施工。</t>
    </r>
  </si>
  <si>
    <t>乌恰县玛纳斯公园提升打造建设项目（二期）</t>
  </si>
  <si>
    <r>
      <rPr>
        <sz val="9"/>
        <rFont val="宋体"/>
        <charset val="134"/>
      </rPr>
      <t>建设面积</t>
    </r>
    <r>
      <rPr>
        <sz val="9"/>
        <rFont val="Times New Roman"/>
        <charset val="134"/>
      </rPr>
      <t>148591</t>
    </r>
    <r>
      <rPr>
        <sz val="9"/>
        <rFont val="宋体"/>
        <charset val="134"/>
      </rPr>
      <t>平方米，新建公厕两栋、停车场、入口广场及配套管网设备，花海打造（乔、灌、花草种植）、换填种植土</t>
    </r>
    <r>
      <rPr>
        <sz val="9"/>
        <rFont val="Times New Roman"/>
        <charset val="134"/>
      </rPr>
      <t>157556</t>
    </r>
    <r>
      <rPr>
        <sz val="9"/>
        <rFont val="宋体"/>
        <charset val="134"/>
      </rPr>
      <t>平方米</t>
    </r>
  </si>
  <si>
    <t>10月18日招标。10月底开工进场。</t>
  </si>
  <si>
    <r>
      <rPr>
        <sz val="9"/>
        <rFont val="宋体"/>
        <charset val="134"/>
      </rPr>
      <t>产业资金到位</t>
    </r>
    <r>
      <rPr>
        <sz val="9"/>
        <rFont val="Times New Roman"/>
        <charset val="134"/>
      </rPr>
      <t>3623</t>
    </r>
    <r>
      <rPr>
        <sz val="9"/>
        <rFont val="宋体"/>
        <charset val="134"/>
      </rPr>
      <t>万元，企业自筹</t>
    </r>
    <r>
      <rPr>
        <sz val="9"/>
        <rFont val="Times New Roman"/>
        <charset val="134"/>
      </rPr>
      <t>1580</t>
    </r>
    <r>
      <rPr>
        <sz val="9"/>
        <rFont val="宋体"/>
        <charset val="134"/>
      </rPr>
      <t>万元</t>
    </r>
  </si>
  <si>
    <t>企业：乌恰县最西部旅游投资开发有限责任公司</t>
  </si>
  <si>
    <t>克州乌恰县托帕口岸特色旅游建设项目</t>
  </si>
  <si>
    <r>
      <rPr>
        <sz val="9"/>
        <rFont val="宋体"/>
        <charset val="134"/>
      </rPr>
      <t>新建游客接待中心</t>
    </r>
    <r>
      <rPr>
        <sz val="9"/>
        <rFont val="Times New Roman"/>
        <charset val="134"/>
      </rPr>
      <t>3000</t>
    </r>
    <r>
      <rPr>
        <sz val="9"/>
        <rFont val="宋体"/>
        <charset val="134"/>
      </rPr>
      <t>平方米，游客集散中心一座、旅游产品推广中心一座及其他配套附属设施</t>
    </r>
  </si>
  <si>
    <r>
      <rPr>
        <sz val="9"/>
        <color rgb="FFFF0000"/>
        <rFont val="Times New Roman"/>
        <charset val="134"/>
      </rPr>
      <t>8</t>
    </r>
    <r>
      <rPr>
        <sz val="9"/>
        <color rgb="FFFF0000"/>
        <rFont val="宋体"/>
        <charset val="134"/>
      </rPr>
      <t>月</t>
    </r>
    <r>
      <rPr>
        <sz val="9"/>
        <color rgb="FFFF0000"/>
        <rFont val="Times New Roman"/>
        <charset val="134"/>
      </rPr>
      <t>2</t>
    </r>
    <r>
      <rPr>
        <sz val="9"/>
        <color rgb="FFFF0000"/>
        <rFont val="宋体"/>
        <charset val="134"/>
      </rPr>
      <t>日挂网，</t>
    </r>
    <r>
      <rPr>
        <sz val="9"/>
        <color rgb="FFFF0000"/>
        <rFont val="Times New Roman"/>
        <charset val="134"/>
      </rPr>
      <t>8</t>
    </r>
    <r>
      <rPr>
        <sz val="9"/>
        <color rgb="FFFF0000"/>
        <rFont val="宋体"/>
        <charset val="134"/>
      </rPr>
      <t>月</t>
    </r>
    <r>
      <rPr>
        <sz val="9"/>
        <color rgb="FFFF0000"/>
        <rFont val="Times New Roman"/>
        <charset val="134"/>
      </rPr>
      <t>23</t>
    </r>
    <r>
      <rPr>
        <sz val="9"/>
        <color rgb="FFFF0000"/>
        <rFont val="宋体"/>
        <charset val="134"/>
      </rPr>
      <t>日开标，</t>
    </r>
    <r>
      <rPr>
        <sz val="9"/>
        <color rgb="FFFF0000"/>
        <rFont val="Times New Roman"/>
        <charset val="134"/>
      </rPr>
      <t>8</t>
    </r>
    <r>
      <rPr>
        <sz val="9"/>
        <color rgb="FFFF0000"/>
        <rFont val="宋体"/>
        <charset val="134"/>
      </rPr>
      <t>月</t>
    </r>
    <r>
      <rPr>
        <sz val="9"/>
        <color rgb="FFFF0000"/>
        <rFont val="Times New Roman"/>
        <charset val="134"/>
      </rPr>
      <t>30</t>
    </r>
    <r>
      <rPr>
        <sz val="9"/>
        <color rgb="FFFF0000"/>
        <rFont val="宋体"/>
        <charset val="134"/>
      </rPr>
      <t>日开工。完成总工程量的</t>
    </r>
    <r>
      <rPr>
        <sz val="9"/>
        <color rgb="FFFF0000"/>
        <rFont val="Times New Roman"/>
        <charset val="134"/>
      </rPr>
      <t>35</t>
    </r>
    <r>
      <rPr>
        <sz val="9"/>
        <color rgb="FFFF0000"/>
        <rFont val="宋体"/>
        <charset val="134"/>
      </rPr>
      <t>%。</t>
    </r>
  </si>
  <si>
    <t>暂无问题</t>
  </si>
  <si>
    <t>吴问明</t>
  </si>
  <si>
    <t>阿图什市生活垃圾填埋场三期建设项目</t>
  </si>
  <si>
    <r>
      <rPr>
        <sz val="9"/>
        <rFont val="宋体"/>
        <charset val="134"/>
      </rPr>
      <t>新建生活垃圾填埋场一座及配套设施建设，库容为</t>
    </r>
    <r>
      <rPr>
        <sz val="9"/>
        <rFont val="Times New Roman"/>
        <charset val="134"/>
      </rPr>
      <t>122</t>
    </r>
    <r>
      <rPr>
        <sz val="9"/>
        <rFont val="宋体"/>
        <charset val="134"/>
      </rPr>
      <t>万立方米</t>
    </r>
  </si>
  <si>
    <t>施工方已进场，正在进行三通一平</t>
  </si>
  <si>
    <t>阿热买里村</t>
  </si>
  <si>
    <t>阿图什市市政基础设施维修养护等零星工程</t>
  </si>
  <si>
    <t>包括街道基础亮化、城区各地景观美化、道路修补、标识标线工程、人行道、绿化带几公园等维修及养护、便民服务设施工程及绿化工程等</t>
  </si>
  <si>
    <r>
      <rPr>
        <sz val="9"/>
        <rFont val="Times New Roman"/>
        <charset val="134"/>
      </rPr>
      <t>2022</t>
    </r>
    <r>
      <rPr>
        <sz val="9"/>
        <rFont val="宋体"/>
        <charset val="134"/>
      </rPr>
      <t>年</t>
    </r>
    <r>
      <rPr>
        <sz val="9"/>
        <rFont val="Times New Roman"/>
        <charset val="134"/>
      </rPr>
      <t>12</t>
    </r>
    <r>
      <rPr>
        <sz val="9"/>
        <rFont val="宋体"/>
        <charset val="134"/>
      </rPr>
      <t>月</t>
    </r>
    <r>
      <rPr>
        <sz val="9"/>
        <rFont val="Times New Roman"/>
        <charset val="134"/>
      </rPr>
      <t>10</t>
    </r>
  </si>
  <si>
    <t>因委托的初步设计编制单位处于乌鲁木齐，编制进度缓慢，更换单位重新编制了初步设计，现已完成初步设计审批，正在进行招投标工作，计划于10月30日发布招标公告。</t>
  </si>
  <si>
    <t>2022年城市基础实施提升改造项目</t>
  </si>
  <si>
    <t>城区街道基础设施改造、街头游园、城市维护、绿化养护和推动城市经济发展等方面，总改造面积工125274平方米</t>
  </si>
  <si>
    <r>
      <rPr>
        <sz val="9"/>
        <rFont val="Times New Roman"/>
        <charset val="134"/>
      </rPr>
      <t>2022</t>
    </r>
    <r>
      <rPr>
        <sz val="9"/>
        <rFont val="宋体"/>
        <charset val="134"/>
      </rPr>
      <t>年</t>
    </r>
    <r>
      <rPr>
        <sz val="9"/>
        <rFont val="Times New Roman"/>
        <charset val="134"/>
      </rPr>
      <t>11</t>
    </r>
    <r>
      <rPr>
        <sz val="9"/>
        <rFont val="宋体"/>
        <charset val="134"/>
      </rPr>
      <t>月</t>
    </r>
    <r>
      <rPr>
        <sz val="9"/>
        <rFont val="Times New Roman"/>
        <charset val="134"/>
      </rPr>
      <t>10</t>
    </r>
  </si>
  <si>
    <t>已完成招投标工作，正在签订合同。</t>
  </si>
  <si>
    <t>阿图什市阿湖乡阿其克村污水治理项目</t>
  </si>
  <si>
    <t>新建12平方米成品玻璃钢化粪池126座（2户1座），新建18平方米米成品玻璃钢化粪池28座（3户1座），吸污车一辆。</t>
  </si>
  <si>
    <r>
      <rPr>
        <sz val="9"/>
        <rFont val="宋体"/>
        <charset val="0"/>
      </rPr>
      <t>已完成总工程量约50</t>
    </r>
    <r>
      <rPr>
        <sz val="9"/>
        <rFont val="Times New Roman"/>
        <charset val="0"/>
      </rPr>
      <t>%</t>
    </r>
  </si>
  <si>
    <t>哈力比业提·阿布都卡德尔</t>
  </si>
  <si>
    <t>米娜瓦尔·卡斯木</t>
  </si>
  <si>
    <t>克州阿克陶县2022年城区供水管网改造工程</t>
  </si>
  <si>
    <t>新建及改扩建供水管网11千米、安装268套计量设施、4座消防水鹤、100套排气阀及相关配套基础设施建设</t>
  </si>
  <si>
    <r>
      <rPr>
        <sz val="9"/>
        <color rgb="FFFF0000"/>
        <rFont val="Times New Roman"/>
        <charset val="134"/>
      </rPr>
      <t>9</t>
    </r>
    <r>
      <rPr>
        <sz val="9"/>
        <color rgb="FFFF0000"/>
        <rFont val="宋体"/>
        <charset val="134"/>
      </rPr>
      <t>月</t>
    </r>
    <r>
      <rPr>
        <sz val="9"/>
        <color rgb="FFFF0000"/>
        <rFont val="Times New Roman"/>
        <charset val="134"/>
      </rPr>
      <t>31</t>
    </r>
    <r>
      <rPr>
        <sz val="9"/>
        <color rgb="FFFF0000"/>
        <rFont val="宋体"/>
        <charset val="134"/>
      </rPr>
      <t>日挂网，计划</t>
    </r>
    <r>
      <rPr>
        <sz val="9"/>
        <color rgb="FFFF0000"/>
        <rFont val="Times New Roman"/>
        <charset val="134"/>
      </rPr>
      <t>10</t>
    </r>
    <r>
      <rPr>
        <sz val="9"/>
        <color rgb="FFFF0000"/>
        <rFont val="宋体"/>
        <charset val="134"/>
      </rPr>
      <t>月</t>
    </r>
    <r>
      <rPr>
        <sz val="9"/>
        <color rgb="FFFF0000"/>
        <rFont val="Times New Roman"/>
        <charset val="134"/>
      </rPr>
      <t>21</t>
    </r>
    <r>
      <rPr>
        <sz val="9"/>
        <color rgb="FFFF0000"/>
        <rFont val="宋体"/>
        <charset val="134"/>
      </rPr>
      <t>日开标，公共资源交易中心通知延期，开标时间另行通知</t>
    </r>
  </si>
  <si>
    <t>艾尼瓦尔·吾布力</t>
  </si>
  <si>
    <t>买合木提·米曼</t>
  </si>
  <si>
    <t>克州阿克陶县2022年燃气老化更新改造建设项目</t>
  </si>
  <si>
    <t>新建及改造老化燃气管网45.7公里.其中（PE200）6公里、(PE160)1.8公里、（PE110）37.9公里。</t>
  </si>
  <si>
    <r>
      <rPr>
        <sz val="9"/>
        <color rgb="FFFF0000"/>
        <rFont val="宋体"/>
        <charset val="134"/>
      </rPr>
      <t>正在初步设计中，</t>
    </r>
    <r>
      <rPr>
        <sz val="9"/>
        <color rgb="FFFF0000"/>
        <rFont val="Times New Roman"/>
        <charset val="134"/>
      </rPr>
      <t>9</t>
    </r>
    <r>
      <rPr>
        <sz val="9"/>
        <color rgb="FFFF0000"/>
        <rFont val="宋体"/>
        <charset val="134"/>
      </rPr>
      <t>月</t>
    </r>
    <r>
      <rPr>
        <sz val="9"/>
        <color rgb="FFFF0000"/>
        <rFont val="Times New Roman"/>
        <charset val="134"/>
      </rPr>
      <t>15</t>
    </r>
    <r>
      <rPr>
        <sz val="9"/>
        <color rgb="FFFF0000"/>
        <rFont val="宋体"/>
        <charset val="134"/>
      </rPr>
      <t>日设计院现场查看，预计</t>
    </r>
    <r>
      <rPr>
        <sz val="9"/>
        <color rgb="FFFF0000"/>
        <rFont val="Times New Roman"/>
        <charset val="134"/>
      </rPr>
      <t>10</t>
    </r>
    <r>
      <rPr>
        <sz val="9"/>
        <color rgb="FFFF0000"/>
        <rFont val="宋体"/>
        <charset val="134"/>
      </rPr>
      <t>月</t>
    </r>
    <r>
      <rPr>
        <sz val="9"/>
        <color rgb="FFFF0000"/>
        <rFont val="Times New Roman"/>
        <charset val="134"/>
      </rPr>
      <t>30</t>
    </r>
    <r>
      <rPr>
        <sz val="9"/>
        <color rgb="FFFF0000"/>
        <rFont val="宋体"/>
        <charset val="134"/>
      </rPr>
      <t>日前完成设计、审图、预算和挂网工作。</t>
    </r>
  </si>
  <si>
    <t>克州阿克陶县城北轻工业园区中水库及综合利用管网建设项目</t>
  </si>
  <si>
    <t>新建一座城北轻工业园区中水库、综合利用管网</t>
  </si>
  <si>
    <r>
      <rPr>
        <sz val="9"/>
        <rFont val="Times New Roman"/>
        <charset val="0"/>
      </rPr>
      <t>5.8</t>
    </r>
    <r>
      <rPr>
        <sz val="9"/>
        <rFont val="宋体"/>
        <charset val="0"/>
      </rPr>
      <t>号投资减少</t>
    </r>
    <r>
      <rPr>
        <sz val="9"/>
        <rFont val="Times New Roman"/>
        <charset val="0"/>
      </rPr>
      <t>2000</t>
    </r>
    <r>
      <rPr>
        <sz val="9"/>
        <rFont val="宋体"/>
        <charset val="0"/>
      </rPr>
      <t>万，</t>
    </r>
    <r>
      <rPr>
        <sz val="9"/>
        <rFont val="Times New Roman"/>
        <charset val="0"/>
      </rPr>
      <t>9.4</t>
    </r>
    <r>
      <rPr>
        <sz val="9"/>
        <rFont val="宋体"/>
        <charset val="0"/>
      </rPr>
      <t>投资减少</t>
    </r>
    <r>
      <rPr>
        <sz val="9"/>
        <rFont val="Times New Roman"/>
        <charset val="0"/>
      </rPr>
      <t>4000</t>
    </r>
    <r>
      <rPr>
        <sz val="9"/>
        <rFont val="宋体"/>
        <charset val="0"/>
      </rPr>
      <t>万</t>
    </r>
  </si>
  <si>
    <t>阿克陶县皮拉勒乡依克其来村示范村建设项目</t>
  </si>
  <si>
    <t>对产业示范点道路两侧居民房前、屋后进行基础设施建设及提升改造</t>
  </si>
  <si>
    <t>皮拉勒乡人民政府</t>
  </si>
  <si>
    <t>徐凯</t>
  </si>
  <si>
    <r>
      <rPr>
        <sz val="9"/>
        <rFont val="宋体"/>
        <charset val="134"/>
      </rPr>
      <t>克州阿克陶县</t>
    </r>
    <r>
      <rPr>
        <sz val="9"/>
        <rFont val="Times New Roman"/>
        <charset val="134"/>
      </rPr>
      <t>2022</t>
    </r>
    <r>
      <rPr>
        <sz val="9"/>
        <rFont val="宋体"/>
        <charset val="134"/>
      </rPr>
      <t>年城区防涝建设项目</t>
    </r>
  </si>
  <si>
    <r>
      <rPr>
        <sz val="9"/>
        <rFont val="宋体"/>
        <charset val="134"/>
      </rPr>
      <t>提升改造城区排水设施、雨水滞渗调蓄设施、雨洪泄管道</t>
    </r>
    <r>
      <rPr>
        <sz val="9"/>
        <rFont val="Times New Roman"/>
        <charset val="134"/>
      </rPr>
      <t>3</t>
    </r>
    <r>
      <rPr>
        <sz val="9"/>
        <rFont val="宋体"/>
        <charset val="134"/>
      </rPr>
      <t>公里</t>
    </r>
  </si>
  <si>
    <r>
      <rPr>
        <sz val="9"/>
        <rFont val="Times New Roman"/>
        <charset val="0"/>
      </rPr>
      <t>6.19</t>
    </r>
    <r>
      <rPr>
        <sz val="9"/>
        <rFont val="宋体"/>
        <charset val="0"/>
      </rPr>
      <t>日新建转储备</t>
    </r>
  </si>
  <si>
    <t>阿克陶县阿克陶镇示范街打造项目</t>
  </si>
  <si>
    <r>
      <rPr>
        <sz val="9"/>
        <rFont val="宋体"/>
        <charset val="134"/>
      </rPr>
      <t>新建硬化道路长</t>
    </r>
    <r>
      <rPr>
        <sz val="9"/>
        <rFont val="Times New Roman"/>
        <charset val="134"/>
      </rPr>
      <t>2.2</t>
    </r>
    <r>
      <rPr>
        <sz val="9"/>
        <rFont val="宋体"/>
        <charset val="134"/>
      </rPr>
      <t>公里，路面宽</t>
    </r>
    <r>
      <rPr>
        <sz val="9"/>
        <rFont val="Times New Roman"/>
        <charset val="134"/>
      </rPr>
      <t>3</t>
    </r>
    <r>
      <rPr>
        <sz val="9"/>
        <rFont val="宋体"/>
        <charset val="134"/>
      </rPr>
      <t>米；对</t>
    </r>
    <r>
      <rPr>
        <sz val="9"/>
        <rFont val="Times New Roman"/>
        <charset val="134"/>
      </rPr>
      <t>3</t>
    </r>
    <r>
      <rPr>
        <sz val="9"/>
        <rFont val="宋体"/>
        <charset val="134"/>
      </rPr>
      <t>公里道路及沿路进行提升改造</t>
    </r>
  </si>
  <si>
    <t>阿克陶镇人民政府</t>
  </si>
  <si>
    <t>李晖</t>
  </si>
  <si>
    <t>克州乌恰县康苏镇历史文化遗址提升改造项目</t>
  </si>
  <si>
    <r>
      <rPr>
        <sz val="9"/>
        <rFont val="宋体"/>
        <charset val="134"/>
      </rPr>
      <t>新建消防设施</t>
    </r>
    <r>
      <rPr>
        <sz val="9"/>
        <rFont val="Times New Roman"/>
        <charset val="134"/>
      </rPr>
      <t>1</t>
    </r>
    <r>
      <rPr>
        <sz val="9"/>
        <rFont val="宋体"/>
        <charset val="134"/>
      </rPr>
      <t>套及配套附属设施建设</t>
    </r>
  </si>
  <si>
    <t>该项目于9月6日完成开标，目前正在开展施工图设计。场地平整、临时设施搭建等工作。</t>
  </si>
  <si>
    <t>乌恰县康苏镇人民政府</t>
  </si>
  <si>
    <t>王权</t>
  </si>
  <si>
    <t>英加依社区、比尔列西米社区</t>
  </si>
  <si>
    <t>克州乌恰县乌恰镇供气设施建设项目</t>
  </si>
  <si>
    <r>
      <rPr>
        <sz val="9"/>
        <rFont val="宋体"/>
        <charset val="0"/>
      </rPr>
      <t>新建燃气管网总长</t>
    </r>
    <r>
      <rPr>
        <sz val="9"/>
        <rFont val="Times New Roman"/>
        <charset val="0"/>
      </rPr>
      <t>22</t>
    </r>
    <r>
      <rPr>
        <sz val="9"/>
        <rFont val="宋体"/>
        <charset val="0"/>
      </rPr>
      <t>公里及附属配套设施</t>
    </r>
  </si>
  <si>
    <t>正在开展燃气管沟铺设等工作。</t>
  </si>
  <si>
    <t>企业：乌恰县宝乐天然气公司</t>
  </si>
  <si>
    <r>
      <rPr>
        <sz val="9"/>
        <rFont val="Times New Roman"/>
        <charset val="0"/>
      </rPr>
      <t>8.15</t>
    </r>
    <r>
      <rPr>
        <sz val="9"/>
        <rFont val="宋体"/>
        <charset val="0"/>
      </rPr>
      <t>日年度投资增加</t>
    </r>
    <r>
      <rPr>
        <sz val="9"/>
        <rFont val="Times New Roman"/>
        <charset val="0"/>
      </rPr>
      <t>100</t>
    </r>
    <r>
      <rPr>
        <sz val="9"/>
        <rFont val="宋体"/>
        <charset val="0"/>
      </rPr>
      <t>万元</t>
    </r>
  </si>
  <si>
    <t>克州乌恰县应急避难所提升改造项目</t>
  </si>
  <si>
    <t>对乌恰县应急避难场所进行提升改造</t>
  </si>
  <si>
    <t>指示牌已安装完成，绿化用水、饮用水已完成，正在对广场停车位进行平整及预埋管线及路灯基座等施工。完成总工程量的52%。</t>
  </si>
  <si>
    <t>克州阿合奇县各乡居民集中供热改造项目</t>
  </si>
  <si>
    <r>
      <rPr>
        <sz val="9"/>
        <rFont val="宋体"/>
        <charset val="134"/>
      </rPr>
      <t>对</t>
    </r>
    <r>
      <rPr>
        <sz val="9"/>
        <rFont val="Times New Roman"/>
        <charset val="134"/>
      </rPr>
      <t>5</t>
    </r>
    <r>
      <rPr>
        <sz val="9"/>
        <rFont val="宋体"/>
        <charset val="134"/>
      </rPr>
      <t>个乡燃煤锅炉进行电锅炉改造及附属配套设施</t>
    </r>
  </si>
  <si>
    <t>全县各乡</t>
  </si>
  <si>
    <r>
      <rPr>
        <sz val="9"/>
        <rFont val="Times New Roman"/>
        <charset val="0"/>
      </rPr>
      <t>8.20</t>
    </r>
    <r>
      <rPr>
        <sz val="9"/>
        <rFont val="宋体"/>
        <charset val="0"/>
      </rPr>
      <t>日投资增加</t>
    </r>
    <r>
      <rPr>
        <sz val="9"/>
        <rFont val="Times New Roman"/>
        <charset val="0"/>
      </rPr>
      <t>2000</t>
    </r>
    <r>
      <rPr>
        <sz val="9"/>
        <rFont val="宋体"/>
        <charset val="0"/>
      </rPr>
      <t>万元</t>
    </r>
  </si>
  <si>
    <t>克州阿合奇县2022年乡镇干部周转宿舍建设项目</t>
  </si>
  <si>
    <t>建筑面积7630平方米，新建干部周转宿舍218套及配套水电暖等基础设施建设</t>
  </si>
  <si>
    <t>年内计划已完成</t>
  </si>
  <si>
    <t>克州阿合奇县2022年保障性安居工程燃气设施更新改造项目</t>
  </si>
  <si>
    <t>改造城市燃气中高压管道3000米，小区内围楼主管7380米，户主安装报警器738户，更换软管、供水、排水、暖气管网改造及相关配套设施</t>
  </si>
  <si>
    <r>
      <rPr>
        <sz val="9"/>
        <rFont val="宋体"/>
        <charset val="134"/>
      </rPr>
      <t>阿合奇县</t>
    </r>
    <r>
      <rPr>
        <sz val="9"/>
        <rFont val="Times New Roman"/>
        <charset val="134"/>
      </rPr>
      <t>2022</t>
    </r>
    <r>
      <rPr>
        <sz val="9"/>
        <rFont val="宋体"/>
        <charset val="134"/>
      </rPr>
      <t>年老旧小区改造项目</t>
    </r>
  </si>
  <si>
    <r>
      <rPr>
        <sz val="9"/>
        <rFont val="宋体"/>
        <charset val="134"/>
      </rPr>
      <t>新铺设管网</t>
    </r>
    <r>
      <rPr>
        <sz val="9"/>
        <rFont val="Times New Roman"/>
        <charset val="134"/>
      </rPr>
      <t>9.6</t>
    </r>
    <r>
      <rPr>
        <sz val="9"/>
        <rFont val="宋体"/>
        <charset val="134"/>
      </rPr>
      <t>公里及配套附属设施建设</t>
    </r>
  </si>
  <si>
    <t>邓斌</t>
  </si>
  <si>
    <t>健康路社区、和平路社区</t>
  </si>
  <si>
    <t>喀什经济开发区伊尔克什坦口岸园区江西进出口产业园基础设施配套建设项目</t>
  </si>
  <si>
    <r>
      <rPr>
        <sz val="9"/>
        <rFont val="宋体"/>
        <charset val="0"/>
      </rPr>
      <t>占地面积</t>
    </r>
    <r>
      <rPr>
        <sz val="9"/>
        <rFont val="Times New Roman"/>
        <charset val="0"/>
      </rPr>
      <t>2.2</t>
    </r>
    <r>
      <rPr>
        <sz val="9"/>
        <rFont val="宋体"/>
        <charset val="0"/>
      </rPr>
      <t>平方公里，建设生产基地、仓储库</t>
    </r>
    <r>
      <rPr>
        <sz val="9"/>
        <rFont val="Times New Roman"/>
        <charset val="0"/>
      </rPr>
      <t>2</t>
    </r>
    <r>
      <rPr>
        <sz val="9"/>
        <rFont val="宋体"/>
        <charset val="0"/>
      </rPr>
      <t>栋及附属，供排水、智能交通设施等基础设施配套</t>
    </r>
  </si>
  <si>
    <t>吐尔尕特口岸物流园基础设施建设项目</t>
  </si>
  <si>
    <r>
      <rPr>
        <sz val="9"/>
        <rFont val="宋体"/>
        <charset val="0"/>
      </rPr>
      <t>新建</t>
    </r>
    <r>
      <rPr>
        <sz val="9"/>
        <rFont val="Times New Roman"/>
        <charset val="0"/>
      </rPr>
      <t>2000</t>
    </r>
    <r>
      <rPr>
        <sz val="9"/>
        <rFont val="宋体"/>
        <charset val="0"/>
      </rPr>
      <t>平方米的物流信息服务中心，园区内部道路</t>
    </r>
    <r>
      <rPr>
        <sz val="9"/>
        <rFont val="Times New Roman"/>
        <charset val="0"/>
      </rPr>
      <t>3.5</t>
    </r>
    <r>
      <rPr>
        <sz val="9"/>
        <rFont val="宋体"/>
        <charset val="0"/>
      </rPr>
      <t>公里及配套附属设施建设</t>
    </r>
  </si>
  <si>
    <t>吐尔尕特口岸管委会</t>
  </si>
  <si>
    <t>李宗武</t>
  </si>
  <si>
    <t>殷国进</t>
  </si>
  <si>
    <t>吐尔尕特口岸联检大厅广场配套附属设施建设项目</t>
  </si>
  <si>
    <r>
      <rPr>
        <sz val="9"/>
        <rFont val="宋体"/>
        <charset val="0"/>
      </rPr>
      <t>新建联检大厅广场周边防洪坝</t>
    </r>
    <r>
      <rPr>
        <sz val="9"/>
        <rFont val="Times New Roman"/>
        <charset val="0"/>
      </rPr>
      <t>2</t>
    </r>
    <r>
      <rPr>
        <sz val="9"/>
        <rFont val="宋体"/>
        <charset val="0"/>
      </rPr>
      <t>公里</t>
    </r>
  </si>
  <si>
    <t>吐尔尕特口岸保鲜库建设项目</t>
  </si>
  <si>
    <r>
      <rPr>
        <sz val="9"/>
        <rFont val="宋体"/>
        <charset val="0"/>
      </rPr>
      <t>新建</t>
    </r>
    <r>
      <rPr>
        <sz val="9"/>
        <rFont val="Times New Roman"/>
        <charset val="0"/>
      </rPr>
      <t>5000</t>
    </r>
    <r>
      <rPr>
        <sz val="9"/>
        <rFont val="宋体"/>
        <charset val="0"/>
      </rPr>
      <t>平方米保鲜库，包括相应的果蔬处理加工设备、保鲜冷藏设备及配套附属设施建设</t>
    </r>
  </si>
  <si>
    <t>克州阿图什重工业园停车场及附属设施建设项目</t>
  </si>
  <si>
    <r>
      <rPr>
        <sz val="9"/>
        <rFont val="宋体"/>
        <charset val="134"/>
      </rPr>
      <t>新建</t>
    </r>
    <r>
      <rPr>
        <sz val="9"/>
        <rFont val="Times New Roman"/>
        <charset val="134"/>
      </rPr>
      <t>7</t>
    </r>
    <r>
      <rPr>
        <sz val="9"/>
        <rFont val="宋体"/>
        <charset val="134"/>
      </rPr>
      <t>万平方米停车场一处、停车位</t>
    </r>
    <r>
      <rPr>
        <sz val="9"/>
        <rFont val="Times New Roman"/>
        <charset val="134"/>
      </rPr>
      <t>750</t>
    </r>
    <r>
      <rPr>
        <sz val="9"/>
        <rFont val="宋体"/>
        <charset val="134"/>
      </rPr>
      <t>个，配套</t>
    </r>
    <r>
      <rPr>
        <sz val="9"/>
        <rFont val="Times New Roman"/>
        <charset val="134"/>
      </rPr>
      <t>50</t>
    </r>
    <r>
      <rPr>
        <sz val="9"/>
        <rFont val="宋体"/>
        <charset val="134"/>
      </rPr>
      <t>个充电桩及</t>
    </r>
    <r>
      <rPr>
        <sz val="9"/>
        <rFont val="Times New Roman"/>
        <charset val="134"/>
      </rPr>
      <t>1</t>
    </r>
    <r>
      <rPr>
        <sz val="9"/>
        <rFont val="宋体"/>
        <charset val="134"/>
      </rPr>
      <t>万平方米附属设施建设</t>
    </r>
  </si>
  <si>
    <t>喀依拉克村、乌恰村等</t>
  </si>
  <si>
    <t>克州阿图什昆山产业园综合配套设施建设项目</t>
  </si>
  <si>
    <r>
      <rPr>
        <sz val="9"/>
        <rFont val="宋体"/>
        <charset val="134"/>
      </rPr>
      <t>建筑面积</t>
    </r>
    <r>
      <rPr>
        <sz val="9"/>
        <rFont val="Times New Roman"/>
        <charset val="134"/>
      </rPr>
      <t>1.2</t>
    </r>
    <r>
      <rPr>
        <sz val="9"/>
        <rFont val="宋体"/>
        <charset val="134"/>
      </rPr>
      <t>万平方米配套水电暖气管网及停车设施等</t>
    </r>
  </si>
  <si>
    <t>昆援社区</t>
  </si>
  <si>
    <t>克州阿克陶县工业园区供热项目</t>
  </si>
  <si>
    <r>
      <rPr>
        <sz val="9"/>
        <rFont val="宋体"/>
        <charset val="0"/>
      </rPr>
      <t>新建电极式锅炉房一座，</t>
    </r>
    <r>
      <rPr>
        <sz val="9"/>
        <rFont val="Times New Roman"/>
        <charset val="0"/>
      </rPr>
      <t xml:space="preserve"> </t>
    </r>
    <r>
      <rPr>
        <sz val="9"/>
        <rFont val="宋体"/>
        <charset val="0"/>
      </rPr>
      <t>铺设热水管网</t>
    </r>
    <r>
      <rPr>
        <sz val="9"/>
        <rFont val="Times New Roman"/>
        <charset val="0"/>
      </rPr>
      <t>0.8</t>
    </r>
    <r>
      <rPr>
        <sz val="9"/>
        <rFont val="宋体"/>
        <charset val="0"/>
      </rPr>
      <t>公里，维修热水管线</t>
    </r>
    <r>
      <rPr>
        <sz val="9"/>
        <rFont val="Times New Roman"/>
        <charset val="0"/>
      </rPr>
      <t>3.81</t>
    </r>
    <r>
      <rPr>
        <sz val="9"/>
        <rFont val="宋体"/>
        <charset val="0"/>
      </rPr>
      <t>公里及配套附属设施建设</t>
    </r>
  </si>
  <si>
    <r>
      <rPr>
        <sz val="9"/>
        <rFont val="Times New Roman"/>
        <charset val="0"/>
      </rPr>
      <t>5.8</t>
    </r>
    <r>
      <rPr>
        <sz val="9"/>
        <rFont val="宋体"/>
        <charset val="0"/>
      </rPr>
      <t>号新建转储备，投资减少</t>
    </r>
    <r>
      <rPr>
        <sz val="9"/>
        <rFont val="Times New Roman"/>
        <charset val="0"/>
      </rPr>
      <t>2000</t>
    </r>
    <r>
      <rPr>
        <sz val="9"/>
        <rFont val="宋体"/>
        <charset val="0"/>
      </rPr>
      <t>万</t>
    </r>
  </si>
  <si>
    <t>乌恰县园区城东道路硬化及配套设施项目</t>
  </si>
  <si>
    <r>
      <rPr>
        <sz val="9"/>
        <rFont val="宋体"/>
        <charset val="134"/>
      </rPr>
      <t>道路硬化</t>
    </r>
    <r>
      <rPr>
        <sz val="9"/>
        <rFont val="Times New Roman"/>
        <charset val="134"/>
      </rPr>
      <t>9474</t>
    </r>
    <r>
      <rPr>
        <sz val="9"/>
        <rFont val="宋体"/>
        <charset val="134"/>
      </rPr>
      <t>米及配套设施建设</t>
    </r>
  </si>
  <si>
    <t>乌恰县工业园区管委会</t>
  </si>
  <si>
    <t>张红宙</t>
  </si>
  <si>
    <t>克州乌恰县冷链物流基础设施建设项目</t>
  </si>
  <si>
    <r>
      <rPr>
        <sz val="9"/>
        <rFont val="宋体"/>
        <charset val="134"/>
      </rPr>
      <t>新建冷藏库</t>
    </r>
    <r>
      <rPr>
        <sz val="9"/>
        <rFont val="Times New Roman"/>
        <charset val="134"/>
      </rPr>
      <t>1800</t>
    </r>
    <r>
      <rPr>
        <sz val="9"/>
        <rFont val="宋体"/>
        <charset val="134"/>
      </rPr>
      <t>立方米，冷冻库</t>
    </r>
    <r>
      <rPr>
        <sz val="9"/>
        <rFont val="Times New Roman"/>
        <charset val="134"/>
      </rPr>
      <t>1200</t>
    </r>
    <r>
      <rPr>
        <sz val="9"/>
        <rFont val="宋体"/>
        <charset val="134"/>
      </rPr>
      <t>立方米及配套附属设施建设</t>
    </r>
  </si>
  <si>
    <r>
      <rPr>
        <sz val="9"/>
        <color rgb="FFFF0000"/>
        <rFont val="Times New Roman"/>
        <charset val="134"/>
      </rPr>
      <t>8</t>
    </r>
    <r>
      <rPr>
        <sz val="9"/>
        <color rgb="FFFF0000"/>
        <rFont val="宋体"/>
        <charset val="134"/>
      </rPr>
      <t>月</t>
    </r>
    <r>
      <rPr>
        <sz val="9"/>
        <color rgb="FFFF0000"/>
        <rFont val="Times New Roman"/>
        <charset val="134"/>
      </rPr>
      <t>2</t>
    </r>
    <r>
      <rPr>
        <sz val="9"/>
        <color rgb="FFFF0000"/>
        <rFont val="宋体"/>
        <charset val="134"/>
      </rPr>
      <t>日挂网，</t>
    </r>
    <r>
      <rPr>
        <sz val="9"/>
        <color rgb="FFFF0000"/>
        <rFont val="Times New Roman"/>
        <charset val="134"/>
      </rPr>
      <t>8</t>
    </r>
    <r>
      <rPr>
        <sz val="9"/>
        <color rgb="FFFF0000"/>
        <rFont val="宋体"/>
        <charset val="134"/>
      </rPr>
      <t>月</t>
    </r>
    <r>
      <rPr>
        <sz val="9"/>
        <color rgb="FFFF0000"/>
        <rFont val="Times New Roman"/>
        <charset val="134"/>
      </rPr>
      <t>22</t>
    </r>
    <r>
      <rPr>
        <sz val="9"/>
        <color rgb="FFFF0000"/>
        <rFont val="宋体"/>
        <charset val="134"/>
      </rPr>
      <t>日开标，8月30日开工。完成总工程量的</t>
    </r>
    <r>
      <rPr>
        <sz val="9"/>
        <color rgb="FFFF0000"/>
        <rFont val="Times New Roman"/>
        <charset val="134"/>
      </rPr>
      <t>55</t>
    </r>
    <r>
      <rPr>
        <sz val="9"/>
        <color rgb="FFFF0000"/>
        <rFont val="宋体"/>
        <charset val="134"/>
      </rPr>
      <t>%。</t>
    </r>
  </si>
  <si>
    <t>保障性住房配套基础设施</t>
  </si>
  <si>
    <t>克州阿图什市2022年保障性安居工程老旧小区燃气设施更新改造项目</t>
  </si>
  <si>
    <t>改造保障性住房智能安全装置2734套，更换户内燃气管13670米及相关配套设施。</t>
  </si>
  <si>
    <r>
      <rPr>
        <sz val="9"/>
        <rFont val="Times New Roman"/>
        <charset val="134"/>
      </rPr>
      <t>2022</t>
    </r>
    <r>
      <rPr>
        <sz val="9"/>
        <rFont val="宋体"/>
        <charset val="134"/>
      </rPr>
      <t>年</t>
    </r>
    <r>
      <rPr>
        <sz val="9"/>
        <rFont val="Times New Roman"/>
        <charset val="134"/>
      </rPr>
      <t>10</t>
    </r>
    <r>
      <rPr>
        <sz val="9"/>
        <rFont val="宋体"/>
        <charset val="134"/>
      </rPr>
      <t>月</t>
    </r>
    <r>
      <rPr>
        <sz val="9"/>
        <rFont val="Times New Roman"/>
        <charset val="134"/>
      </rPr>
      <t>10</t>
    </r>
  </si>
  <si>
    <t>采购标段目前已完成招标，受疫情影响，设备未到货；工程标段初步设计已完成审批，预计11月15日完成招投标工作。</t>
  </si>
  <si>
    <t>克州阿图什市2021-2022年老旧小区改造基础设施配套建设奖励项目</t>
  </si>
  <si>
    <t>供水500米、排水500米、供热500米及其他基础设施配套建设。</t>
  </si>
  <si>
    <t>采购标段由于投标单位原因导致留标，原计划于10月20日重新开标，受疫情影响，已推迟至11月5日；工程标段初步设计已完成审批，预计11月15日完成招投标工作。</t>
  </si>
  <si>
    <t>市内</t>
  </si>
  <si>
    <t>克州阿图什市2022年保障性安居工程公租房燃气设施更新改造项目</t>
  </si>
  <si>
    <t>改造智能安全装置5010套，更换户内燃气管25050米及相关配套设施建设。</t>
  </si>
  <si>
    <t>采购标段目前已完成招标，受疫情影响，设备未到货；工程标段初步设计已完成审批，正在进行招投标工作，预计11月初完成招投标工作。</t>
  </si>
  <si>
    <r>
      <rPr>
        <sz val="9"/>
        <color rgb="FFFF0000"/>
        <rFont val="Times New Roman"/>
        <charset val="0"/>
      </rPr>
      <t>8.15</t>
    </r>
    <r>
      <rPr>
        <sz val="9"/>
        <color rgb="FFFF0000"/>
        <rFont val="宋体"/>
        <charset val="0"/>
      </rPr>
      <t>日替换，</t>
    </r>
    <r>
      <rPr>
        <sz val="9"/>
        <color rgb="FFFF0000"/>
        <rFont val="Times New Roman"/>
        <charset val="0"/>
      </rPr>
      <t>9.7</t>
    </r>
    <r>
      <rPr>
        <sz val="9"/>
        <color rgb="FFFF0000"/>
        <rFont val="宋体"/>
        <charset val="0"/>
      </rPr>
      <t>日投资增加</t>
    </r>
    <r>
      <rPr>
        <sz val="9"/>
        <color rgb="FFFF0000"/>
        <rFont val="Times New Roman"/>
        <charset val="0"/>
      </rPr>
      <t>585</t>
    </r>
    <r>
      <rPr>
        <sz val="9"/>
        <color rgb="FFFF0000"/>
        <rFont val="宋体"/>
        <charset val="0"/>
      </rPr>
      <t>万元</t>
    </r>
  </si>
  <si>
    <t>克州阿图什市2022年保障性安居工程城市燃气设施更新改造项目</t>
  </si>
  <si>
    <t>改造保障性住房智能安全装置3337套，更换户内燃气管16685米及相关配套设施建设。</t>
  </si>
  <si>
    <r>
      <rPr>
        <sz val="9"/>
        <color rgb="FFFF0000"/>
        <rFont val="Times New Roman"/>
        <charset val="0"/>
      </rPr>
      <t>9.7</t>
    </r>
    <r>
      <rPr>
        <sz val="9"/>
        <color rgb="FFFF0000"/>
        <rFont val="宋体"/>
        <charset val="0"/>
      </rPr>
      <t>日投资增加</t>
    </r>
    <r>
      <rPr>
        <sz val="9"/>
        <color rgb="FFFF0000"/>
        <rFont val="Times New Roman"/>
        <charset val="0"/>
      </rPr>
      <t>390</t>
    </r>
    <r>
      <rPr>
        <sz val="9"/>
        <color rgb="FFFF0000"/>
        <rFont val="宋体"/>
        <charset val="0"/>
      </rPr>
      <t>万元</t>
    </r>
  </si>
  <si>
    <t>克州阿克陶县2022年保障性安居工程城市燃气设施更新改造项目</t>
  </si>
  <si>
    <t>改造小区内燃气主管道2公里，高压管道2公里及相关配套设施建设</t>
  </si>
  <si>
    <r>
      <rPr>
        <sz val="9"/>
        <rFont val="宋体"/>
        <charset val="134"/>
      </rPr>
      <t>进入设计阶段，</t>
    </r>
    <r>
      <rPr>
        <sz val="9"/>
        <rFont val="Times New Roman"/>
        <charset val="134"/>
      </rPr>
      <t>9</t>
    </r>
    <r>
      <rPr>
        <sz val="9"/>
        <rFont val="宋体"/>
        <charset val="134"/>
      </rPr>
      <t>月</t>
    </r>
    <r>
      <rPr>
        <sz val="9"/>
        <rFont val="Times New Roman"/>
        <charset val="134"/>
      </rPr>
      <t>15</t>
    </r>
    <r>
      <rPr>
        <sz val="9"/>
        <rFont val="宋体"/>
        <charset val="134"/>
      </rPr>
      <t>日设计院现场查看，预计</t>
    </r>
    <r>
      <rPr>
        <sz val="9"/>
        <rFont val="Times New Roman"/>
        <charset val="134"/>
      </rPr>
      <t>10</t>
    </r>
    <r>
      <rPr>
        <sz val="9"/>
        <rFont val="宋体"/>
        <charset val="134"/>
      </rPr>
      <t>月</t>
    </r>
    <r>
      <rPr>
        <sz val="9"/>
        <rFont val="Times New Roman"/>
        <charset val="134"/>
      </rPr>
      <t>10</t>
    </r>
    <r>
      <rPr>
        <sz val="9"/>
        <rFont val="宋体"/>
        <charset val="134"/>
      </rPr>
      <t>日前完成设计、审图、预算和挂网工作，</t>
    </r>
    <r>
      <rPr>
        <sz val="9"/>
        <rFont val="Times New Roman"/>
        <charset val="134"/>
      </rPr>
      <t>10</t>
    </r>
    <r>
      <rPr>
        <sz val="9"/>
        <rFont val="宋体"/>
        <charset val="134"/>
      </rPr>
      <t>月</t>
    </r>
    <r>
      <rPr>
        <sz val="9"/>
        <rFont val="Times New Roman"/>
        <charset val="134"/>
      </rPr>
      <t>30</t>
    </r>
    <r>
      <rPr>
        <sz val="9"/>
        <rFont val="宋体"/>
        <charset val="134"/>
      </rPr>
      <t>日开标</t>
    </r>
  </si>
  <si>
    <t>克州阿克陶县2022年老旧小区改造配套基础设施建设奖励项目</t>
  </si>
  <si>
    <t>地面硬化12000平方米，供暖管网1100米燃气管网900米及配套设施，供排水6000米垃圾收集站等相关配套设施</t>
  </si>
  <si>
    <r>
      <rPr>
        <sz val="9"/>
        <rFont val="宋体"/>
        <charset val="0"/>
      </rPr>
      <t>阿克陶县</t>
    </r>
    <r>
      <rPr>
        <sz val="9"/>
        <rFont val="Times New Roman"/>
        <charset val="0"/>
      </rPr>
      <t>2022</t>
    </r>
    <r>
      <rPr>
        <sz val="9"/>
        <rFont val="宋体"/>
        <charset val="0"/>
      </rPr>
      <t>年城镇棚户区改造配套基础设施建设项目</t>
    </r>
  </si>
  <si>
    <t>新建供排水管网、天然气管网等相关配套基础设施</t>
  </si>
  <si>
    <r>
      <rPr>
        <sz val="9"/>
        <rFont val="宋体"/>
        <charset val="0"/>
      </rPr>
      <t>申报</t>
    </r>
    <r>
      <rPr>
        <sz val="9"/>
        <rFont val="Times New Roman"/>
        <charset val="0"/>
      </rPr>
      <t>2022</t>
    </r>
    <r>
      <rPr>
        <sz val="9"/>
        <rFont val="宋体"/>
        <charset val="0"/>
      </rPr>
      <t>年中央预算内资金</t>
    </r>
  </si>
  <si>
    <r>
      <rPr>
        <sz val="9"/>
        <rFont val="宋体"/>
        <charset val="134"/>
      </rPr>
      <t>克州阿克陶县</t>
    </r>
    <r>
      <rPr>
        <sz val="9"/>
        <rFont val="Times New Roman"/>
        <charset val="134"/>
      </rPr>
      <t>2022</t>
    </r>
    <r>
      <rPr>
        <sz val="9"/>
        <rFont val="宋体"/>
        <charset val="134"/>
      </rPr>
      <t>年保障性住房公租房建设项目</t>
    </r>
  </si>
  <si>
    <r>
      <rPr>
        <sz val="9"/>
        <rFont val="宋体"/>
        <charset val="134"/>
      </rPr>
      <t>新建</t>
    </r>
    <r>
      <rPr>
        <sz val="9"/>
        <rFont val="Times New Roman"/>
        <charset val="134"/>
      </rPr>
      <t>150</t>
    </r>
    <r>
      <rPr>
        <sz val="9"/>
        <rFont val="宋体"/>
        <charset val="134"/>
      </rPr>
      <t>套公租房，建筑面积约</t>
    </r>
    <r>
      <rPr>
        <sz val="9"/>
        <rFont val="Times New Roman"/>
        <charset val="134"/>
      </rPr>
      <t>7500</t>
    </r>
    <r>
      <rPr>
        <sz val="9"/>
        <rFont val="宋体"/>
        <charset val="134"/>
      </rPr>
      <t>平方米及供排水管网、天然气管网、集中管网、换热站、停车场等相关配套基础设施</t>
    </r>
  </si>
  <si>
    <r>
      <rPr>
        <sz val="9"/>
        <rFont val="Times New Roman"/>
        <charset val="0"/>
      </rPr>
      <t>9.4</t>
    </r>
    <r>
      <rPr>
        <sz val="9"/>
        <rFont val="宋体"/>
        <charset val="0"/>
      </rPr>
      <t>投资减少</t>
    </r>
    <r>
      <rPr>
        <sz val="9"/>
        <rFont val="Times New Roman"/>
        <charset val="0"/>
      </rPr>
      <t>2700</t>
    </r>
    <r>
      <rPr>
        <sz val="9"/>
        <rFont val="宋体"/>
        <charset val="0"/>
      </rPr>
      <t>万</t>
    </r>
  </si>
  <si>
    <t>阿克陶县民择嘉苑小区建设项目</t>
  </si>
  <si>
    <r>
      <rPr>
        <sz val="9"/>
        <rFont val="宋体"/>
        <charset val="134"/>
      </rPr>
      <t>总建筑面积约为</t>
    </r>
    <r>
      <rPr>
        <sz val="9"/>
        <rFont val="Times New Roman"/>
        <charset val="134"/>
      </rPr>
      <t>81867.95</t>
    </r>
    <r>
      <rPr>
        <sz val="9"/>
        <rFont val="宋体"/>
        <charset val="134"/>
      </rPr>
      <t>平方米</t>
    </r>
  </si>
  <si>
    <t>基础开挖</t>
  </si>
  <si>
    <r>
      <rPr>
        <sz val="9"/>
        <rFont val="Times New Roman"/>
        <charset val="0"/>
      </rPr>
      <t>9.4</t>
    </r>
    <r>
      <rPr>
        <sz val="9"/>
        <rFont val="宋体"/>
        <charset val="0"/>
      </rPr>
      <t>投资减少</t>
    </r>
    <r>
      <rPr>
        <sz val="9"/>
        <rFont val="Times New Roman"/>
        <charset val="0"/>
      </rPr>
      <t>7700</t>
    </r>
    <r>
      <rPr>
        <sz val="9"/>
        <rFont val="宋体"/>
        <charset val="0"/>
      </rPr>
      <t>万</t>
    </r>
  </si>
  <si>
    <t>阿克陶县文化苑小区建设项目</t>
  </si>
  <si>
    <r>
      <rPr>
        <sz val="9"/>
        <rFont val="宋体"/>
        <charset val="134"/>
      </rPr>
      <t>总建筑面积</t>
    </r>
    <r>
      <rPr>
        <sz val="9"/>
        <rFont val="Times New Roman"/>
        <charset val="134"/>
      </rPr>
      <t>6957.47</t>
    </r>
    <r>
      <rPr>
        <sz val="9"/>
        <rFont val="宋体"/>
        <charset val="134"/>
      </rPr>
      <t>平方米</t>
    </r>
  </si>
  <si>
    <t>克州公共实训基地建设项目</t>
  </si>
  <si>
    <r>
      <rPr>
        <sz val="9"/>
        <rFont val="宋体"/>
        <charset val="0"/>
      </rPr>
      <t>新建</t>
    </r>
    <r>
      <rPr>
        <sz val="9"/>
        <rFont val="Times New Roman"/>
        <charset val="0"/>
      </rPr>
      <t>8500</t>
    </r>
    <r>
      <rPr>
        <sz val="9"/>
        <rFont val="宋体"/>
        <charset val="0"/>
      </rPr>
      <t>平方米，</t>
    </r>
    <r>
      <rPr>
        <sz val="9"/>
        <rFont val="Times New Roman"/>
        <charset val="0"/>
      </rPr>
      <t>200</t>
    </r>
    <r>
      <rPr>
        <sz val="9"/>
        <rFont val="宋体"/>
        <charset val="0"/>
      </rPr>
      <t>张床位</t>
    </r>
  </si>
  <si>
    <t>正在基础施工</t>
  </si>
  <si>
    <t>乌恰县裕丰大厦建设项目</t>
  </si>
  <si>
    <t>室外给排水、消防设备等相关设施</t>
  </si>
  <si>
    <t>乌恰县汽车城建设项目</t>
  </si>
  <si>
    <r>
      <rPr>
        <sz val="9"/>
        <rFont val="宋体"/>
        <charset val="0"/>
      </rPr>
      <t>总建筑面积</t>
    </r>
    <r>
      <rPr>
        <sz val="9"/>
        <rFont val="Times New Roman"/>
        <charset val="0"/>
      </rPr>
      <t>15927.21</t>
    </r>
    <r>
      <rPr>
        <sz val="9"/>
        <rFont val="宋体"/>
        <charset val="0"/>
      </rPr>
      <t>平方米</t>
    </r>
  </si>
  <si>
    <t>于2021年11月11日已备案，由于目前用地未完成土地招拍挂，自治区配置土地利用计划指标自然资源厅还未下达，所以该项目还未启动，待土地手续办理完成后即可开工建设。</t>
  </si>
  <si>
    <t>多斯都克社区</t>
  </si>
  <si>
    <t>乌恰县老旧小区提升改造项目</t>
  </si>
  <si>
    <t>新建管沟、智能垃圾分类设施、改扩建停车场及配套附属设施建设</t>
  </si>
  <si>
    <r>
      <rPr>
        <sz val="9"/>
        <color rgb="FFFF0000"/>
        <rFont val="宋体"/>
        <charset val="0"/>
      </rPr>
      <t>2021年到位专项债资金6000万元，继续申请</t>
    </r>
    <r>
      <rPr>
        <sz val="9"/>
        <color rgb="FFFF0000"/>
        <rFont val="Times New Roman"/>
        <charset val="0"/>
      </rPr>
      <t>1.7</t>
    </r>
    <r>
      <rPr>
        <sz val="9"/>
        <color rgb="FFFF0000"/>
        <rFont val="宋体"/>
        <charset val="0"/>
      </rPr>
      <t>亿政府专项债券资金。由于资金未到位，该项目未实施。</t>
    </r>
  </si>
  <si>
    <t>阿图什市普昌矿山道路项目</t>
  </si>
  <si>
    <t>共涉及2条矿山道路，包括普昌矿山道路和柳永塔格矿山道路。路线全长约7.487公里</t>
  </si>
  <si>
    <t>带国俊</t>
  </si>
  <si>
    <t>15909086227</t>
  </si>
  <si>
    <t>皮羌村</t>
  </si>
  <si>
    <t>克州顺鑫商品混凝土有限责任公司生产线升级改造项目</t>
  </si>
  <si>
    <r>
      <rPr>
        <sz val="9"/>
        <rFont val="宋体"/>
        <charset val="134"/>
      </rPr>
      <t>设备改造</t>
    </r>
    <r>
      <rPr>
        <sz val="9"/>
        <rFont val="Times New Roman"/>
        <charset val="134"/>
      </rPr>
      <t>180</t>
    </r>
    <r>
      <rPr>
        <sz val="9"/>
        <rFont val="宋体"/>
        <charset val="134"/>
      </rPr>
      <t>型主机</t>
    </r>
    <r>
      <rPr>
        <sz val="9"/>
        <rFont val="Times New Roman"/>
        <charset val="134"/>
      </rPr>
      <t>2</t>
    </r>
    <r>
      <rPr>
        <sz val="9"/>
        <rFont val="宋体"/>
        <charset val="134"/>
      </rPr>
      <t>台及变电工程</t>
    </r>
  </si>
  <si>
    <t>励志社区</t>
  </si>
  <si>
    <t>克州鑫特铸造有限公司（高炉系统技改项目）</t>
  </si>
  <si>
    <r>
      <rPr>
        <sz val="9"/>
        <rFont val="宋体"/>
        <charset val="134"/>
      </rPr>
      <t>采购安装风机电机、电除尘机</t>
    </r>
    <r>
      <rPr>
        <sz val="9"/>
        <rFont val="Times New Roman"/>
        <charset val="134"/>
      </rPr>
      <t>1</t>
    </r>
    <r>
      <rPr>
        <sz val="9"/>
        <rFont val="宋体"/>
        <charset val="134"/>
      </rPr>
      <t>台、彩钢板</t>
    </r>
    <r>
      <rPr>
        <sz val="9"/>
        <rFont val="Times New Roman"/>
        <charset val="134"/>
      </rPr>
      <t>1</t>
    </r>
    <r>
      <rPr>
        <sz val="9"/>
        <rFont val="宋体"/>
        <charset val="134"/>
      </rPr>
      <t>台、</t>
    </r>
    <r>
      <rPr>
        <sz val="9"/>
        <rFont val="Times New Roman"/>
        <charset val="134"/>
      </rPr>
      <t>35kv</t>
    </r>
    <r>
      <rPr>
        <sz val="9"/>
        <rFont val="宋体"/>
        <charset val="134"/>
      </rPr>
      <t>变压器</t>
    </r>
    <r>
      <rPr>
        <sz val="9"/>
        <rFont val="Times New Roman"/>
        <charset val="134"/>
      </rPr>
      <t>1</t>
    </r>
    <r>
      <rPr>
        <sz val="9"/>
        <rFont val="宋体"/>
        <charset val="134"/>
      </rPr>
      <t>台、</t>
    </r>
    <r>
      <rPr>
        <sz val="9"/>
        <rFont val="Times New Roman"/>
        <charset val="134"/>
      </rPr>
      <t>250kva</t>
    </r>
    <r>
      <rPr>
        <sz val="9"/>
        <rFont val="宋体"/>
        <charset val="134"/>
      </rPr>
      <t>变压器</t>
    </r>
    <r>
      <rPr>
        <sz val="9"/>
        <rFont val="Times New Roman"/>
        <charset val="134"/>
      </rPr>
      <t>1</t>
    </r>
    <r>
      <rPr>
        <sz val="9"/>
        <rFont val="宋体"/>
        <charset val="134"/>
      </rPr>
      <t>台等及土建地坪</t>
    </r>
  </si>
  <si>
    <t>阿图什建宝选矿有限公司节能与资源综合利用设备技改项目</t>
  </si>
  <si>
    <r>
      <rPr>
        <sz val="9"/>
        <rFont val="宋体"/>
        <charset val="134"/>
      </rPr>
      <t>提升改造空压站设备，采购安装</t>
    </r>
    <r>
      <rPr>
        <sz val="9"/>
        <rFont val="Times New Roman"/>
        <charset val="134"/>
      </rPr>
      <t>ZJ123B</t>
    </r>
    <r>
      <rPr>
        <sz val="9"/>
        <rFont val="宋体"/>
        <charset val="134"/>
      </rPr>
      <t>螺杆式空压机</t>
    </r>
    <r>
      <rPr>
        <sz val="9"/>
        <rFont val="Times New Roman"/>
        <charset val="134"/>
      </rPr>
      <t>4</t>
    </r>
    <r>
      <rPr>
        <sz val="9"/>
        <rFont val="宋体"/>
        <charset val="134"/>
      </rPr>
      <t>套，大型空压机</t>
    </r>
    <r>
      <rPr>
        <sz val="9"/>
        <rFont val="Times New Roman"/>
        <charset val="134"/>
      </rPr>
      <t>2</t>
    </r>
    <r>
      <rPr>
        <sz val="9"/>
        <rFont val="宋体"/>
        <charset val="134"/>
      </rPr>
      <t>套及配套储气罐</t>
    </r>
  </si>
  <si>
    <t>阿图什市重工业园区加气站扩建LNG、充电综合站项目</t>
  </si>
  <si>
    <t>建设面积2500平方米，建设LNG、充电区雨棚224平方米及充电设备等</t>
  </si>
  <si>
    <t>铁格尔曼萨依登套斯铁矿扩建建设项目(阿图什市鑫宏矿业有限公司）</t>
  </si>
  <si>
    <t>规划面积约342亩，干选预抛厂、铁选厂、钛选厂、尾矿库建设、火工品库房及值班室建设、生活区、办公区建设、高压变电站建设、工业用井及输水管道和高位蓄水池建设等</t>
  </si>
  <si>
    <t>阿图什市绿色矿山智能化钒钛铁产业基地建设项目</t>
  </si>
  <si>
    <t>新建高压输电线路全长75 公里，厂区内新建大口井2眼，新建道路全长85公里，新建厂房、宿舍、垛场及配套设施，湿排尾矿库1座，设备及基建安装等</t>
  </si>
  <si>
    <r>
      <rPr>
        <sz val="9"/>
        <rFont val="宋体"/>
        <charset val="134"/>
      </rPr>
      <t>新疆阿克陶县玉麦乡五村建筑用砂集中开采区</t>
    </r>
    <r>
      <rPr>
        <sz val="9"/>
        <rFont val="Times New Roman"/>
        <charset val="134"/>
      </rPr>
      <t>3</t>
    </r>
    <r>
      <rPr>
        <sz val="9"/>
        <rFont val="宋体"/>
        <charset val="134"/>
      </rPr>
      <t>区</t>
    </r>
    <r>
      <rPr>
        <sz val="9"/>
        <rFont val="Times New Roman"/>
        <charset val="134"/>
      </rPr>
      <t>1</t>
    </r>
    <r>
      <rPr>
        <sz val="9"/>
        <rFont val="宋体"/>
        <charset val="134"/>
      </rPr>
      <t>号矿项目</t>
    </r>
  </si>
  <si>
    <r>
      <rPr>
        <sz val="9"/>
        <rFont val="宋体"/>
        <charset val="0"/>
      </rPr>
      <t>购置及安装自然生产线</t>
    </r>
    <r>
      <rPr>
        <sz val="9"/>
        <rFont val="Times New Roman"/>
        <charset val="0"/>
      </rPr>
      <t>1</t>
    </r>
    <r>
      <rPr>
        <sz val="9"/>
        <rFont val="宋体"/>
        <charset val="0"/>
      </rPr>
      <t>条，破碎生产线一条，混合线</t>
    </r>
    <r>
      <rPr>
        <sz val="9"/>
        <rFont val="Times New Roman"/>
        <charset val="0"/>
      </rPr>
      <t>1</t>
    </r>
    <r>
      <rPr>
        <sz val="9"/>
        <rFont val="宋体"/>
        <charset val="0"/>
      </rPr>
      <t>条及其它配套附属设施</t>
    </r>
  </si>
  <si>
    <t>朱万胜</t>
  </si>
  <si>
    <t>五村</t>
  </si>
  <si>
    <t>阿克陶火炬燃气有限公司综合服务站建设项目</t>
  </si>
  <si>
    <r>
      <rPr>
        <sz val="9"/>
        <rFont val="宋体"/>
        <charset val="0"/>
      </rPr>
      <t>购置安装</t>
    </r>
    <r>
      <rPr>
        <sz val="9"/>
        <rFont val="Times New Roman"/>
        <charset val="0"/>
      </rPr>
      <t>CNG</t>
    </r>
    <r>
      <rPr>
        <sz val="9"/>
        <rFont val="宋体"/>
        <charset val="0"/>
      </rPr>
      <t>加气机四台、</t>
    </r>
    <r>
      <rPr>
        <sz val="9"/>
        <rFont val="Times New Roman"/>
        <charset val="0"/>
      </rPr>
      <t>LNG</t>
    </r>
    <r>
      <rPr>
        <sz val="9"/>
        <rFont val="宋体"/>
        <charset val="0"/>
      </rPr>
      <t>充装机</t>
    </r>
    <r>
      <rPr>
        <sz val="9"/>
        <rFont val="Times New Roman"/>
        <charset val="0"/>
      </rPr>
      <t>2</t>
    </r>
    <r>
      <rPr>
        <sz val="9"/>
        <rFont val="宋体"/>
        <charset val="0"/>
      </rPr>
      <t>台及其它配套附属设施</t>
    </r>
  </si>
  <si>
    <t>徐彦龙</t>
  </si>
  <si>
    <t>克州湘旭嘉鑫环保科技有限公司厂房、办公楼建设项目</t>
  </si>
  <si>
    <r>
      <rPr>
        <sz val="9"/>
        <rFont val="宋体"/>
        <charset val="134"/>
      </rPr>
      <t>新建厂房</t>
    </r>
    <r>
      <rPr>
        <sz val="9"/>
        <rFont val="Times New Roman"/>
        <charset val="134"/>
      </rPr>
      <t>9000</t>
    </r>
    <r>
      <rPr>
        <sz val="9"/>
        <rFont val="宋体"/>
        <charset val="134"/>
      </rPr>
      <t>平方米、办公楼</t>
    </r>
    <r>
      <rPr>
        <sz val="9"/>
        <rFont val="Times New Roman"/>
        <charset val="134"/>
      </rPr>
      <t>2000</t>
    </r>
    <r>
      <rPr>
        <sz val="9"/>
        <rFont val="宋体"/>
        <charset val="134"/>
      </rPr>
      <t>平方米及其他配套附属设施</t>
    </r>
  </si>
  <si>
    <r>
      <rPr>
        <sz val="9"/>
        <rFont val="宋体"/>
        <charset val="134"/>
      </rPr>
      <t>阿克陶县年加工</t>
    </r>
    <r>
      <rPr>
        <sz val="9"/>
        <rFont val="Times New Roman"/>
        <charset val="134"/>
      </rPr>
      <t>1</t>
    </r>
    <r>
      <rPr>
        <sz val="9"/>
        <rFont val="宋体"/>
        <charset val="134"/>
      </rPr>
      <t>万吨精炼棉籽油项目</t>
    </r>
  </si>
  <si>
    <r>
      <rPr>
        <sz val="9"/>
        <rFont val="宋体"/>
        <charset val="134"/>
      </rPr>
      <t>新建年加工</t>
    </r>
    <r>
      <rPr>
        <sz val="9"/>
        <rFont val="Times New Roman"/>
        <charset val="134"/>
      </rPr>
      <t>1</t>
    </r>
    <r>
      <rPr>
        <sz val="9"/>
        <rFont val="宋体"/>
        <charset val="134"/>
      </rPr>
      <t>万吨精炼棉籽油生产线</t>
    </r>
  </si>
  <si>
    <t>科邦锰业生产调度中心建设项目</t>
  </si>
  <si>
    <t>建筑面积2104.06平方米</t>
  </si>
  <si>
    <t>2022年新建乌恰波斯坦南加油加气站工程</t>
  </si>
  <si>
    <t>新建站房139.54平方米，新建加油罩棚投影面积152平方米，配套建设等。</t>
  </si>
  <si>
    <t>计划10月20日开工。</t>
  </si>
  <si>
    <r>
      <rPr>
        <sz val="9"/>
        <rFont val="宋体"/>
        <charset val="134"/>
      </rPr>
      <t>乌恰县</t>
    </r>
    <r>
      <rPr>
        <sz val="9"/>
        <rFont val="Times New Roman"/>
        <charset val="134"/>
      </rPr>
      <t>Ls1020</t>
    </r>
    <r>
      <rPr>
        <sz val="9"/>
        <rFont val="宋体"/>
        <charset val="134"/>
      </rPr>
      <t>辐照加工项目</t>
    </r>
  </si>
  <si>
    <r>
      <rPr>
        <sz val="9"/>
        <rFont val="宋体"/>
        <charset val="134"/>
      </rPr>
      <t>新建辐照车间</t>
    </r>
    <r>
      <rPr>
        <sz val="9"/>
        <rFont val="Times New Roman"/>
        <charset val="134"/>
      </rPr>
      <t>1490</t>
    </r>
    <r>
      <rPr>
        <sz val="9"/>
        <rFont val="宋体"/>
        <charset val="134"/>
      </rPr>
      <t>平方米、硬化</t>
    </r>
    <r>
      <rPr>
        <sz val="9"/>
        <rFont val="Times New Roman"/>
        <charset val="134"/>
      </rPr>
      <t>12849</t>
    </r>
    <r>
      <rPr>
        <sz val="9"/>
        <rFont val="宋体"/>
        <charset val="134"/>
      </rPr>
      <t>平方米等相关配套设施建设</t>
    </r>
  </si>
  <si>
    <t>已完成计划投资的69%，预计11月中旬完工。</t>
  </si>
  <si>
    <t>新疆紫金有色金属有限公司辅助设施建设项目</t>
  </si>
  <si>
    <r>
      <rPr>
        <sz val="9"/>
        <rFont val="宋体"/>
        <charset val="134"/>
      </rPr>
      <t>新建生产辅助综合楼</t>
    </r>
    <r>
      <rPr>
        <sz val="9"/>
        <rFont val="Times New Roman"/>
        <charset val="134"/>
      </rPr>
      <t>602</t>
    </r>
    <r>
      <rPr>
        <sz val="9"/>
        <rFont val="宋体"/>
        <charset val="134"/>
      </rPr>
      <t>平方米，职工浴室</t>
    </r>
    <r>
      <rPr>
        <sz val="9"/>
        <rFont val="Times New Roman"/>
        <charset val="134"/>
      </rPr>
      <t>810</t>
    </r>
    <r>
      <rPr>
        <sz val="9"/>
        <rFont val="宋体"/>
        <charset val="134"/>
      </rPr>
      <t>平方米，综合库房为</t>
    </r>
    <r>
      <rPr>
        <sz val="9"/>
        <rFont val="Times New Roman"/>
        <charset val="134"/>
      </rPr>
      <t>2751</t>
    </r>
    <r>
      <rPr>
        <sz val="9"/>
        <rFont val="宋体"/>
        <charset val="134"/>
      </rPr>
      <t>平方米</t>
    </r>
  </si>
  <si>
    <t>乌恰县阿克塔什铁矿附属工程建设项目</t>
  </si>
  <si>
    <r>
      <rPr>
        <sz val="9"/>
        <rFont val="宋体"/>
        <charset val="0"/>
      </rPr>
      <t>新建辅助厂房及仓库</t>
    </r>
    <r>
      <rPr>
        <sz val="9"/>
        <rFont val="Times New Roman"/>
        <charset val="0"/>
      </rPr>
      <t>765</t>
    </r>
    <r>
      <rPr>
        <sz val="9"/>
        <rFont val="宋体"/>
        <charset val="0"/>
      </rPr>
      <t>平方米及附属设施建设</t>
    </r>
  </si>
  <si>
    <t>乌恰县宏鑫铸造铸件有限公司安全环保升级改造</t>
  </si>
  <si>
    <r>
      <rPr>
        <sz val="9"/>
        <rFont val="宋体"/>
        <charset val="134"/>
      </rPr>
      <t>新建原料封闭大棚</t>
    </r>
    <r>
      <rPr>
        <sz val="9"/>
        <rFont val="Times New Roman"/>
        <charset val="134"/>
      </rPr>
      <t>3000</t>
    </r>
    <r>
      <rPr>
        <sz val="9"/>
        <rFont val="宋体"/>
        <charset val="134"/>
      </rPr>
      <t>平方米及配套附属设施建设</t>
    </r>
  </si>
  <si>
    <t>正在办理开工前准备。受疫情影响技术人员无法到位到场，开工时间延期。</t>
  </si>
  <si>
    <t>乌恰县阿克气田勘探开发项目</t>
  </si>
  <si>
    <r>
      <rPr>
        <sz val="9"/>
        <rFont val="宋体"/>
        <charset val="0"/>
      </rPr>
      <t>新建勘探井</t>
    </r>
    <r>
      <rPr>
        <sz val="9"/>
        <rFont val="Times New Roman"/>
        <charset val="0"/>
      </rPr>
      <t>3</t>
    </r>
    <r>
      <rPr>
        <sz val="9"/>
        <rFont val="宋体"/>
        <charset val="0"/>
      </rPr>
      <t>口及相关配套设施</t>
    </r>
  </si>
  <si>
    <t>正在勘探井中作业，目前深度6325米。</t>
  </si>
  <si>
    <t>乌恰县恒远民爆公司储存库</t>
  </si>
  <si>
    <r>
      <rPr>
        <sz val="9"/>
        <rFont val="宋体"/>
        <charset val="134"/>
      </rPr>
      <t>新建</t>
    </r>
    <r>
      <rPr>
        <sz val="9"/>
        <rFont val="Times New Roman"/>
        <charset val="134"/>
      </rPr>
      <t>3</t>
    </r>
    <r>
      <rPr>
        <sz val="9"/>
        <rFont val="宋体"/>
        <charset val="134"/>
      </rPr>
      <t>座工业炸药库及配套附属设施建设</t>
    </r>
  </si>
  <si>
    <t>于2021年10月7日已备案，2022年7月30日将全部资料提交至自然资源厅，自治区配置土地利用计划指标自然资源厅已下达，目前停工状态。</t>
  </si>
  <si>
    <t>新疆紫金锌业有限公司锅炉房改扩建项目</t>
  </si>
  <si>
    <r>
      <rPr>
        <sz val="9"/>
        <rFont val="宋体"/>
        <charset val="0"/>
      </rPr>
      <t>对现有锅炉房进行改扩建，总建筑面积</t>
    </r>
    <r>
      <rPr>
        <sz val="9"/>
        <rFont val="Times New Roman"/>
        <charset val="0"/>
      </rPr>
      <t>5923</t>
    </r>
    <r>
      <rPr>
        <sz val="9"/>
        <rFont val="宋体"/>
        <charset val="0"/>
      </rPr>
      <t>平方米</t>
    </r>
  </si>
  <si>
    <r>
      <rPr>
        <sz val="9"/>
        <rFont val="宋体"/>
        <charset val="134"/>
      </rPr>
      <t>于</t>
    </r>
    <r>
      <rPr>
        <sz val="9"/>
        <rFont val="Times New Roman"/>
        <charset val="134"/>
      </rPr>
      <t>2022</t>
    </r>
    <r>
      <rPr>
        <sz val="9"/>
        <rFont val="宋体"/>
        <charset val="134"/>
      </rPr>
      <t>年</t>
    </r>
    <r>
      <rPr>
        <sz val="9"/>
        <rFont val="Times New Roman"/>
        <charset val="134"/>
      </rPr>
      <t>3</t>
    </r>
    <r>
      <rPr>
        <sz val="9"/>
        <rFont val="宋体"/>
        <charset val="134"/>
      </rPr>
      <t>月</t>
    </r>
    <r>
      <rPr>
        <sz val="9"/>
        <rFont val="Times New Roman"/>
        <charset val="134"/>
      </rPr>
      <t>8</t>
    </r>
    <r>
      <rPr>
        <sz val="9"/>
        <rFont val="宋体"/>
        <charset val="134"/>
      </rPr>
      <t>日已备案，企业反映今年该项目暂不实施。</t>
    </r>
  </si>
  <si>
    <t>乌恰县汇祥永金尾矿库提升工程</t>
  </si>
  <si>
    <t>提升改造尾矿库</t>
  </si>
  <si>
    <r>
      <rPr>
        <sz val="9"/>
        <rFont val="Times New Roman"/>
        <charset val="134"/>
      </rPr>
      <t>6</t>
    </r>
    <r>
      <rPr>
        <sz val="9"/>
        <rFont val="宋体"/>
        <charset val="134"/>
      </rPr>
      <t>月</t>
    </r>
    <r>
      <rPr>
        <sz val="9"/>
        <rFont val="Times New Roman"/>
        <charset val="134"/>
      </rPr>
      <t>15</t>
    </r>
    <r>
      <rPr>
        <sz val="9"/>
        <rFont val="宋体"/>
        <charset val="134"/>
      </rPr>
      <t>日招标，目前停工状态，正在办理用地手续，等中色大冶汇祥永金新建安全环保设施完成后继续实施尾矿库，</t>
    </r>
    <r>
      <rPr>
        <sz val="9"/>
        <rFont val="Times New Roman"/>
        <charset val="134"/>
      </rPr>
      <t>12</t>
    </r>
    <r>
      <rPr>
        <sz val="9"/>
        <rFont val="宋体"/>
        <charset val="134"/>
      </rPr>
      <t>月</t>
    </r>
    <r>
      <rPr>
        <sz val="9"/>
        <rFont val="Times New Roman"/>
        <charset val="134"/>
      </rPr>
      <t>30</t>
    </r>
    <r>
      <rPr>
        <sz val="9"/>
        <rFont val="宋体"/>
        <charset val="134"/>
      </rPr>
      <t>日主体完工并投入使用。</t>
    </r>
  </si>
  <si>
    <t>新疆常晟绿建智能科技有限公司农业机械智能装备制造项目</t>
  </si>
  <si>
    <t>开发制造农业机械智能装备、钢结构装配式建筑构件、智能集成房屋</t>
  </si>
  <si>
    <t>该项目待江苏产业园建设完成后，入驻园区，目前设备已采购，未运输安装，年底前完成安装调试。</t>
  </si>
  <si>
    <t>该项目待江苏产业园建设完成后，入驻园区，将采购设备安装完成。</t>
  </si>
  <si>
    <t>中色大冶汇祥永金新建安全环保设施</t>
  </si>
  <si>
    <r>
      <rPr>
        <sz val="9"/>
        <rFont val="宋体"/>
        <charset val="0"/>
      </rPr>
      <t>新建截渗沟</t>
    </r>
    <r>
      <rPr>
        <sz val="9"/>
        <rFont val="Times New Roman"/>
        <charset val="0"/>
      </rPr>
      <t>908</t>
    </r>
    <r>
      <rPr>
        <sz val="9"/>
        <rFont val="宋体"/>
        <charset val="0"/>
      </rPr>
      <t>平方米、截渗池</t>
    </r>
    <r>
      <rPr>
        <sz val="9"/>
        <rFont val="Times New Roman"/>
        <charset val="0"/>
      </rPr>
      <t>3275</t>
    </r>
    <r>
      <rPr>
        <sz val="9"/>
        <rFont val="宋体"/>
        <charset val="0"/>
      </rPr>
      <t>平方米、截洪设施</t>
    </r>
    <r>
      <rPr>
        <sz val="9"/>
        <rFont val="Times New Roman"/>
        <charset val="0"/>
      </rPr>
      <t>473</t>
    </r>
    <r>
      <rPr>
        <sz val="9"/>
        <rFont val="宋体"/>
        <charset val="0"/>
      </rPr>
      <t>平方米及配套附属设施建设</t>
    </r>
  </si>
  <si>
    <r>
      <rPr>
        <sz val="22"/>
        <rFont val="Times New Roman"/>
        <charset val="134"/>
      </rPr>
      <t>2022</t>
    </r>
    <r>
      <rPr>
        <sz val="22"/>
        <rFont val="方正小标宋简体"/>
        <charset val="134"/>
      </rPr>
      <t>年阿图什市固定资产投资项目计划表</t>
    </r>
  </si>
  <si>
    <r>
      <rPr>
        <b/>
        <sz val="9"/>
        <rFont val="宋体"/>
        <charset val="134"/>
      </rPr>
      <t>二季度投资任务</t>
    </r>
  </si>
  <si>
    <r>
      <rPr>
        <b/>
        <sz val="9"/>
        <rFont val="宋体"/>
        <charset val="0"/>
      </rPr>
      <t>预计二季度年度投资完成</t>
    </r>
  </si>
  <si>
    <r>
      <rPr>
        <b/>
        <sz val="9"/>
        <rFont val="宋体"/>
        <charset val="0"/>
      </rPr>
      <t>预计入库时间</t>
    </r>
  </si>
  <si>
    <r>
      <rPr>
        <b/>
        <sz val="9"/>
        <rFont val="宋体"/>
        <charset val="0"/>
      </rPr>
      <t>实物投资任务数（</t>
    </r>
    <r>
      <rPr>
        <b/>
        <sz val="9"/>
        <rFont val="Times New Roman"/>
        <charset val="0"/>
      </rPr>
      <t>45%</t>
    </r>
    <r>
      <rPr>
        <b/>
        <sz val="9"/>
        <rFont val="宋体"/>
        <charset val="0"/>
      </rPr>
      <t>）</t>
    </r>
  </si>
  <si>
    <r>
      <rPr>
        <b/>
        <sz val="9"/>
        <rFont val="宋体"/>
        <charset val="0"/>
      </rPr>
      <t>发布公告</t>
    </r>
  </si>
  <si>
    <r>
      <rPr>
        <b/>
        <sz val="9"/>
        <rFont val="宋体"/>
        <charset val="0"/>
      </rPr>
      <t>完成招标</t>
    </r>
  </si>
  <si>
    <r>
      <rPr>
        <b/>
        <sz val="9"/>
        <color indexed="8"/>
        <rFont val="宋体"/>
        <charset val="134"/>
      </rPr>
      <t>一、续建</t>
    </r>
  </si>
  <si>
    <r>
      <rPr>
        <b/>
        <sz val="9"/>
        <color indexed="8"/>
        <rFont val="宋体"/>
        <charset val="134"/>
      </rPr>
      <t>二、新建</t>
    </r>
  </si>
  <si>
    <r>
      <rPr>
        <b/>
        <sz val="9"/>
        <color indexed="8"/>
        <rFont val="宋体"/>
        <charset val="134"/>
      </rPr>
      <t>三、储备</t>
    </r>
  </si>
  <si>
    <r>
      <rPr>
        <sz val="22"/>
        <rFont val="Times New Roman"/>
        <charset val="134"/>
      </rPr>
      <t>2022</t>
    </r>
    <r>
      <rPr>
        <sz val="22"/>
        <rFont val="方正小标宋简体"/>
        <charset val="134"/>
      </rPr>
      <t>年阿克陶县固定资产投资项目计划表</t>
    </r>
  </si>
  <si>
    <r>
      <rPr>
        <sz val="22"/>
        <rFont val="Times New Roman"/>
        <charset val="134"/>
      </rPr>
      <t>2022</t>
    </r>
    <r>
      <rPr>
        <sz val="22"/>
        <rFont val="方正小标宋简体"/>
        <charset val="134"/>
      </rPr>
      <t>年乌恰县固定资产投资项目计划表</t>
    </r>
  </si>
  <si>
    <r>
      <rPr>
        <sz val="22"/>
        <rFont val="Times New Roman"/>
        <charset val="134"/>
      </rPr>
      <t>2022</t>
    </r>
    <r>
      <rPr>
        <sz val="22"/>
        <rFont val="方正小标宋简体"/>
        <charset val="134"/>
      </rPr>
      <t>年阿合奇县固定资产投资项目计划表</t>
    </r>
  </si>
  <si>
    <r>
      <rPr>
        <b/>
        <sz val="9"/>
        <rFont val="宋体"/>
        <charset val="134"/>
      </rPr>
      <t>附件</t>
    </r>
    <r>
      <rPr>
        <b/>
        <sz val="9"/>
        <rFont val="Times New Roman"/>
        <charset val="134"/>
      </rPr>
      <t>1</t>
    </r>
    <r>
      <rPr>
        <b/>
        <sz val="9"/>
        <rFont val="宋体"/>
        <charset val="134"/>
      </rPr>
      <t>：</t>
    </r>
  </si>
  <si>
    <r>
      <rPr>
        <b/>
        <sz val="18"/>
        <rFont val="Times New Roman"/>
        <charset val="0"/>
      </rPr>
      <t>2022</t>
    </r>
    <r>
      <rPr>
        <b/>
        <sz val="18"/>
        <rFont val="宋体"/>
        <charset val="0"/>
      </rPr>
      <t>年自治州重大项目投资推进汇总情况</t>
    </r>
  </si>
  <si>
    <t>总体推进情况</t>
  </si>
  <si>
    <t>新建、储备项目推进情况</t>
  </si>
  <si>
    <t>续建项目推进情况</t>
  </si>
  <si>
    <t>新建项目推进情况</t>
  </si>
  <si>
    <t>储备项目推进情况</t>
  </si>
  <si>
    <t>年度计划投资占比</t>
  </si>
  <si>
    <r>
      <rPr>
        <b/>
        <sz val="10"/>
        <rFont val="Times New Roman"/>
        <charset val="134"/>
      </rPr>
      <t>2022</t>
    </r>
    <r>
      <rPr>
        <b/>
        <sz val="10"/>
        <rFont val="宋体"/>
        <charset val="134"/>
      </rPr>
      <t>年度计划投资</t>
    </r>
  </si>
  <si>
    <t>投资完成情况</t>
  </si>
  <si>
    <t>年度计划投资</t>
  </si>
  <si>
    <t>年度计划投资完成情况</t>
  </si>
  <si>
    <t>各县市资金到位情况</t>
  </si>
  <si>
    <t>实物工程投资完成</t>
  </si>
  <si>
    <t>年度计划投资完成率</t>
  </si>
  <si>
    <t>开工总数</t>
  </si>
  <si>
    <t>完成率</t>
  </si>
  <si>
    <t>开工数</t>
  </si>
  <si>
    <t>开工率</t>
  </si>
  <si>
    <t>年度投资完成</t>
  </si>
  <si>
    <t>人员需求数</t>
  </si>
  <si>
    <t>人员到位数</t>
  </si>
  <si>
    <t>返岗率</t>
  </si>
  <si>
    <t>转化数</t>
  </si>
  <si>
    <t>转化率</t>
  </si>
  <si>
    <r>
      <rPr>
        <b/>
        <sz val="18"/>
        <rFont val="Times New Roman"/>
        <charset val="0"/>
      </rPr>
      <t>2022</t>
    </r>
    <r>
      <rPr>
        <b/>
        <sz val="18"/>
        <rFont val="宋体"/>
        <charset val="0"/>
      </rPr>
      <t>年自治州各专班重大项目投资推进汇总情况</t>
    </r>
  </si>
  <si>
    <t>年度计划投资占</t>
  </si>
  <si>
    <t>4月14日年度投资完成</t>
  </si>
  <si>
    <t>水利工作专班</t>
  </si>
  <si>
    <t>交通运输专班</t>
  </si>
  <si>
    <r>
      <rPr>
        <b/>
        <sz val="10"/>
        <rFont val="Times New Roman"/>
        <charset val="134"/>
      </rPr>
      <t>(</t>
    </r>
    <r>
      <rPr>
        <b/>
        <sz val="10"/>
        <rFont val="宋体"/>
        <charset val="134"/>
      </rPr>
      <t>四</t>
    </r>
    <r>
      <rPr>
        <b/>
        <sz val="10"/>
        <rFont val="Times New Roman"/>
        <charset val="134"/>
      </rPr>
      <t>)</t>
    </r>
  </si>
  <si>
    <t>州应急管理局</t>
  </si>
  <si>
    <t>（六）</t>
  </si>
  <si>
    <t>（七）</t>
  </si>
  <si>
    <t>（八）</t>
  </si>
  <si>
    <t>（九）</t>
  </si>
  <si>
    <r>
      <rPr>
        <b/>
        <sz val="9"/>
        <rFont val="宋体"/>
        <charset val="0"/>
      </rPr>
      <t>附件</t>
    </r>
    <r>
      <rPr>
        <b/>
        <sz val="9"/>
        <rFont val="Times New Roman"/>
        <charset val="0"/>
      </rPr>
      <t>1-1</t>
    </r>
    <r>
      <rPr>
        <b/>
        <sz val="9"/>
        <rFont val="宋体"/>
        <charset val="0"/>
      </rPr>
      <t>：</t>
    </r>
  </si>
  <si>
    <r>
      <rPr>
        <sz val="22"/>
        <rFont val="Times New Roman"/>
        <charset val="134"/>
      </rPr>
      <t>2022</t>
    </r>
    <r>
      <rPr>
        <sz val="22"/>
        <rFont val="方正小标宋简体"/>
        <charset val="134"/>
      </rPr>
      <t>年自治州重大续建项目计划表</t>
    </r>
  </si>
  <si>
    <t>二季度投资任务</t>
  </si>
  <si>
    <t>自治州四套班子包联领导</t>
  </si>
  <si>
    <t>预计二季度年度投资完成</t>
  </si>
  <si>
    <r>
      <rPr>
        <b/>
        <sz val="9"/>
        <rFont val="Times New Roman"/>
        <charset val="0"/>
      </rPr>
      <t>4</t>
    </r>
    <r>
      <rPr>
        <b/>
        <sz val="9"/>
        <rFont val="宋体"/>
        <charset val="0"/>
      </rPr>
      <t>月</t>
    </r>
    <r>
      <rPr>
        <b/>
        <sz val="9"/>
        <rFont val="Times New Roman"/>
        <charset val="0"/>
      </rPr>
      <t>14</t>
    </r>
    <r>
      <rPr>
        <b/>
        <sz val="9"/>
        <rFont val="宋体"/>
        <charset val="0"/>
      </rPr>
      <t>日复工数</t>
    </r>
  </si>
  <si>
    <t>乡镇/街道</t>
  </si>
  <si>
    <t>村/社区</t>
  </si>
  <si>
    <r>
      <rPr>
        <sz val="9"/>
        <rFont val="宋体"/>
        <charset val="134"/>
      </rPr>
      <t>吾肉孜阿力</t>
    </r>
    <r>
      <rPr>
        <sz val="9"/>
        <rFont val="Times New Roman"/>
        <charset val="134"/>
      </rPr>
      <t>·</t>
    </r>
    <r>
      <rPr>
        <sz val="9"/>
        <rFont val="宋体"/>
        <charset val="134"/>
      </rPr>
      <t>哈西哈尔巴依</t>
    </r>
  </si>
  <si>
    <r>
      <rPr>
        <sz val="9"/>
        <color rgb="FFFF0000"/>
        <rFont val="宋体"/>
        <charset val="0"/>
      </rPr>
      <t>包联领导由迪力夏提</t>
    </r>
    <r>
      <rPr>
        <sz val="9"/>
        <color rgb="FFFF0000"/>
        <rFont val="Times New Roman"/>
        <charset val="0"/>
      </rPr>
      <t>·</t>
    </r>
    <r>
      <rPr>
        <sz val="9"/>
        <color rgb="FFFF0000"/>
        <rFont val="宋体"/>
        <charset val="0"/>
      </rPr>
      <t>柯德尔汗变更为吾肉孜阿力</t>
    </r>
    <r>
      <rPr>
        <sz val="9"/>
        <color rgb="FFFF0000"/>
        <rFont val="Times New Roman"/>
        <charset val="0"/>
      </rPr>
      <t>·</t>
    </r>
    <r>
      <rPr>
        <sz val="9"/>
        <color rgb="FFFF0000"/>
        <rFont val="宋体"/>
        <charset val="0"/>
      </rPr>
      <t>哈西哈尔巴依</t>
    </r>
  </si>
  <si>
    <r>
      <rPr>
        <sz val="9"/>
        <rFont val="宋体"/>
        <charset val="0"/>
      </rPr>
      <t>王斌</t>
    </r>
  </si>
  <si>
    <r>
      <rPr>
        <sz val="9"/>
        <rFont val="宋体"/>
        <charset val="0"/>
      </rPr>
      <t>卢兴伟</t>
    </r>
  </si>
  <si>
    <r>
      <rPr>
        <sz val="9"/>
        <rFont val="宋体"/>
        <charset val="134"/>
      </rPr>
      <t>司亚尔</t>
    </r>
    <r>
      <rPr>
        <sz val="9"/>
        <rFont val="Times New Roman"/>
        <charset val="134"/>
      </rPr>
      <t>·</t>
    </r>
    <r>
      <rPr>
        <sz val="9"/>
        <rFont val="宋体"/>
        <charset val="134"/>
      </rPr>
      <t>哈兰</t>
    </r>
  </si>
  <si>
    <r>
      <rPr>
        <sz val="9"/>
        <rFont val="宋体"/>
        <charset val="0"/>
      </rPr>
      <t>安征宇</t>
    </r>
  </si>
  <si>
    <r>
      <rPr>
        <sz val="9"/>
        <rFont val="宋体"/>
        <charset val="134"/>
      </rPr>
      <t>杨伟辉</t>
    </r>
  </si>
  <si>
    <r>
      <rPr>
        <sz val="9"/>
        <rFont val="宋体"/>
        <charset val="134"/>
      </rPr>
      <t>王宏旭</t>
    </r>
  </si>
  <si>
    <r>
      <rPr>
        <sz val="9"/>
        <color rgb="FFFF0000"/>
        <rFont val="Times New Roman"/>
        <charset val="0"/>
      </rPr>
      <t>5.16</t>
    </r>
    <r>
      <rPr>
        <sz val="9"/>
        <color rgb="FFFF0000"/>
        <rFont val="宋体"/>
        <charset val="0"/>
      </rPr>
      <t>日增加投资</t>
    </r>
    <r>
      <rPr>
        <sz val="9"/>
        <color rgb="FFFF0000"/>
        <rFont val="Times New Roman"/>
        <charset val="0"/>
      </rPr>
      <t>5000</t>
    </r>
    <r>
      <rPr>
        <sz val="9"/>
        <color rgb="FFFF0000"/>
        <rFont val="宋体"/>
        <charset val="0"/>
      </rPr>
      <t>万（由</t>
    </r>
    <r>
      <rPr>
        <sz val="9"/>
        <color rgb="FFFF0000"/>
        <rFont val="Times New Roman"/>
        <charset val="0"/>
      </rPr>
      <t>25000</t>
    </r>
    <r>
      <rPr>
        <sz val="9"/>
        <color rgb="FFFF0000"/>
        <rFont val="宋体"/>
        <charset val="0"/>
      </rPr>
      <t>万增加到</t>
    </r>
    <r>
      <rPr>
        <sz val="9"/>
        <color rgb="FFFF0000"/>
        <rFont val="Times New Roman"/>
        <charset val="0"/>
      </rPr>
      <t>30000</t>
    </r>
    <r>
      <rPr>
        <sz val="9"/>
        <color rgb="FFFF0000"/>
        <rFont val="宋体"/>
        <charset val="0"/>
      </rPr>
      <t>万）</t>
    </r>
  </si>
  <si>
    <r>
      <rPr>
        <sz val="9"/>
        <rFont val="宋体"/>
        <charset val="134"/>
      </rPr>
      <t>古丽夏提</t>
    </r>
    <r>
      <rPr>
        <sz val="9"/>
        <rFont val="Times New Roman"/>
        <charset val="134"/>
      </rPr>
      <t>·</t>
    </r>
    <r>
      <rPr>
        <sz val="9"/>
        <rFont val="宋体"/>
        <charset val="134"/>
      </rPr>
      <t>西尔艾力</t>
    </r>
  </si>
  <si>
    <r>
      <rPr>
        <sz val="9"/>
        <rFont val="宋体"/>
        <charset val="134"/>
      </rPr>
      <t>鲁伟</t>
    </r>
  </si>
  <si>
    <r>
      <rPr>
        <sz val="9"/>
        <rFont val="宋体"/>
        <charset val="0"/>
      </rPr>
      <t>哈力别提</t>
    </r>
    <r>
      <rPr>
        <sz val="9"/>
        <rFont val="Times New Roman"/>
        <charset val="0"/>
      </rPr>
      <t>·</t>
    </r>
    <r>
      <rPr>
        <sz val="9"/>
        <rFont val="宋体"/>
        <charset val="0"/>
      </rPr>
      <t>买买提吐尔干</t>
    </r>
  </si>
  <si>
    <r>
      <rPr>
        <sz val="9"/>
        <rFont val="宋体"/>
        <charset val="0"/>
      </rPr>
      <t>莫合塔尔</t>
    </r>
    <r>
      <rPr>
        <sz val="9"/>
        <rFont val="Times New Roman"/>
        <charset val="0"/>
      </rPr>
      <t>·</t>
    </r>
    <r>
      <rPr>
        <sz val="9"/>
        <rFont val="宋体"/>
        <charset val="0"/>
      </rPr>
      <t>麦麦提明</t>
    </r>
  </si>
  <si>
    <r>
      <rPr>
        <sz val="9"/>
        <color rgb="FFFF0000"/>
        <rFont val="Times New Roman"/>
        <charset val="0"/>
      </rPr>
      <t>5.8</t>
    </r>
    <r>
      <rPr>
        <sz val="9"/>
        <color rgb="FFFF0000"/>
        <rFont val="宋体"/>
        <charset val="0"/>
      </rPr>
      <t>日缩减投资</t>
    </r>
    <r>
      <rPr>
        <sz val="9"/>
        <color rgb="FFFF0000"/>
        <rFont val="Times New Roman"/>
        <charset val="0"/>
      </rPr>
      <t>9000</t>
    </r>
    <r>
      <rPr>
        <sz val="9"/>
        <color rgb="FFFF0000"/>
        <rFont val="宋体"/>
        <charset val="0"/>
      </rPr>
      <t>万（由</t>
    </r>
    <r>
      <rPr>
        <sz val="9"/>
        <color rgb="FFFF0000"/>
        <rFont val="Times New Roman"/>
        <charset val="0"/>
      </rPr>
      <t>39000</t>
    </r>
    <r>
      <rPr>
        <sz val="9"/>
        <color rgb="FFFF0000"/>
        <rFont val="宋体"/>
        <charset val="0"/>
      </rPr>
      <t>万减到</t>
    </r>
    <r>
      <rPr>
        <sz val="9"/>
        <color rgb="FFFF0000"/>
        <rFont val="Times New Roman"/>
        <charset val="0"/>
      </rPr>
      <t>30000</t>
    </r>
    <r>
      <rPr>
        <sz val="9"/>
        <color rgb="FFFF0000"/>
        <rFont val="宋体"/>
        <charset val="0"/>
      </rPr>
      <t>万）</t>
    </r>
  </si>
  <si>
    <r>
      <rPr>
        <sz val="9"/>
        <color rgb="FFFF0000"/>
        <rFont val="宋体"/>
        <charset val="134"/>
      </rPr>
      <t>阿布都卡德尔</t>
    </r>
    <r>
      <rPr>
        <sz val="9"/>
        <color rgb="FFFF0000"/>
        <rFont val="Times New Roman"/>
        <charset val="134"/>
      </rPr>
      <t>·</t>
    </r>
    <r>
      <rPr>
        <sz val="9"/>
        <color rgb="FFFF0000"/>
        <rFont val="宋体"/>
        <charset val="134"/>
      </rPr>
      <t>毛尼亚孜</t>
    </r>
  </si>
  <si>
    <r>
      <rPr>
        <sz val="9"/>
        <color rgb="FFFF0000"/>
        <rFont val="宋体"/>
        <charset val="0"/>
      </rPr>
      <t>包联领导由帕塔尔</t>
    </r>
    <r>
      <rPr>
        <sz val="9"/>
        <color rgb="FFFF0000"/>
        <rFont val="Times New Roman"/>
        <charset val="0"/>
      </rPr>
      <t>·</t>
    </r>
    <r>
      <rPr>
        <sz val="9"/>
        <color rgb="FFFF0000"/>
        <rFont val="宋体"/>
        <charset val="0"/>
      </rPr>
      <t>胡加买提变更为阿布都卡德尔</t>
    </r>
    <r>
      <rPr>
        <sz val="9"/>
        <color rgb="FFFF0000"/>
        <rFont val="Times New Roman"/>
        <charset val="0"/>
      </rPr>
      <t>·</t>
    </r>
    <r>
      <rPr>
        <sz val="9"/>
        <color rgb="FFFF0000"/>
        <rFont val="宋体"/>
        <charset val="0"/>
      </rPr>
      <t>毛尼亚孜</t>
    </r>
  </si>
  <si>
    <t>蔡晓季</t>
  </si>
  <si>
    <r>
      <rPr>
        <sz val="9"/>
        <rFont val="宋体"/>
        <charset val="0"/>
      </rPr>
      <t>蔡晓季</t>
    </r>
  </si>
  <si>
    <r>
      <rPr>
        <sz val="9"/>
        <rFont val="宋体"/>
        <charset val="134"/>
      </rPr>
      <t>海布努尔</t>
    </r>
    <r>
      <rPr>
        <sz val="9"/>
        <rFont val="Times New Roman"/>
        <charset val="134"/>
      </rPr>
      <t>·</t>
    </r>
    <r>
      <rPr>
        <sz val="9"/>
        <rFont val="宋体"/>
        <charset val="134"/>
      </rPr>
      <t>玉山</t>
    </r>
  </si>
  <si>
    <r>
      <rPr>
        <sz val="9"/>
        <rFont val="宋体"/>
        <charset val="0"/>
      </rPr>
      <t>段军元</t>
    </r>
  </si>
  <si>
    <r>
      <rPr>
        <sz val="9"/>
        <rFont val="宋体"/>
        <charset val="134"/>
      </rPr>
      <t>周伟文</t>
    </r>
  </si>
  <si>
    <r>
      <rPr>
        <sz val="9"/>
        <rFont val="宋体"/>
        <charset val="134"/>
      </rPr>
      <t>阿布都卡德尔</t>
    </r>
    <r>
      <rPr>
        <sz val="9"/>
        <rFont val="Times New Roman"/>
        <charset val="134"/>
      </rPr>
      <t>·</t>
    </r>
    <r>
      <rPr>
        <sz val="9"/>
        <rFont val="宋体"/>
        <charset val="134"/>
      </rPr>
      <t>毛尼亚孜</t>
    </r>
  </si>
  <si>
    <r>
      <rPr>
        <sz val="9"/>
        <rFont val="宋体"/>
        <charset val="0"/>
      </rPr>
      <t>阿布都热西提</t>
    </r>
    <r>
      <rPr>
        <sz val="9"/>
        <rFont val="Times New Roman"/>
        <charset val="0"/>
      </rPr>
      <t>·</t>
    </r>
    <r>
      <rPr>
        <sz val="9"/>
        <rFont val="宋体"/>
        <charset val="0"/>
      </rPr>
      <t>阿不都热合曼</t>
    </r>
  </si>
  <si>
    <r>
      <rPr>
        <b/>
        <sz val="9"/>
        <rFont val="宋体"/>
        <charset val="0"/>
      </rPr>
      <t>附件1-</t>
    </r>
    <r>
      <rPr>
        <b/>
        <sz val="9"/>
        <rFont val="Times New Roman"/>
        <charset val="0"/>
      </rPr>
      <t>2</t>
    </r>
    <r>
      <rPr>
        <b/>
        <sz val="9"/>
        <rFont val="宋体"/>
        <charset val="0"/>
      </rPr>
      <t>：</t>
    </r>
  </si>
  <si>
    <r>
      <rPr>
        <sz val="22"/>
        <rFont val="Times New Roman"/>
        <charset val="134"/>
      </rPr>
      <t>2022</t>
    </r>
    <r>
      <rPr>
        <sz val="22"/>
        <rFont val="方正小标宋简体"/>
        <charset val="134"/>
      </rPr>
      <t>年自治州重大新建项目计划表</t>
    </r>
  </si>
  <si>
    <t>累计</t>
  </si>
  <si>
    <t>二季度开工任务</t>
  </si>
  <si>
    <t>预计入库时间</t>
  </si>
  <si>
    <t>王新刚</t>
  </si>
  <si>
    <r>
      <rPr>
        <sz val="9"/>
        <rFont val="宋体"/>
        <charset val="134"/>
      </rPr>
      <t>哈力旦</t>
    </r>
    <r>
      <rPr>
        <sz val="9"/>
        <rFont val="Times New Roman"/>
        <charset val="134"/>
      </rPr>
      <t>·</t>
    </r>
    <r>
      <rPr>
        <sz val="9"/>
        <rFont val="宋体"/>
        <charset val="134"/>
      </rPr>
      <t>吐尔逊</t>
    </r>
  </si>
  <si>
    <t>赵川</t>
  </si>
  <si>
    <r>
      <rPr>
        <sz val="9"/>
        <color rgb="FFFF0000"/>
        <rFont val="宋体"/>
        <charset val="0"/>
      </rPr>
      <t>包联领导由吾肉孜阿力</t>
    </r>
    <r>
      <rPr>
        <sz val="9"/>
        <color rgb="FFFF0000"/>
        <rFont val="Times New Roman"/>
        <charset val="0"/>
      </rPr>
      <t>·</t>
    </r>
    <r>
      <rPr>
        <sz val="9"/>
        <color rgb="FFFF0000"/>
        <rFont val="宋体"/>
        <charset val="0"/>
      </rPr>
      <t>哈西哈尔巴依变更为赵川</t>
    </r>
  </si>
  <si>
    <r>
      <rPr>
        <sz val="9"/>
        <rFont val="宋体"/>
        <charset val="134"/>
      </rPr>
      <t>麦丽燕</t>
    </r>
    <r>
      <rPr>
        <sz val="9"/>
        <rFont val="Times New Roman"/>
        <charset val="134"/>
      </rPr>
      <t>·</t>
    </r>
    <r>
      <rPr>
        <sz val="9"/>
        <rFont val="宋体"/>
        <charset val="134"/>
      </rPr>
      <t>司马义</t>
    </r>
  </si>
  <si>
    <r>
      <rPr>
        <sz val="9"/>
        <rFont val="宋体"/>
        <charset val="134"/>
      </rPr>
      <t>到位一般债资金</t>
    </r>
    <r>
      <rPr>
        <sz val="9"/>
        <rFont val="Times New Roman"/>
        <charset val="134"/>
      </rPr>
      <t>8000</t>
    </r>
    <r>
      <rPr>
        <sz val="9"/>
        <rFont val="宋体"/>
        <charset val="134"/>
      </rPr>
      <t>万、教育专项资金</t>
    </r>
    <r>
      <rPr>
        <sz val="9"/>
        <rFont val="Times New Roman"/>
        <charset val="134"/>
      </rPr>
      <t>1000</t>
    </r>
    <r>
      <rPr>
        <sz val="9"/>
        <rFont val="宋体"/>
        <charset val="134"/>
      </rPr>
      <t>万</t>
    </r>
  </si>
  <si>
    <r>
      <rPr>
        <sz val="9"/>
        <rFont val="宋体"/>
        <charset val="134"/>
      </rPr>
      <t>到位一般债资金</t>
    </r>
    <r>
      <rPr>
        <sz val="9"/>
        <rFont val="Times New Roman"/>
        <charset val="134"/>
      </rPr>
      <t>8000</t>
    </r>
    <r>
      <rPr>
        <sz val="9"/>
        <rFont val="宋体"/>
        <charset val="134"/>
      </rPr>
      <t>万、教育专项资金</t>
    </r>
    <r>
      <rPr>
        <sz val="9"/>
        <rFont val="Times New Roman"/>
        <charset val="134"/>
      </rPr>
      <t>2000</t>
    </r>
    <r>
      <rPr>
        <sz val="9"/>
        <rFont val="宋体"/>
        <charset val="134"/>
      </rPr>
      <t>万</t>
    </r>
  </si>
  <si>
    <r>
      <rPr>
        <sz val="9"/>
        <rFont val="宋体"/>
        <charset val="134"/>
      </rPr>
      <t>热木提拉</t>
    </r>
    <r>
      <rPr>
        <sz val="9"/>
        <rFont val="Times New Roman"/>
        <charset val="134"/>
      </rPr>
      <t>·</t>
    </r>
    <r>
      <rPr>
        <sz val="9"/>
        <rFont val="宋体"/>
        <charset val="134"/>
      </rPr>
      <t>托合提</t>
    </r>
  </si>
  <si>
    <t>热木提拉·托合提</t>
  </si>
  <si>
    <t>阿图什市新城东路扩建项目资金未落实，已替换</t>
  </si>
  <si>
    <t>王晓东</t>
  </si>
  <si>
    <t>卢兴伟</t>
  </si>
  <si>
    <t>刘开臣</t>
  </si>
  <si>
    <t>蔡清平</t>
  </si>
  <si>
    <r>
      <rPr>
        <sz val="9"/>
        <color rgb="FFFF0000"/>
        <rFont val="Times New Roman"/>
        <charset val="0"/>
      </rPr>
      <t>5.8</t>
    </r>
    <r>
      <rPr>
        <sz val="9"/>
        <color rgb="FFFF0000"/>
        <rFont val="宋体"/>
        <charset val="0"/>
      </rPr>
      <t>日项目名称变更（原为：一二三产融合发展园区建设项目）</t>
    </r>
  </si>
  <si>
    <t>克州阿克陶江西工业园区综合基础设施建设项目资金未落实，已替换</t>
  </si>
  <si>
    <t>安征宇</t>
  </si>
  <si>
    <t>贺学理</t>
  </si>
  <si>
    <r>
      <rPr>
        <sz val="9"/>
        <color rgb="FFFF0000"/>
        <rFont val="Times New Roman"/>
        <charset val="0"/>
      </rPr>
      <t>5.8</t>
    </r>
    <r>
      <rPr>
        <sz val="9"/>
        <color rgb="FFFF0000"/>
        <rFont val="宋体"/>
        <charset val="0"/>
      </rPr>
      <t>日储备转新建</t>
    </r>
  </si>
  <si>
    <t>王宏旭</t>
  </si>
  <si>
    <r>
      <rPr>
        <sz val="9"/>
        <color rgb="FFFF0000"/>
        <rFont val="宋体"/>
        <charset val="0"/>
      </rPr>
      <t>吾曲孔</t>
    </r>
    <r>
      <rPr>
        <sz val="9"/>
        <color rgb="FFFF0000"/>
        <rFont val="Times New Roman"/>
        <charset val="0"/>
      </rPr>
      <t>·</t>
    </r>
    <r>
      <rPr>
        <sz val="9"/>
        <color rgb="FFFF0000"/>
        <rFont val="宋体"/>
        <charset val="0"/>
      </rPr>
      <t>买买提肉孜</t>
    </r>
  </si>
  <si>
    <r>
      <rPr>
        <sz val="9"/>
        <rFont val="宋体"/>
        <charset val="0"/>
      </rPr>
      <t>吾曲孔</t>
    </r>
    <r>
      <rPr>
        <sz val="9"/>
        <rFont val="Times New Roman"/>
        <charset val="0"/>
      </rPr>
      <t>·</t>
    </r>
    <r>
      <rPr>
        <sz val="9"/>
        <rFont val="宋体"/>
        <charset val="0"/>
      </rPr>
      <t>买买提肉孜</t>
    </r>
  </si>
  <si>
    <r>
      <rPr>
        <sz val="9"/>
        <color rgb="FFFF0000"/>
        <rFont val="Times New Roman"/>
        <charset val="0"/>
      </rPr>
      <t>3.5</t>
    </r>
    <r>
      <rPr>
        <sz val="9"/>
        <color rgb="FFFF0000"/>
        <rFont val="宋体"/>
        <charset val="0"/>
      </rPr>
      <t>日项目名称变更（原为：阿合奇县阿合奇镇佳朗奇三号大桥及引道工程）</t>
    </r>
  </si>
  <si>
    <t xml:space="preserve"> </t>
  </si>
  <si>
    <r>
      <rPr>
        <sz val="22"/>
        <rFont val="Times New Roman"/>
        <charset val="134"/>
      </rPr>
      <t>2022</t>
    </r>
    <r>
      <rPr>
        <sz val="22"/>
        <rFont val="方正小标宋简体"/>
        <charset val="134"/>
      </rPr>
      <t>年自治州重大储备项目计划表</t>
    </r>
  </si>
  <si>
    <t>标注</t>
  </si>
  <si>
    <r>
      <rPr>
        <b/>
        <sz val="9"/>
        <rFont val="宋体"/>
        <charset val="134"/>
      </rPr>
      <t>任务数（</t>
    </r>
    <r>
      <rPr>
        <b/>
        <sz val="9"/>
        <rFont val="Times New Roman"/>
        <charset val="134"/>
      </rPr>
      <t>30%</t>
    </r>
    <r>
      <rPr>
        <b/>
        <sz val="9"/>
        <rFont val="宋体"/>
        <charset val="134"/>
      </rPr>
      <t>）</t>
    </r>
  </si>
  <si>
    <t>宋文广</t>
  </si>
  <si>
    <r>
      <rPr>
        <sz val="9"/>
        <color rgb="FFFF0000"/>
        <rFont val="Times New Roman"/>
        <charset val="0"/>
      </rPr>
      <t>5.26</t>
    </r>
    <r>
      <rPr>
        <sz val="9"/>
        <color rgb="FFFF0000"/>
        <rFont val="宋体"/>
        <charset val="0"/>
      </rPr>
      <t>日新建转储备</t>
    </r>
  </si>
  <si>
    <t>马振涛</t>
  </si>
  <si>
    <r>
      <rPr>
        <sz val="9"/>
        <color rgb="FFFF0000"/>
        <rFont val="Times New Roman"/>
        <charset val="0"/>
      </rPr>
      <t>5.8</t>
    </r>
    <r>
      <rPr>
        <sz val="9"/>
        <color rgb="FFFF0000"/>
        <rFont val="宋体"/>
        <charset val="0"/>
      </rPr>
      <t>日投资缩减</t>
    </r>
    <r>
      <rPr>
        <sz val="9"/>
        <color rgb="FFFF0000"/>
        <rFont val="Times New Roman"/>
        <charset val="0"/>
      </rPr>
      <t>11000</t>
    </r>
    <r>
      <rPr>
        <sz val="9"/>
        <color rgb="FFFF0000"/>
        <rFont val="宋体"/>
        <charset val="0"/>
      </rPr>
      <t>万（由</t>
    </r>
    <r>
      <rPr>
        <sz val="9"/>
        <color rgb="FFFF0000"/>
        <rFont val="Times New Roman"/>
        <charset val="0"/>
      </rPr>
      <t>21000</t>
    </r>
    <r>
      <rPr>
        <sz val="9"/>
        <color rgb="FFFF0000"/>
        <rFont val="宋体"/>
        <charset val="0"/>
      </rPr>
      <t>万减到</t>
    </r>
    <r>
      <rPr>
        <sz val="9"/>
        <color rgb="FFFF0000"/>
        <rFont val="Times New Roman"/>
        <charset val="0"/>
      </rPr>
      <t>10000</t>
    </r>
    <r>
      <rPr>
        <sz val="9"/>
        <color rgb="FFFF0000"/>
        <rFont val="宋体"/>
        <charset val="0"/>
      </rPr>
      <t>万）</t>
    </r>
  </si>
  <si>
    <r>
      <rPr>
        <sz val="9"/>
        <color rgb="FFFF0000"/>
        <rFont val="Times New Roman"/>
        <charset val="0"/>
      </rPr>
      <t>5.8</t>
    </r>
    <r>
      <rPr>
        <sz val="9"/>
        <color rgb="FFFF0000"/>
        <rFont val="宋体"/>
        <charset val="0"/>
      </rPr>
      <t>日投资缩减</t>
    </r>
    <r>
      <rPr>
        <sz val="9"/>
        <color rgb="FFFF0000"/>
        <rFont val="Times New Roman"/>
        <charset val="0"/>
      </rPr>
      <t>9000</t>
    </r>
    <r>
      <rPr>
        <sz val="9"/>
        <color rgb="FFFF0000"/>
        <rFont val="宋体"/>
        <charset val="0"/>
      </rPr>
      <t>万（由</t>
    </r>
    <r>
      <rPr>
        <sz val="9"/>
        <color rgb="FFFF0000"/>
        <rFont val="Times New Roman"/>
        <charset val="0"/>
      </rPr>
      <t>14000</t>
    </r>
    <r>
      <rPr>
        <sz val="9"/>
        <color rgb="FFFF0000"/>
        <rFont val="宋体"/>
        <charset val="0"/>
      </rPr>
      <t>万减到</t>
    </r>
    <r>
      <rPr>
        <sz val="9"/>
        <color rgb="FFFF0000"/>
        <rFont val="Times New Roman"/>
        <charset val="0"/>
      </rPr>
      <t>5000</t>
    </r>
    <r>
      <rPr>
        <sz val="9"/>
        <color rgb="FFFF0000"/>
        <rFont val="宋体"/>
        <charset val="0"/>
      </rPr>
      <t>万）</t>
    </r>
  </si>
  <si>
    <r>
      <rPr>
        <sz val="9"/>
        <color rgb="FFFF0000"/>
        <rFont val="Times New Roman"/>
        <charset val="0"/>
      </rPr>
      <t>5.8</t>
    </r>
    <r>
      <rPr>
        <sz val="9"/>
        <color rgb="FFFF0000"/>
        <rFont val="宋体"/>
        <charset val="0"/>
      </rPr>
      <t>日新建转储备，投资缩减</t>
    </r>
    <r>
      <rPr>
        <sz val="9"/>
        <color rgb="FFFF0000"/>
        <rFont val="Times New Roman"/>
        <charset val="0"/>
      </rPr>
      <t>2000</t>
    </r>
    <r>
      <rPr>
        <sz val="9"/>
        <color rgb="FFFF0000"/>
        <rFont val="宋体"/>
        <charset val="0"/>
      </rPr>
      <t>万（由</t>
    </r>
    <r>
      <rPr>
        <sz val="9"/>
        <color rgb="FFFF0000"/>
        <rFont val="Times New Roman"/>
        <charset val="0"/>
      </rPr>
      <t>8000</t>
    </r>
    <r>
      <rPr>
        <sz val="9"/>
        <color rgb="FFFF0000"/>
        <rFont val="宋体"/>
        <charset val="0"/>
      </rPr>
      <t>万减到</t>
    </r>
    <r>
      <rPr>
        <sz val="9"/>
        <color rgb="FFFF0000"/>
        <rFont val="Times New Roman"/>
        <charset val="0"/>
      </rPr>
      <t>6000</t>
    </r>
    <r>
      <rPr>
        <sz val="9"/>
        <color rgb="FFFF0000"/>
        <rFont val="宋体"/>
        <charset val="0"/>
      </rPr>
      <t>万）</t>
    </r>
  </si>
  <si>
    <t>鲁伟</t>
  </si>
  <si>
    <r>
      <rPr>
        <sz val="9"/>
        <color rgb="FFFF0000"/>
        <rFont val="Times New Roman"/>
        <charset val="0"/>
      </rPr>
      <t>5.8</t>
    </r>
    <r>
      <rPr>
        <sz val="9"/>
        <color rgb="FFFF0000"/>
        <rFont val="宋体"/>
        <charset val="0"/>
      </rPr>
      <t>日投资缩减</t>
    </r>
    <r>
      <rPr>
        <sz val="9"/>
        <color rgb="FFFF0000"/>
        <rFont val="Times New Roman"/>
        <charset val="0"/>
      </rPr>
      <t>2000</t>
    </r>
    <r>
      <rPr>
        <sz val="9"/>
        <color rgb="FFFF0000"/>
        <rFont val="宋体"/>
        <charset val="0"/>
      </rPr>
      <t>万（由</t>
    </r>
    <r>
      <rPr>
        <sz val="9"/>
        <color rgb="FFFF0000"/>
        <rFont val="Times New Roman"/>
        <charset val="0"/>
      </rPr>
      <t>10000</t>
    </r>
    <r>
      <rPr>
        <sz val="9"/>
        <color rgb="FFFF0000"/>
        <rFont val="宋体"/>
        <charset val="0"/>
      </rPr>
      <t>万减到</t>
    </r>
    <r>
      <rPr>
        <sz val="9"/>
        <color rgb="FFFF0000"/>
        <rFont val="Times New Roman"/>
        <charset val="0"/>
      </rPr>
      <t>8000</t>
    </r>
    <r>
      <rPr>
        <sz val="9"/>
        <color rgb="FFFF0000"/>
        <rFont val="宋体"/>
        <charset val="0"/>
      </rPr>
      <t>万）</t>
    </r>
  </si>
  <si>
    <t>克州阿克陶县白山湖湿地公园基础设施建设项目资金未到位已替换</t>
  </si>
  <si>
    <t>阿克陶县恒鑫纺织有限公司年产2200万米织布建设项目资金未到位已替换</t>
  </si>
  <si>
    <t>周伟文</t>
  </si>
  <si>
    <t>新疆万全智能科技有限公司高空作业平台车辆项目资金未到位已替换</t>
  </si>
  <si>
    <t>克州2022年亿元以上在建项目施工单位联系表</t>
  </si>
  <si>
    <t>已完成投资</t>
  </si>
  <si>
    <t>施工单位联系人</t>
  </si>
  <si>
    <t>联系人电话</t>
  </si>
  <si>
    <t>项目专班</t>
  </si>
  <si>
    <t>合计(28个项目)</t>
  </si>
  <si>
    <t>州直属(2个项目)</t>
  </si>
  <si>
    <t>阿图什市(9个项目)</t>
  </si>
  <si>
    <t>阿克陶县(11个项目)</t>
  </si>
  <si>
    <t>乌恰县(5个项目)</t>
  </si>
  <si>
    <t>阿合奇县(1个项目)</t>
  </si>
  <si>
    <t>续建(11个项目)</t>
  </si>
  <si>
    <r>
      <rPr>
        <sz val="10"/>
        <color indexed="8"/>
        <rFont val="宋体"/>
        <charset val="134"/>
      </rPr>
      <t>阿克陶县</t>
    </r>
  </si>
  <si>
    <t>G219线阿合奇县至八盘水磨公路项目</t>
  </si>
  <si>
    <t>宋红民</t>
  </si>
  <si>
    <r>
      <rPr>
        <sz val="10"/>
        <color indexed="8"/>
        <rFont val="宋体"/>
        <charset val="134"/>
      </rPr>
      <t>一标段</t>
    </r>
  </si>
  <si>
    <t>马军峰</t>
  </si>
  <si>
    <r>
      <rPr>
        <sz val="10"/>
        <color indexed="8"/>
        <rFont val="宋体"/>
        <charset val="134"/>
      </rPr>
      <t>二标段</t>
    </r>
  </si>
  <si>
    <r>
      <rPr>
        <sz val="10"/>
        <color indexed="8"/>
        <rFont val="宋体"/>
        <charset val="134"/>
      </rPr>
      <t>塔什库尔干河两河口水电站</t>
    </r>
  </si>
  <si>
    <r>
      <rPr>
        <sz val="10"/>
        <color indexed="8"/>
        <rFont val="宋体"/>
        <charset val="134"/>
      </rPr>
      <t>阿图什市</t>
    </r>
  </si>
  <si>
    <r>
      <rPr>
        <sz val="10"/>
        <color indexed="8"/>
        <rFont val="宋体"/>
        <charset val="134"/>
      </rPr>
      <t>住建</t>
    </r>
  </si>
  <si>
    <r>
      <rPr>
        <sz val="10"/>
        <color indexed="8"/>
        <rFont val="宋体"/>
        <charset val="134"/>
      </rPr>
      <t>杨永涛</t>
    </r>
  </si>
  <si>
    <t>陈虹</t>
  </si>
  <si>
    <t>产业</t>
  </si>
  <si>
    <t>新建(13个项目)</t>
  </si>
  <si>
    <t>教育</t>
  </si>
  <si>
    <t>乡村振兴</t>
  </si>
  <si>
    <r>
      <rPr>
        <sz val="10"/>
        <color indexed="8"/>
        <rFont val="宋体"/>
        <charset val="134"/>
      </rPr>
      <t>乌恰县</t>
    </r>
  </si>
  <si>
    <t>艾波</t>
  </si>
  <si>
    <t>156999175810</t>
  </si>
  <si>
    <r>
      <rPr>
        <sz val="9"/>
        <rFont val="宋体"/>
        <charset val="0"/>
      </rPr>
      <t>阿克陶县葱岭能源有限公司</t>
    </r>
    <r>
      <rPr>
        <sz val="9"/>
        <rFont val="Times New Roman"/>
        <charset val="0"/>
      </rPr>
      <t>300</t>
    </r>
    <r>
      <rPr>
        <sz val="9"/>
        <rFont val="宋体"/>
        <charset val="0"/>
      </rPr>
      <t>万吨选厂改扩建项目</t>
    </r>
  </si>
  <si>
    <t>徐田涛</t>
  </si>
  <si>
    <t>曾瑞波</t>
  </si>
  <si>
    <t>苏尔团</t>
  </si>
  <si>
    <t>储备(4个项目)</t>
  </si>
  <si>
    <t>新华发电奥依塔克1200MW光伏发电项目一期400MW项目</t>
  </si>
  <si>
    <t>文旅</t>
  </si>
  <si>
    <t>2022年自治州固定资产投资项目资金来源分析表</t>
  </si>
  <si>
    <t>占合计投资比</t>
  </si>
  <si>
    <t>额度</t>
  </si>
  <si>
    <t>占属地投资比</t>
  </si>
  <si>
    <t>续建</t>
  </si>
  <si>
    <t>小计</t>
  </si>
  <si>
    <t>新建</t>
  </si>
  <si>
    <t>储备</t>
  </si>
  <si>
    <t>2020年、2021年、2022年重点项目投资和统计情况分析预判</t>
  </si>
  <si>
    <t>3月</t>
  </si>
  <si>
    <t>4月</t>
  </si>
  <si>
    <t>5月</t>
  </si>
  <si>
    <t>6月</t>
  </si>
  <si>
    <t>7月</t>
  </si>
  <si>
    <t>8月</t>
  </si>
  <si>
    <t>9月</t>
  </si>
  <si>
    <t>10月</t>
  </si>
  <si>
    <t>11月</t>
  </si>
  <si>
    <t>12月</t>
  </si>
  <si>
    <t>投资（完成率）</t>
  </si>
  <si>
    <t>2022年</t>
  </si>
  <si>
    <t>统计（增速））</t>
  </si>
</sst>
</file>

<file path=xl/styles.xml><?xml version="1.0" encoding="utf-8"?>
<styleSheet xmlns="http://schemas.openxmlformats.org/spreadsheetml/2006/main">
  <numFmts count="17">
    <numFmt numFmtId="42" formatCode="_ &quot;￥&quot;* #,##0_ ;_ &quot;￥&quot;* \-#,##0_ ;_ &quot;￥&quot;* &quot;-&quot;_ ;_ @_ "/>
    <numFmt numFmtId="176" formatCode="mmm\ dd\,\ yy"/>
    <numFmt numFmtId="177" formatCode="yyyy&quot;年&quot;m&quot;月&quot;d&quot;日&quot;;@"/>
    <numFmt numFmtId="44" formatCode="_ &quot;￥&quot;* #,##0.00_ ;_ &quot;￥&quot;* \-#,##0.00_ ;_ &quot;￥&quot;* &quot;-&quot;??_ ;_ @_ "/>
    <numFmt numFmtId="178" formatCode="_(&quot;$&quot;* #,##0.0_);_(&quot;$&quot;* \(#,##0.0\);_(&quot;$&quot;* &quot;-&quot;??_);_(@_)"/>
    <numFmt numFmtId="41" formatCode="_ * #,##0_ ;_ * \-#,##0_ ;_ * &quot;-&quot;_ ;_ @_ "/>
    <numFmt numFmtId="43" formatCode="_ * #,##0.00_ ;_ * \-#,##0.00_ ;_ * &quot;-&quot;??_ ;_ @_ "/>
    <numFmt numFmtId="179" formatCode="_(&quot;$&quot;* #,##0_);_(&quot;$&quot;* \(#,##0\);_(&quot;$&quot;* &quot;-&quot;??_);_(@_)"/>
    <numFmt numFmtId="180" formatCode="0.00_ "/>
    <numFmt numFmtId="181" formatCode="mm\/dd\/yy_)"/>
    <numFmt numFmtId="182" formatCode="0.0%"/>
    <numFmt numFmtId="183" formatCode="0_ "/>
    <numFmt numFmtId="184" formatCode="0_);[Red]\(0\)"/>
    <numFmt numFmtId="185" formatCode="0.00_ ;[Red]\-0.00\ "/>
    <numFmt numFmtId="186" formatCode="m&quot;月&quot;d&quot;日&quot;;@"/>
    <numFmt numFmtId="187" formatCode="0_ ;[Red]\-0\ "/>
    <numFmt numFmtId="188" formatCode="yyyy&quot;年&quot;m&quot;月&quot;;@"/>
  </numFmts>
  <fonts count="88">
    <font>
      <sz val="11"/>
      <color indexed="8"/>
      <name val="宋体"/>
      <charset val="134"/>
    </font>
    <font>
      <b/>
      <sz val="11"/>
      <color indexed="8"/>
      <name val="宋体"/>
      <charset val="134"/>
    </font>
    <font>
      <sz val="16"/>
      <color indexed="8"/>
      <name val="宋体"/>
      <charset val="134"/>
    </font>
    <font>
      <sz val="18"/>
      <color indexed="8"/>
      <name val="方正小标宋_GBK"/>
      <charset val="134"/>
    </font>
    <font>
      <b/>
      <sz val="9"/>
      <name val="宋体"/>
      <charset val="0"/>
    </font>
    <font>
      <b/>
      <sz val="9"/>
      <name val="宋体"/>
      <charset val="134"/>
    </font>
    <font>
      <b/>
      <sz val="9"/>
      <name val="Times New Roman"/>
      <charset val="0"/>
    </font>
    <font>
      <sz val="9"/>
      <name val="Times New Roman"/>
      <charset val="0"/>
    </font>
    <font>
      <sz val="9"/>
      <name val="宋体"/>
      <charset val="0"/>
    </font>
    <font>
      <sz val="11"/>
      <color indexed="8"/>
      <name val="Times New Roman"/>
      <charset val="134"/>
    </font>
    <font>
      <sz val="10"/>
      <color indexed="8"/>
      <name val="宋体"/>
      <charset val="134"/>
    </font>
    <font>
      <sz val="10"/>
      <color indexed="8"/>
      <name val="Times New Roman"/>
      <charset val="134"/>
    </font>
    <font>
      <sz val="20"/>
      <color rgb="FF000000"/>
      <name val="方正小标宋简体"/>
      <charset val="134"/>
    </font>
    <font>
      <sz val="20"/>
      <color indexed="8"/>
      <name val="方正小标宋简体"/>
      <charset val="134"/>
    </font>
    <font>
      <b/>
      <sz val="10"/>
      <color indexed="8"/>
      <name val="宋体"/>
      <charset val="134"/>
    </font>
    <font>
      <b/>
      <sz val="10"/>
      <color rgb="FF000000"/>
      <name val="宋体"/>
      <charset val="134"/>
    </font>
    <font>
      <b/>
      <sz val="11"/>
      <color indexed="8"/>
      <name val="Times New Roman"/>
      <charset val="134"/>
    </font>
    <font>
      <b/>
      <sz val="11"/>
      <color rgb="FF000000"/>
      <name val="宋体"/>
      <charset val="134"/>
    </font>
    <font>
      <b/>
      <sz val="10"/>
      <color indexed="8"/>
      <name val="Times New Roman"/>
      <charset val="134"/>
    </font>
    <font>
      <sz val="9"/>
      <name val="宋体"/>
      <charset val="134"/>
    </font>
    <font>
      <sz val="10"/>
      <color rgb="FF000000"/>
      <name val="宋体"/>
      <charset val="134"/>
    </font>
    <font>
      <sz val="10"/>
      <color theme="1"/>
      <name val="Times New Roman"/>
      <charset val="134"/>
    </font>
    <font>
      <sz val="9"/>
      <name val="Times New Roman"/>
      <charset val="134"/>
    </font>
    <font>
      <sz val="10"/>
      <color theme="1"/>
      <name val="宋体"/>
      <charset val="134"/>
    </font>
    <font>
      <sz val="10"/>
      <name val="Times New Roman"/>
      <charset val="134"/>
    </font>
    <font>
      <sz val="10"/>
      <color rgb="FF000000"/>
      <name val="Times New Roman"/>
      <charset val="134"/>
    </font>
    <font>
      <sz val="22"/>
      <color indexed="8"/>
      <name val="Times New Roman"/>
      <charset val="134"/>
    </font>
    <font>
      <sz val="10"/>
      <name val="Times New Roman"/>
      <charset val="0"/>
    </font>
    <font>
      <sz val="22"/>
      <name val="Times New Roman"/>
      <charset val="134"/>
    </font>
    <font>
      <sz val="22"/>
      <name val="Times New Roman"/>
      <charset val="0"/>
    </font>
    <font>
      <sz val="16"/>
      <name val="Times New Roman"/>
      <charset val="0"/>
    </font>
    <font>
      <b/>
      <sz val="9"/>
      <name val="Times New Roman"/>
      <charset val="134"/>
    </font>
    <font>
      <sz val="9"/>
      <color rgb="FFFF0000"/>
      <name val="宋体"/>
      <charset val="0"/>
    </font>
    <font>
      <sz val="9"/>
      <color rgb="FFFF0000"/>
      <name val="宋体"/>
      <charset val="134"/>
    </font>
    <font>
      <sz val="9"/>
      <color rgb="FFFF0000"/>
      <name val="Times New Roman"/>
      <charset val="0"/>
    </font>
    <font>
      <b/>
      <sz val="9"/>
      <color rgb="FFFF0000"/>
      <name val="Times New Roman"/>
      <charset val="0"/>
    </font>
    <font>
      <sz val="11"/>
      <name val="Times New Roman"/>
      <charset val="134"/>
    </font>
    <font>
      <sz val="18"/>
      <name val="Times New Roman"/>
      <charset val="0"/>
    </font>
    <font>
      <sz val="9"/>
      <color rgb="FFFF0000"/>
      <name val="Times New Roman"/>
      <charset val="134"/>
    </font>
    <font>
      <sz val="11"/>
      <name val="宋体"/>
      <charset val="134"/>
    </font>
    <font>
      <b/>
      <sz val="11"/>
      <name val="Times New Roman"/>
      <charset val="134"/>
    </font>
    <font>
      <b/>
      <sz val="10"/>
      <name val="Times New Roman"/>
      <charset val="134"/>
    </font>
    <font>
      <b/>
      <sz val="18"/>
      <name val="Times New Roman"/>
      <charset val="0"/>
    </font>
    <font>
      <b/>
      <sz val="10"/>
      <name val="宋体"/>
      <charset val="134"/>
    </font>
    <font>
      <b/>
      <sz val="10"/>
      <name val="Times New Roman"/>
      <charset val="0"/>
    </font>
    <font>
      <sz val="10"/>
      <name val="宋体"/>
      <charset val="134"/>
    </font>
    <font>
      <b/>
      <sz val="10"/>
      <name val="宋体"/>
      <charset val="0"/>
    </font>
    <font>
      <b/>
      <sz val="9"/>
      <color indexed="8"/>
      <name val="Times New Roman"/>
      <charset val="134"/>
    </font>
    <font>
      <sz val="9"/>
      <color indexed="8"/>
      <name val="Times New Roman"/>
      <charset val="134"/>
    </font>
    <font>
      <sz val="8"/>
      <name val="宋体"/>
      <charset val="0"/>
    </font>
    <font>
      <sz val="10"/>
      <name val="方正仿宋_GBK"/>
      <charset val="134"/>
    </font>
    <font>
      <sz val="11"/>
      <color indexed="9"/>
      <name val="宋体"/>
      <charset val="134"/>
    </font>
    <font>
      <b/>
      <sz val="11"/>
      <color indexed="56"/>
      <name val="宋体"/>
      <charset val="134"/>
    </font>
    <font>
      <sz val="12"/>
      <name val="宋体"/>
      <charset val="134"/>
    </font>
    <font>
      <sz val="11"/>
      <color indexed="8"/>
      <name val="Tahoma"/>
      <charset val="134"/>
    </font>
    <font>
      <b/>
      <sz val="18"/>
      <color indexed="62"/>
      <name val="宋体"/>
      <charset val="134"/>
    </font>
    <font>
      <sz val="11"/>
      <color indexed="62"/>
      <name val="宋体"/>
      <charset val="134"/>
    </font>
    <font>
      <sz val="11"/>
      <color indexed="60"/>
      <name val="宋体"/>
      <charset val="134"/>
    </font>
    <font>
      <sz val="11"/>
      <color indexed="20"/>
      <name val="宋体"/>
      <charset val="134"/>
    </font>
    <font>
      <b/>
      <sz val="11"/>
      <color indexed="52"/>
      <name val="宋体"/>
      <charset val="134"/>
    </font>
    <font>
      <sz val="8"/>
      <name val="Arial"/>
      <charset val="0"/>
    </font>
    <font>
      <sz val="11"/>
      <color indexed="10"/>
      <name val="宋体"/>
      <charset val="134"/>
    </font>
    <font>
      <u/>
      <sz val="11"/>
      <color indexed="12"/>
      <name val="宋体"/>
      <charset val="134"/>
    </font>
    <font>
      <u/>
      <sz val="11"/>
      <color indexed="20"/>
      <name val="宋体"/>
      <charset val="134"/>
    </font>
    <font>
      <b/>
      <sz val="11"/>
      <color indexed="9"/>
      <name val="宋体"/>
      <charset val="134"/>
    </font>
    <font>
      <b/>
      <sz val="13"/>
      <color indexed="62"/>
      <name val="宋体"/>
      <charset val="134"/>
    </font>
    <font>
      <b/>
      <sz val="15"/>
      <color indexed="62"/>
      <name val="宋体"/>
      <charset val="134"/>
    </font>
    <font>
      <sz val="11"/>
      <color theme="1"/>
      <name val="宋体"/>
      <charset val="134"/>
      <scheme val="minor"/>
    </font>
    <font>
      <b/>
      <sz val="11"/>
      <color indexed="62"/>
      <name val="宋体"/>
      <charset val="134"/>
    </font>
    <font>
      <i/>
      <sz val="11"/>
      <color indexed="23"/>
      <name val="宋体"/>
      <charset val="134"/>
    </font>
    <font>
      <sz val="11"/>
      <color indexed="52"/>
      <name val="宋体"/>
      <charset val="134"/>
    </font>
    <font>
      <sz val="11"/>
      <color indexed="17"/>
      <name val="宋体"/>
      <charset val="134"/>
    </font>
    <font>
      <b/>
      <sz val="11"/>
      <color indexed="63"/>
      <name val="宋体"/>
      <charset val="134"/>
    </font>
    <font>
      <sz val="11"/>
      <name val="蹈框"/>
      <charset val="134"/>
    </font>
    <font>
      <sz val="10"/>
      <name val="Helv"/>
      <charset val="134"/>
    </font>
    <font>
      <sz val="12"/>
      <name val="바탕체"/>
      <charset val="134"/>
    </font>
    <font>
      <sz val="10"/>
      <color indexed="8"/>
      <name val="Arial"/>
      <charset val="0"/>
    </font>
    <font>
      <b/>
      <sz val="18"/>
      <color indexed="56"/>
      <name val="宋体"/>
      <charset val="134"/>
    </font>
    <font>
      <b/>
      <i/>
      <sz val="16"/>
      <name val="Helv"/>
      <charset val="134"/>
    </font>
    <font>
      <sz val="12"/>
      <color indexed="8"/>
      <name val="宋体"/>
      <charset val="134"/>
    </font>
    <font>
      <b/>
      <sz val="13"/>
      <color indexed="56"/>
      <name val="宋体"/>
      <charset val="134"/>
    </font>
    <font>
      <sz val="10"/>
      <name val="Arial"/>
      <charset val="0"/>
    </font>
    <font>
      <b/>
      <sz val="10"/>
      <name val="MS Sans Serif"/>
      <charset val="0"/>
    </font>
    <font>
      <b/>
      <sz val="15"/>
      <color indexed="56"/>
      <name val="宋体"/>
      <charset val="134"/>
    </font>
    <font>
      <sz val="12"/>
      <name val="Times New Roman"/>
      <charset val="0"/>
    </font>
    <font>
      <sz val="22"/>
      <name val="方正小标宋简体"/>
      <charset val="134"/>
    </font>
    <font>
      <b/>
      <sz val="18"/>
      <name val="宋体"/>
      <charset val="0"/>
    </font>
    <font>
      <b/>
      <sz val="9"/>
      <color indexed="8"/>
      <name val="宋体"/>
      <charset val="134"/>
    </font>
  </fonts>
  <fills count="2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46"/>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25"/>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57"/>
        <bgColor indexed="64"/>
      </patternFill>
    </fill>
    <fill>
      <patternFill patternType="solid">
        <fgColor indexed="53"/>
        <bgColor indexed="64"/>
      </patternFill>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indexed="20"/>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style="thin">
        <color indexed="49"/>
      </top>
      <bottom style="double">
        <color indexed="49"/>
      </bottom>
      <diagonal/>
    </border>
    <border>
      <left/>
      <right/>
      <top/>
      <bottom style="medium">
        <color indexed="30"/>
      </bottom>
      <diagonal/>
    </border>
    <border>
      <left/>
      <right/>
      <top/>
      <bottom style="thick">
        <color indexed="22"/>
      </bottom>
      <diagonal/>
    </border>
    <border>
      <left/>
      <right/>
      <top/>
      <bottom style="thick">
        <color indexed="62"/>
      </bottom>
      <diagonal/>
    </border>
  </borders>
  <cellStyleXfs count="122">
    <xf numFmtId="0" fontId="0" fillId="0" borderId="0">
      <alignment vertical="center"/>
    </xf>
    <xf numFmtId="42" fontId="0" fillId="0" borderId="0" applyProtection="0">
      <alignment vertical="center"/>
    </xf>
    <xf numFmtId="44" fontId="0" fillId="0" borderId="0" applyProtection="0">
      <alignment vertical="center"/>
    </xf>
    <xf numFmtId="0" fontId="45" fillId="0" borderId="0"/>
    <xf numFmtId="0" fontId="0" fillId="12" borderId="0" applyProtection="0">
      <alignment vertical="center"/>
    </xf>
    <xf numFmtId="0" fontId="0" fillId="8" borderId="0" applyProtection="0">
      <alignment vertical="center"/>
    </xf>
    <xf numFmtId="0" fontId="56" fillId="10" borderId="15" applyProtection="0">
      <alignment vertical="center"/>
    </xf>
    <xf numFmtId="176" fontId="0" fillId="0" borderId="0" applyProtection="0">
      <alignment vertical="center"/>
    </xf>
    <xf numFmtId="41" fontId="0" fillId="0" borderId="0" applyProtection="0">
      <alignment vertical="center"/>
    </xf>
    <xf numFmtId="0" fontId="58" fillId="12" borderId="0" applyProtection="0"/>
    <xf numFmtId="0" fontId="0" fillId="8" borderId="0" applyProtection="0">
      <alignment vertical="center"/>
    </xf>
    <xf numFmtId="0" fontId="59" fillId="15" borderId="15" applyProtection="0">
      <alignment vertical="center"/>
    </xf>
    <xf numFmtId="0" fontId="57" fillId="9" borderId="0" applyProtection="0">
      <alignment vertical="center"/>
    </xf>
    <xf numFmtId="43" fontId="0" fillId="0" borderId="0" applyProtection="0">
      <alignment vertical="center"/>
    </xf>
    <xf numFmtId="0" fontId="62" fillId="0" borderId="0" applyProtection="0">
      <alignment vertical="center"/>
    </xf>
    <xf numFmtId="0" fontId="52" fillId="0" borderId="0" applyProtection="0">
      <alignment vertical="center"/>
    </xf>
    <xf numFmtId="0" fontId="51" fillId="8" borderId="0" applyProtection="0">
      <alignment vertical="center"/>
    </xf>
    <xf numFmtId="0" fontId="53" fillId="0" borderId="0">
      <alignment vertical="center"/>
    </xf>
    <xf numFmtId="0" fontId="45" fillId="0" borderId="0" applyProtection="0"/>
    <xf numFmtId="9" fontId="0" fillId="0" borderId="0" applyProtection="0">
      <alignment vertical="center"/>
    </xf>
    <xf numFmtId="0" fontId="63" fillId="0" borderId="0" applyProtection="0">
      <alignment vertical="center"/>
    </xf>
    <xf numFmtId="0" fontId="1" fillId="0" borderId="18" applyProtection="0">
      <alignment vertical="center"/>
    </xf>
    <xf numFmtId="0" fontId="0" fillId="6" borderId="14" applyProtection="0">
      <alignment vertical="center"/>
    </xf>
    <xf numFmtId="0" fontId="53" fillId="0" borderId="0">
      <alignment vertical="center"/>
    </xf>
    <xf numFmtId="0" fontId="67" fillId="0" borderId="0">
      <alignment vertical="center"/>
    </xf>
    <xf numFmtId="0" fontId="51" fillId="9" borderId="0" applyProtection="0">
      <alignment vertical="center"/>
    </xf>
    <xf numFmtId="0" fontId="68" fillId="0" borderId="0" applyProtection="0">
      <alignment vertical="center"/>
    </xf>
    <xf numFmtId="0" fontId="61" fillId="0" borderId="0" applyProtection="0">
      <alignment vertical="center"/>
    </xf>
    <xf numFmtId="0" fontId="55" fillId="0" borderId="0" applyProtection="0">
      <alignment vertical="center"/>
    </xf>
    <xf numFmtId="0" fontId="69" fillId="0" borderId="0" applyProtection="0">
      <alignment vertical="center"/>
    </xf>
    <xf numFmtId="0" fontId="66" fillId="0" borderId="17" applyProtection="0">
      <alignment vertical="center"/>
    </xf>
    <xf numFmtId="0" fontId="65" fillId="0" borderId="17" applyProtection="0">
      <alignment vertical="center"/>
    </xf>
    <xf numFmtId="0" fontId="45" fillId="0" borderId="0" applyProtection="0"/>
    <xf numFmtId="0" fontId="51" fillId="4" borderId="0" applyProtection="0">
      <alignment vertical="center"/>
    </xf>
    <xf numFmtId="0" fontId="68" fillId="0" borderId="21" applyProtection="0">
      <alignment vertical="center"/>
    </xf>
    <xf numFmtId="0" fontId="72" fillId="17" borderId="20" applyProtection="0">
      <alignment vertical="center"/>
    </xf>
    <xf numFmtId="0" fontId="0" fillId="0" borderId="0" applyProtection="0"/>
    <xf numFmtId="0" fontId="0" fillId="19" borderId="0" applyProtection="0">
      <alignment vertical="center"/>
    </xf>
    <xf numFmtId="0" fontId="51" fillId="7" borderId="0" applyProtection="0">
      <alignment vertical="center"/>
    </xf>
    <xf numFmtId="0" fontId="59" fillId="17" borderId="15" applyProtection="0">
      <alignment vertical="center"/>
    </xf>
    <xf numFmtId="0" fontId="64" fillId="18" borderId="16" applyProtection="0">
      <alignment vertical="center"/>
    </xf>
    <xf numFmtId="0" fontId="0" fillId="10" borderId="0" applyProtection="0">
      <alignment vertical="center"/>
    </xf>
    <xf numFmtId="0" fontId="51" fillId="16" borderId="0" applyProtection="0">
      <alignment vertical="center"/>
    </xf>
    <xf numFmtId="0" fontId="70" fillId="0" borderId="19" applyProtection="0">
      <alignment vertical="center"/>
    </xf>
    <xf numFmtId="0" fontId="1" fillId="0" borderId="22" applyProtection="0">
      <alignment vertical="center"/>
    </xf>
    <xf numFmtId="0" fontId="71" fillId="8" borderId="0" applyProtection="0">
      <alignment vertical="center"/>
    </xf>
    <xf numFmtId="0" fontId="57" fillId="13" borderId="0" applyProtection="0">
      <alignment vertical="center"/>
    </xf>
    <xf numFmtId="0" fontId="0" fillId="22" borderId="0" applyProtection="0">
      <alignment vertical="center"/>
    </xf>
    <xf numFmtId="0" fontId="51" fillId="5" borderId="0" applyProtection="0">
      <alignment vertical="center"/>
    </xf>
    <xf numFmtId="0" fontId="0" fillId="14" borderId="0" applyProtection="0">
      <alignment vertical="center"/>
    </xf>
    <xf numFmtId="0" fontId="53" fillId="0" borderId="0" applyProtection="0">
      <alignment vertical="center"/>
    </xf>
    <xf numFmtId="0" fontId="0" fillId="4" borderId="0" applyProtection="0">
      <alignment vertical="center"/>
    </xf>
    <xf numFmtId="0" fontId="0" fillId="9" borderId="0" applyProtection="0">
      <alignment vertical="center"/>
    </xf>
    <xf numFmtId="0" fontId="0" fillId="9" borderId="0" applyProtection="0">
      <alignment vertical="center"/>
    </xf>
    <xf numFmtId="0" fontId="51" fillId="20" borderId="0" applyProtection="0">
      <alignment vertical="center"/>
    </xf>
    <xf numFmtId="0" fontId="51" fillId="11" borderId="0" applyProtection="0">
      <alignment vertical="center"/>
    </xf>
    <xf numFmtId="0" fontId="0" fillId="7" borderId="0" applyProtection="0">
      <alignment vertical="center"/>
    </xf>
    <xf numFmtId="0" fontId="0" fillId="7" borderId="0" applyProtection="0">
      <alignment vertical="center"/>
    </xf>
    <xf numFmtId="0" fontId="51" fillId="5" borderId="0" applyProtection="0">
      <alignment vertical="center"/>
    </xf>
    <xf numFmtId="0" fontId="0" fillId="4" borderId="0" applyProtection="0">
      <alignment vertical="center"/>
    </xf>
    <xf numFmtId="0" fontId="51" fillId="4" borderId="0" applyProtection="0">
      <alignment vertical="center"/>
    </xf>
    <xf numFmtId="0" fontId="51" fillId="21" borderId="0" applyProtection="0">
      <alignment vertical="center"/>
    </xf>
    <xf numFmtId="0" fontId="0" fillId="10" borderId="0" applyProtection="0">
      <alignment vertical="center"/>
    </xf>
    <xf numFmtId="0" fontId="51" fillId="10" borderId="0" applyProtection="0">
      <alignment vertical="center"/>
    </xf>
    <xf numFmtId="0" fontId="45" fillId="0" borderId="0" applyProtection="0"/>
    <xf numFmtId="0" fontId="54" fillId="0" borderId="0"/>
    <xf numFmtId="0" fontId="73" fillId="0" borderId="0" applyProtection="0"/>
    <xf numFmtId="0" fontId="74" fillId="0" borderId="0" applyProtection="0"/>
    <xf numFmtId="40" fontId="0" fillId="0" borderId="0" applyProtection="0">
      <alignment vertical="center"/>
    </xf>
    <xf numFmtId="0" fontId="74" fillId="0" borderId="0" applyProtection="0"/>
    <xf numFmtId="0" fontId="53" fillId="0" borderId="0" applyProtection="0"/>
    <xf numFmtId="0" fontId="53" fillId="0" borderId="0">
      <alignment vertical="center"/>
    </xf>
    <xf numFmtId="0" fontId="19" fillId="0" borderId="0">
      <alignment vertical="center"/>
    </xf>
    <xf numFmtId="0" fontId="45" fillId="0" borderId="0" applyProtection="0"/>
    <xf numFmtId="0" fontId="75" fillId="0" borderId="0" applyProtection="0"/>
    <xf numFmtId="0" fontId="27" fillId="0" borderId="0" applyProtection="0"/>
    <xf numFmtId="0" fontId="72" fillId="15" borderId="20" applyProtection="0">
      <alignment vertical="center"/>
    </xf>
    <xf numFmtId="0" fontId="53" fillId="0" borderId="0"/>
    <xf numFmtId="0" fontId="53" fillId="0" borderId="0" applyProtection="0">
      <alignment vertical="center"/>
    </xf>
    <xf numFmtId="0" fontId="39" fillId="0" borderId="0"/>
    <xf numFmtId="0" fontId="39" fillId="0" borderId="0" applyProtection="0">
      <alignment vertical="center"/>
    </xf>
    <xf numFmtId="0" fontId="53" fillId="0" borderId="0" applyProtection="0"/>
    <xf numFmtId="0" fontId="52" fillId="0" borderId="23" applyProtection="0">
      <alignment vertical="center"/>
    </xf>
    <xf numFmtId="0" fontId="60" fillId="17" borderId="0" applyProtection="0">
      <alignment vertical="center"/>
    </xf>
    <xf numFmtId="0" fontId="53" fillId="0" borderId="0">
      <alignment vertical="center"/>
    </xf>
    <xf numFmtId="0" fontId="53" fillId="0" borderId="0"/>
    <xf numFmtId="0" fontId="76" fillId="0" borderId="0" applyProtection="0">
      <alignment vertical="top"/>
    </xf>
    <xf numFmtId="0" fontId="77" fillId="0" borderId="0" applyProtection="0">
      <alignment vertical="center"/>
    </xf>
    <xf numFmtId="0" fontId="45" fillId="0" borderId="0" applyProtection="0"/>
    <xf numFmtId="0" fontId="78" fillId="0" borderId="0" applyProtection="0"/>
    <xf numFmtId="0" fontId="74" fillId="0" borderId="0"/>
    <xf numFmtId="38" fontId="0" fillId="0" borderId="0" applyProtection="0">
      <alignment vertical="center"/>
    </xf>
    <xf numFmtId="0" fontId="51" fillId="23" borderId="0" applyProtection="0">
      <alignment vertical="center"/>
    </xf>
    <xf numFmtId="0" fontId="19" fillId="0" borderId="0" applyProtection="0">
      <alignment vertical="center"/>
    </xf>
    <xf numFmtId="0" fontId="0" fillId="0" borderId="0" applyProtection="0">
      <alignment vertical="center"/>
    </xf>
    <xf numFmtId="0" fontId="51" fillId="19" borderId="0" applyProtection="0">
      <alignment vertical="center"/>
    </xf>
    <xf numFmtId="0" fontId="58" fillId="12" borderId="0" applyProtection="0">
      <alignment vertical="center"/>
    </xf>
    <xf numFmtId="0" fontId="79" fillId="0" borderId="0" applyProtection="0"/>
    <xf numFmtId="0" fontId="53" fillId="0" borderId="0" applyProtection="0">
      <alignment vertical="top"/>
    </xf>
    <xf numFmtId="179" fontId="0" fillId="0" borderId="0" applyProtection="0">
      <alignment vertical="center"/>
    </xf>
    <xf numFmtId="0" fontId="45" fillId="0" borderId="0" applyProtection="0"/>
    <xf numFmtId="0" fontId="81" fillId="0" borderId="0"/>
    <xf numFmtId="0" fontId="45" fillId="0" borderId="0" applyProtection="0"/>
    <xf numFmtId="178" fontId="0" fillId="0" borderId="0" applyProtection="0">
      <alignment vertical="center"/>
    </xf>
    <xf numFmtId="0" fontId="82" fillId="0" borderId="0" applyProtection="0">
      <alignment vertical="center"/>
    </xf>
    <xf numFmtId="0" fontId="51" fillId="24" borderId="0" applyProtection="0">
      <alignment vertical="center"/>
    </xf>
    <xf numFmtId="0" fontId="83" fillId="0" borderId="25" applyProtection="0">
      <alignment vertical="center"/>
    </xf>
    <xf numFmtId="0" fontId="0" fillId="7" borderId="0" applyProtection="0"/>
    <xf numFmtId="0" fontId="0" fillId="0" borderId="0">
      <alignment vertical="center"/>
    </xf>
    <xf numFmtId="0" fontId="45" fillId="0" borderId="0" applyProtection="0"/>
    <xf numFmtId="0" fontId="51" fillId="25" borderId="0" applyProtection="0">
      <alignment vertical="center"/>
    </xf>
    <xf numFmtId="0" fontId="0" fillId="19" borderId="0" applyProtection="0"/>
    <xf numFmtId="0" fontId="53" fillId="0" borderId="0" applyProtection="0">
      <alignment vertical="center"/>
    </xf>
    <xf numFmtId="0" fontId="81" fillId="0" borderId="0" applyProtection="0"/>
    <xf numFmtId="0" fontId="0" fillId="26" borderId="0" applyProtection="0">
      <alignment vertical="center"/>
    </xf>
    <xf numFmtId="181" fontId="0" fillId="0" borderId="0" applyProtection="0">
      <alignment vertical="center"/>
    </xf>
    <xf numFmtId="0" fontId="60" fillId="15" borderId="0" applyProtection="0">
      <alignment vertical="center"/>
    </xf>
    <xf numFmtId="0" fontId="84" fillId="0" borderId="0"/>
    <xf numFmtId="0" fontId="51" fillId="27" borderId="0" applyProtection="0">
      <alignment vertical="center"/>
    </xf>
    <xf numFmtId="0" fontId="80" fillId="0" borderId="24" applyProtection="0">
      <alignment vertical="center"/>
    </xf>
    <xf numFmtId="10" fontId="0" fillId="0" borderId="0" applyProtection="0">
      <alignment vertical="center"/>
    </xf>
    <xf numFmtId="0" fontId="0" fillId="0" borderId="0" applyProtection="0">
      <alignment vertical="center"/>
    </xf>
  </cellStyleXfs>
  <cellXfs count="1008">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180" fontId="0" fillId="0" borderId="0" xfId="0" applyNumberFormat="1" applyFill="1">
      <alignment vertical="center"/>
    </xf>
    <xf numFmtId="182" fontId="0" fillId="0" borderId="0" xfId="0" applyNumberFormat="1" applyFill="1">
      <alignment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180" fontId="1" fillId="0" borderId="1"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80" fontId="0" fillId="0" borderId="1" xfId="0" applyNumberFormat="1" applyFont="1" applyFill="1" applyBorder="1" applyAlignment="1">
      <alignment horizontal="center" vertical="center"/>
    </xf>
    <xf numFmtId="10" fontId="0" fillId="0" borderId="1" xfId="0" applyNumberFormat="1" applyFill="1" applyBorder="1" applyAlignment="1">
      <alignment horizontal="center" vertical="center"/>
    </xf>
    <xf numFmtId="182" fontId="0" fillId="0" borderId="1" xfId="0" applyNumberFormat="1" applyFill="1" applyBorder="1" applyAlignment="1">
      <alignment horizontal="center" vertical="center"/>
    </xf>
    <xf numFmtId="180" fontId="0" fillId="0" borderId="1" xfId="0" applyNumberFormat="1" applyFill="1" applyBorder="1" applyAlignment="1">
      <alignment horizontal="center" vertical="center"/>
    </xf>
    <xf numFmtId="180" fontId="2" fillId="0" borderId="0" xfId="0" applyNumberFormat="1" applyFont="1" applyFill="1" applyAlignment="1">
      <alignment horizontal="center" vertical="center"/>
    </xf>
    <xf numFmtId="9" fontId="0" fillId="0" borderId="1" xfId="0" applyNumberFormat="1" applyFill="1" applyBorder="1" applyAlignment="1">
      <alignment horizontal="center"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182" fontId="0" fillId="0" borderId="0" xfId="0" applyNumberFormat="1" applyAlignment="1">
      <alignment horizontal="center"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1" fillId="0" borderId="2" xfId="0" applyFont="1" applyBorder="1" applyAlignment="1">
      <alignment horizontal="center" vertical="center"/>
    </xf>
    <xf numFmtId="183" fontId="4" fillId="0" borderId="3" xfId="88" applyNumberFormat="1" applyFont="1" applyFill="1" applyBorder="1" applyAlignment="1">
      <alignment horizontal="center" vertical="center" wrapText="1"/>
    </xf>
    <xf numFmtId="183" fontId="4" fillId="0" borderId="1" xfId="88" applyNumberFormat="1" applyFont="1" applyFill="1" applyBorder="1" applyAlignment="1">
      <alignment horizontal="center" vertical="center" wrapText="1"/>
    </xf>
    <xf numFmtId="182" fontId="4" fillId="0" borderId="1" xfId="88" applyNumberFormat="1" applyFont="1" applyFill="1" applyBorder="1" applyAlignment="1">
      <alignment horizontal="center" vertical="center" wrapText="1"/>
    </xf>
    <xf numFmtId="183" fontId="5" fillId="0" borderId="1" xfId="88" applyNumberFormat="1" applyFont="1" applyFill="1" applyBorder="1" applyAlignment="1">
      <alignment horizontal="center" vertical="center" wrapText="1"/>
    </xf>
    <xf numFmtId="0" fontId="1" fillId="0" borderId="4" xfId="0" applyFont="1" applyBorder="1" applyAlignment="1">
      <alignment horizontal="center" vertical="center"/>
    </xf>
    <xf numFmtId="183" fontId="6" fillId="0" borderId="3" xfId="88" applyNumberFormat="1" applyFont="1" applyFill="1" applyBorder="1" applyAlignment="1">
      <alignment horizontal="center" vertical="center" wrapText="1"/>
    </xf>
    <xf numFmtId="0" fontId="0" fillId="0" borderId="4" xfId="0" applyBorder="1" applyAlignment="1">
      <alignment horizontal="center" vertical="center"/>
    </xf>
    <xf numFmtId="182" fontId="4" fillId="0" borderId="3" xfId="88" applyNumberFormat="1" applyFont="1" applyFill="1" applyBorder="1" applyAlignment="1">
      <alignment horizontal="center" vertical="center" wrapText="1"/>
    </xf>
    <xf numFmtId="184" fontId="7" fillId="0" borderId="1" xfId="88" applyNumberFormat="1" applyFont="1" applyFill="1" applyBorder="1" applyAlignment="1">
      <alignment horizontal="center" vertical="center" wrapText="1"/>
    </xf>
    <xf numFmtId="183" fontId="8" fillId="0" borderId="1" xfId="88" applyNumberFormat="1" applyFont="1" applyFill="1" applyBorder="1" applyAlignment="1">
      <alignment horizontal="center" vertical="center" wrapText="1"/>
    </xf>
    <xf numFmtId="182" fontId="8" fillId="0" borderId="1" xfId="88" applyNumberFormat="1" applyFont="1" applyFill="1" applyBorder="1" applyAlignment="1">
      <alignment horizontal="center" vertical="center" wrapText="1"/>
    </xf>
    <xf numFmtId="182" fontId="8" fillId="0" borderId="3" xfId="88" applyNumberFormat="1" applyFont="1" applyFill="1" applyBorder="1" applyAlignment="1">
      <alignment horizontal="center" vertical="center" wrapText="1"/>
    </xf>
    <xf numFmtId="0" fontId="0" fillId="0" borderId="1" xfId="0" applyFont="1" applyBorder="1" applyAlignment="1">
      <alignment horizontal="center" vertical="center"/>
    </xf>
    <xf numFmtId="184" fontId="6" fillId="0" borderId="1" xfId="88" applyNumberFormat="1" applyFont="1" applyFill="1" applyBorder="1" applyAlignment="1">
      <alignment horizontal="center" vertical="center" wrapText="1"/>
    </xf>
    <xf numFmtId="184" fontId="4" fillId="0" borderId="1" xfId="88" applyNumberFormat="1" applyFont="1" applyFill="1" applyBorder="1" applyAlignment="1">
      <alignment horizontal="center" vertical="center" wrapText="1"/>
    </xf>
    <xf numFmtId="183" fontId="6" fillId="0" borderId="1" xfId="88" applyNumberFormat="1" applyFont="1" applyFill="1" applyBorder="1" applyAlignment="1">
      <alignment horizontal="center" vertical="center" wrapText="1"/>
    </xf>
    <xf numFmtId="183" fontId="7" fillId="0" borderId="1" xfId="88" applyNumberFormat="1" applyFont="1" applyFill="1" applyBorder="1" applyAlignment="1">
      <alignment horizontal="center" vertical="center" wrapText="1"/>
    </xf>
    <xf numFmtId="182" fontId="7" fillId="0" borderId="1" xfId="88" applyNumberFormat="1" applyFont="1" applyFill="1" applyBorder="1" applyAlignment="1">
      <alignment horizontal="center" vertical="center" wrapText="1"/>
    </xf>
    <xf numFmtId="184" fontId="8" fillId="0" borderId="1" xfId="88"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6" fillId="0" borderId="1" xfId="0" applyFont="1" applyBorder="1" applyAlignment="1">
      <alignment horizontal="center" vertical="center"/>
    </xf>
    <xf numFmtId="9" fontId="16" fillId="0" borderId="1" xfId="0" applyNumberFormat="1" applyFont="1" applyBorder="1" applyAlignment="1">
      <alignment horizontal="center" vertical="center"/>
    </xf>
    <xf numFmtId="0" fontId="11" fillId="0" borderId="6" xfId="0" applyFont="1" applyBorder="1" applyAlignment="1">
      <alignment horizontal="center" vertical="center"/>
    </xf>
    <xf numFmtId="0" fontId="1" fillId="0" borderId="1" xfId="0" applyFont="1" applyBorder="1" applyAlignment="1">
      <alignment horizontal="center" vertical="center"/>
    </xf>
    <xf numFmtId="0" fontId="17" fillId="0" borderId="3" xfId="0" applyFont="1" applyBorder="1" applyAlignment="1">
      <alignment horizontal="center" vertical="center"/>
    </xf>
    <xf numFmtId="0" fontId="18" fillId="0" borderId="6" xfId="0" applyFont="1" applyBorder="1" applyAlignment="1">
      <alignment horizontal="center" vertical="center"/>
    </xf>
    <xf numFmtId="9" fontId="9" fillId="0" borderId="1" xfId="0" applyNumberFormat="1" applyFont="1" applyBorder="1" applyAlignment="1">
      <alignment horizontal="center" vertical="center"/>
    </xf>
    <xf numFmtId="0" fontId="11" fillId="0" borderId="5" xfId="0" applyFont="1" applyBorder="1" applyAlignment="1">
      <alignment horizontal="center" vertical="center"/>
    </xf>
    <xf numFmtId="184" fontId="19" fillId="0" borderId="1" xfId="88" applyNumberFormat="1" applyFont="1" applyFill="1" applyBorder="1" applyAlignment="1">
      <alignment horizontal="left" vertical="center" wrapText="1"/>
    </xf>
    <xf numFmtId="0" fontId="20" fillId="0" borderId="1" xfId="0" applyFont="1" applyBorder="1" applyAlignment="1">
      <alignment horizontal="center" vertical="center"/>
    </xf>
    <xf numFmtId="0" fontId="1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88" applyNumberFormat="1" applyFont="1" applyFill="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7" xfId="0" applyFont="1" applyBorder="1" applyAlignment="1">
      <alignment horizontal="center" vertical="center"/>
    </xf>
    <xf numFmtId="184" fontId="22" fillId="0" borderId="2" xfId="88" applyNumberFormat="1" applyFont="1" applyFill="1" applyBorder="1" applyAlignment="1">
      <alignment horizontal="left" vertical="center" wrapText="1"/>
    </xf>
    <xf numFmtId="0" fontId="20" fillId="0" borderId="2" xfId="0" applyFont="1" applyBorder="1" applyAlignment="1">
      <alignment horizontal="center" vertical="center"/>
    </xf>
    <xf numFmtId="9" fontId="9" fillId="0" borderId="2" xfId="0" applyNumberFormat="1" applyFont="1" applyBorder="1" applyAlignment="1">
      <alignment horizontal="center" vertical="center"/>
    </xf>
    <xf numFmtId="0" fontId="23" fillId="0" borderId="1" xfId="0" applyFont="1" applyFill="1" applyBorder="1" applyAlignment="1">
      <alignment horizontal="center" vertical="center" wrapText="1"/>
    </xf>
    <xf numFmtId="0" fontId="11" fillId="0" borderId="8" xfId="0" applyFont="1" applyBorder="1" applyAlignment="1">
      <alignment horizontal="center" vertical="center"/>
    </xf>
    <xf numFmtId="184" fontId="22" fillId="0" borderId="4" xfId="88" applyNumberFormat="1" applyFont="1" applyFill="1" applyBorder="1" applyAlignment="1">
      <alignment horizontal="left" vertical="center" wrapText="1"/>
    </xf>
    <xf numFmtId="0" fontId="20" fillId="0" borderId="4" xfId="0" applyFont="1" applyBorder="1" applyAlignment="1">
      <alignment horizontal="center" vertical="center"/>
    </xf>
    <xf numFmtId="0" fontId="11" fillId="0" borderId="4" xfId="0" applyFont="1" applyBorder="1" applyAlignment="1">
      <alignment horizontal="center" vertical="center" wrapText="1"/>
    </xf>
    <xf numFmtId="9" fontId="9" fillId="0" borderId="4" xfId="0" applyNumberFormat="1"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left" vertical="center" wrapText="1"/>
    </xf>
    <xf numFmtId="183" fontId="19" fillId="0" borderId="1" xfId="0" applyNumberFormat="1"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184" fontId="19" fillId="0" borderId="1" xfId="88" applyNumberFormat="1" applyFont="1" applyFill="1" applyBorder="1" applyAlignment="1" applyProtection="1">
      <alignment horizontal="left" vertical="center" wrapText="1"/>
    </xf>
    <xf numFmtId="183" fontId="8" fillId="0" borderId="1" xfId="88" applyNumberFormat="1" applyFont="1" applyFill="1" applyBorder="1" applyAlignment="1">
      <alignment horizontal="left" vertical="center" wrapText="1"/>
    </xf>
    <xf numFmtId="184" fontId="19" fillId="0" borderId="1" xfId="88" applyNumberFormat="1" applyFont="1"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11" fillId="0" borderId="10" xfId="0" applyFont="1" applyBorder="1" applyAlignment="1">
      <alignment horizontal="center" vertical="center"/>
    </xf>
    <xf numFmtId="183" fontId="19" fillId="0" borderId="1" xfId="88" applyNumberFormat="1" applyFont="1" applyFill="1" applyBorder="1" applyAlignment="1">
      <alignment horizontal="left" vertical="center" wrapText="1"/>
    </xf>
    <xf numFmtId="183" fontId="19" fillId="0" borderId="1" xfId="88" applyNumberFormat="1" applyFont="1" applyFill="1" applyBorder="1" applyAlignment="1">
      <alignment horizontal="center" vertical="center" wrapText="1"/>
    </xf>
    <xf numFmtId="183" fontId="22" fillId="0" borderId="1" xfId="88" applyNumberFormat="1" applyFont="1" applyFill="1" applyBorder="1" applyAlignment="1">
      <alignment horizontal="center" vertical="center" wrapText="1"/>
    </xf>
    <xf numFmtId="0" fontId="8" fillId="0" borderId="1" xfId="88" applyNumberFormat="1" applyFont="1" applyFill="1" applyBorder="1" applyAlignment="1" applyProtection="1">
      <alignment horizontal="left" vertical="center" wrapText="1"/>
    </xf>
    <xf numFmtId="0" fontId="8" fillId="0" borderId="2" xfId="88" applyNumberFormat="1" applyFont="1" applyFill="1" applyBorder="1" applyAlignment="1">
      <alignment horizontal="left" vertical="center" wrapText="1"/>
    </xf>
    <xf numFmtId="0" fontId="8" fillId="0" borderId="4" xfId="88" applyNumberFormat="1" applyFont="1" applyFill="1" applyBorder="1" applyAlignment="1">
      <alignment horizontal="left" vertical="center" wrapText="1"/>
    </xf>
    <xf numFmtId="0" fontId="11" fillId="0" borderId="4" xfId="0" applyFont="1" applyBorder="1" applyAlignment="1">
      <alignment horizontal="center" vertical="center"/>
    </xf>
    <xf numFmtId="0" fontId="25" fillId="0" borderId="1" xfId="0" applyFont="1" applyBorder="1" applyAlignment="1">
      <alignment horizontal="center" vertical="center" wrapText="1"/>
    </xf>
    <xf numFmtId="183" fontId="19" fillId="0" borderId="1" xfId="0" applyNumberFormat="1" applyFont="1" applyFill="1" applyBorder="1" applyAlignment="1" applyProtection="1">
      <alignment horizontal="left" vertical="center" wrapText="1" shrinkToFit="1"/>
    </xf>
    <xf numFmtId="0" fontId="19" fillId="0" borderId="1" xfId="109" applyNumberFormat="1" applyFont="1" applyFill="1" applyBorder="1" applyAlignment="1">
      <alignment horizontal="left"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26" fillId="0" borderId="0" xfId="0" applyFont="1" applyAlignment="1">
      <alignment vertical="center"/>
    </xf>
    <xf numFmtId="0" fontId="11"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1" fillId="0" borderId="9" xfId="0" applyFont="1" applyBorder="1" applyAlignment="1">
      <alignment horizontal="center" vertical="center"/>
    </xf>
    <xf numFmtId="0" fontId="24" fillId="0" borderId="2" xfId="0" applyFont="1" applyFill="1" applyBorder="1" applyAlignment="1">
      <alignment horizontal="center" vertical="center" wrapText="1"/>
    </xf>
    <xf numFmtId="0" fontId="27" fillId="0" borderId="0" xfId="88" applyNumberFormat="1" applyFont="1" applyFill="1" applyBorder="1" applyAlignment="1">
      <alignment horizontal="center" vertical="center" wrapText="1"/>
    </xf>
    <xf numFmtId="0" fontId="24" fillId="0" borderId="0" xfId="88" applyNumberFormat="1" applyFont="1" applyFill="1" applyBorder="1" applyAlignment="1">
      <alignment horizontal="center" vertical="center" wrapText="1"/>
    </xf>
    <xf numFmtId="0" fontId="22" fillId="0" borderId="0" xfId="0" applyFont="1" applyFill="1" applyAlignment="1">
      <alignment vertical="center" wrapText="1"/>
    </xf>
    <xf numFmtId="0" fontId="22" fillId="0" borderId="0" xfId="88" applyNumberFormat="1" applyFont="1" applyFill="1" applyBorder="1" applyAlignment="1">
      <alignment horizontal="center" vertical="center" wrapText="1"/>
    </xf>
    <xf numFmtId="0" fontId="7" fillId="0" borderId="0" xfId="88" applyNumberFormat="1" applyFont="1" applyFill="1" applyAlignment="1">
      <alignment horizontal="left" vertical="center" wrapText="1"/>
    </xf>
    <xf numFmtId="0" fontId="7" fillId="0" borderId="0" xfId="88" applyNumberFormat="1" applyFont="1" applyFill="1" applyBorder="1" applyAlignment="1">
      <alignment horizontal="center" vertical="center" wrapText="1"/>
    </xf>
    <xf numFmtId="0" fontId="6" fillId="0" borderId="0" xfId="88"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84" fontId="7" fillId="0" borderId="0" xfId="88" applyNumberFormat="1" applyFont="1" applyFill="1" applyBorder="1" applyAlignment="1">
      <alignment horizontal="center" vertical="center" wrapText="1"/>
    </xf>
    <xf numFmtId="0" fontId="7" fillId="0" borderId="0" xfId="88" applyNumberFormat="1" applyFont="1" applyFill="1" applyBorder="1" applyAlignment="1">
      <alignment horizontal="left" vertical="center" wrapText="1"/>
    </xf>
    <xf numFmtId="183" fontId="7" fillId="0" borderId="0" xfId="88" applyNumberFormat="1" applyFont="1" applyFill="1" applyBorder="1" applyAlignment="1">
      <alignment horizontal="center" vertical="center" wrapText="1"/>
    </xf>
    <xf numFmtId="182" fontId="7" fillId="0" borderId="0" xfId="88" applyNumberFormat="1" applyFont="1" applyFill="1" applyBorder="1" applyAlignment="1">
      <alignment horizontal="center" vertical="center" wrapText="1"/>
    </xf>
    <xf numFmtId="183" fontId="22" fillId="0" borderId="0" xfId="88" applyNumberFormat="1" applyFont="1" applyFill="1" applyBorder="1" applyAlignment="1">
      <alignment horizontal="center" vertical="center" wrapText="1"/>
    </xf>
    <xf numFmtId="9" fontId="22" fillId="0" borderId="0" xfId="88" applyNumberFormat="1" applyFont="1" applyFill="1" applyBorder="1" applyAlignment="1">
      <alignment horizontal="center" vertical="center" wrapText="1"/>
    </xf>
    <xf numFmtId="183" fontId="22" fillId="0" borderId="0" xfId="88" applyNumberFormat="1" applyFont="1" applyFill="1" applyBorder="1" applyAlignment="1">
      <alignment horizontal="left" vertical="center" wrapText="1"/>
    </xf>
    <xf numFmtId="185" fontId="7" fillId="0" borderId="0" xfId="88" applyNumberFormat="1" applyFont="1" applyFill="1" applyBorder="1" applyAlignment="1">
      <alignment horizontal="left" vertical="center" wrapText="1"/>
    </xf>
    <xf numFmtId="0" fontId="4" fillId="0" borderId="0" xfId="88" applyNumberFormat="1" applyFont="1" applyFill="1" applyAlignment="1">
      <alignment horizontal="left" vertical="center" wrapText="1"/>
    </xf>
    <xf numFmtId="0" fontId="6" fillId="0" borderId="0" xfId="88" applyNumberFormat="1" applyFont="1" applyFill="1" applyAlignment="1">
      <alignment horizontal="left" vertical="center" wrapText="1"/>
    </xf>
    <xf numFmtId="0" fontId="28" fillId="0" borderId="0" xfId="88" applyNumberFormat="1" applyFont="1" applyFill="1" applyAlignment="1">
      <alignment horizontal="center" vertical="center" wrapText="1"/>
    </xf>
    <xf numFmtId="0" fontId="29" fillId="0" borderId="0" xfId="88" applyNumberFormat="1" applyFont="1" applyFill="1" applyAlignment="1">
      <alignment horizontal="center" vertical="center" wrapText="1"/>
    </xf>
    <xf numFmtId="0" fontId="29" fillId="0" borderId="0" xfId="88" applyNumberFormat="1" applyFont="1" applyFill="1" applyAlignment="1">
      <alignment horizontal="left" vertical="center" wrapText="1"/>
    </xf>
    <xf numFmtId="183" fontId="29" fillId="0" borderId="0" xfId="88" applyNumberFormat="1" applyFont="1" applyFill="1" applyAlignment="1">
      <alignment horizontal="center" vertical="center" wrapText="1"/>
    </xf>
    <xf numFmtId="0" fontId="30" fillId="0" borderId="0" xfId="88" applyNumberFormat="1" applyFont="1" applyFill="1" applyAlignment="1">
      <alignment horizontal="center" vertical="center" wrapText="1"/>
    </xf>
    <xf numFmtId="0" fontId="30" fillId="0" borderId="0" xfId="88" applyNumberFormat="1" applyFont="1" applyFill="1" applyAlignment="1">
      <alignment horizontal="left" vertical="center" wrapText="1"/>
    </xf>
    <xf numFmtId="0" fontId="5" fillId="0" borderId="1" xfId="88" applyNumberFormat="1" applyFont="1" applyFill="1" applyBorder="1" applyAlignment="1">
      <alignment horizontal="center" vertical="center" wrapText="1"/>
    </xf>
    <xf numFmtId="184" fontId="5" fillId="0" borderId="1" xfId="88" applyNumberFormat="1" applyFont="1" applyFill="1" applyBorder="1" applyAlignment="1">
      <alignment horizontal="center" vertical="center" wrapText="1"/>
    </xf>
    <xf numFmtId="184" fontId="31" fillId="0" borderId="1" xfId="88" applyNumberFormat="1" applyFont="1" applyFill="1" applyBorder="1" applyAlignment="1">
      <alignment horizontal="center" vertical="center" wrapText="1"/>
    </xf>
    <xf numFmtId="0" fontId="6" fillId="0" borderId="1" xfId="88" applyNumberFormat="1" applyFont="1" applyFill="1" applyBorder="1" applyAlignment="1">
      <alignment horizontal="center" vertical="center" wrapText="1"/>
    </xf>
    <xf numFmtId="184" fontId="5" fillId="0" borderId="4" xfId="88" applyNumberFormat="1" applyFont="1" applyFill="1" applyBorder="1" applyAlignment="1">
      <alignment horizontal="center" vertical="center" wrapText="1"/>
    </xf>
    <xf numFmtId="0" fontId="6" fillId="0" borderId="1" xfId="88" applyNumberFormat="1" applyFont="1" applyFill="1" applyBorder="1" applyAlignment="1">
      <alignment horizontal="left" vertical="center" wrapText="1"/>
    </xf>
    <xf numFmtId="0" fontId="4" fillId="0" borderId="1" xfId="88" applyNumberFormat="1" applyFont="1" applyFill="1" applyBorder="1" applyAlignment="1">
      <alignment horizontal="center" vertical="center" wrapText="1"/>
    </xf>
    <xf numFmtId="183" fontId="22" fillId="0" borderId="1" xfId="0" applyNumberFormat="1" applyFont="1" applyFill="1" applyBorder="1" applyAlignment="1" applyProtection="1">
      <alignment horizontal="center" vertical="center" wrapText="1"/>
    </xf>
    <xf numFmtId="183" fontId="22" fillId="0" borderId="1" xfId="0" applyNumberFormat="1" applyFont="1" applyFill="1" applyBorder="1" applyAlignment="1" applyProtection="1">
      <alignment horizontal="left" vertical="center" wrapText="1"/>
    </xf>
    <xf numFmtId="184" fontId="7" fillId="0" borderId="1" xfId="88" applyNumberFormat="1" applyFont="1" applyFill="1" applyBorder="1" applyAlignment="1">
      <alignment horizontal="left" vertical="center" wrapText="1"/>
    </xf>
    <xf numFmtId="0" fontId="7" fillId="0" borderId="1" xfId="88" applyNumberFormat="1" applyFont="1" applyFill="1" applyBorder="1" applyAlignment="1">
      <alignment horizontal="center" vertical="center" wrapText="1"/>
    </xf>
    <xf numFmtId="0" fontId="7" fillId="0" borderId="1" xfId="88" applyNumberFormat="1" applyFont="1" applyFill="1" applyBorder="1" applyAlignment="1">
      <alignment horizontal="left" vertical="center" wrapText="1"/>
    </xf>
    <xf numFmtId="183" fontId="7" fillId="0" borderId="1" xfId="88" applyNumberFormat="1" applyFont="1" applyFill="1" applyBorder="1" applyAlignment="1">
      <alignment horizontal="left" vertical="center" wrapText="1"/>
    </xf>
    <xf numFmtId="0" fontId="22" fillId="0" borderId="1" xfId="88" applyNumberFormat="1" applyFont="1" applyFill="1" applyBorder="1" applyAlignment="1">
      <alignment horizontal="center" vertical="center" wrapText="1"/>
    </xf>
    <xf numFmtId="183" fontId="5" fillId="0" borderId="0" xfId="88" applyNumberFormat="1" applyFont="1" applyFill="1" applyAlignment="1">
      <alignment horizontal="right" vertical="center" wrapText="1"/>
    </xf>
    <xf numFmtId="183" fontId="6" fillId="0" borderId="0" xfId="88" applyNumberFormat="1" applyFont="1" applyFill="1" applyAlignment="1">
      <alignment horizontal="center" vertical="center" wrapText="1"/>
    </xf>
    <xf numFmtId="183" fontId="6" fillId="0" borderId="2" xfId="88" applyNumberFormat="1" applyFont="1" applyFill="1" applyBorder="1" applyAlignment="1">
      <alignment horizontal="center" vertical="center" wrapText="1"/>
    </xf>
    <xf numFmtId="183" fontId="31" fillId="0" borderId="1" xfId="88" applyNumberFormat="1" applyFont="1" applyFill="1" applyBorder="1" applyAlignment="1">
      <alignment horizontal="center" vertical="center" wrapText="1"/>
    </xf>
    <xf numFmtId="183" fontId="6" fillId="0" borderId="9" xfId="88" applyNumberFormat="1" applyFont="1" applyFill="1" applyBorder="1" applyAlignment="1">
      <alignment horizontal="center" vertical="center" wrapText="1"/>
    </xf>
    <xf numFmtId="183" fontId="5" fillId="0" borderId="5" xfId="88" applyNumberFormat="1" applyFont="1" applyFill="1" applyBorder="1" applyAlignment="1">
      <alignment horizontal="center" vertical="center" wrapText="1"/>
    </xf>
    <xf numFmtId="183" fontId="31" fillId="0" borderId="3" xfId="88" applyNumberFormat="1" applyFont="1" applyFill="1" applyBorder="1" applyAlignment="1">
      <alignment horizontal="center" vertical="center" wrapText="1"/>
    </xf>
    <xf numFmtId="183" fontId="6" fillId="0" borderId="4" xfId="88" applyNumberFormat="1" applyFont="1" applyFill="1" applyBorder="1" applyAlignment="1">
      <alignment horizontal="center" vertical="center" wrapText="1"/>
    </xf>
    <xf numFmtId="183" fontId="5" fillId="0" borderId="6" xfId="88" applyNumberFormat="1" applyFont="1" applyFill="1" applyBorder="1" applyAlignment="1">
      <alignment horizontal="center" vertical="center" wrapText="1"/>
    </xf>
    <xf numFmtId="183" fontId="5" fillId="0" borderId="3" xfId="88" applyNumberFormat="1" applyFont="1" applyFill="1" applyBorder="1" applyAlignment="1">
      <alignment horizontal="center" vertical="center" wrapText="1"/>
    </xf>
    <xf numFmtId="0" fontId="4" fillId="0" borderId="2" xfId="88" applyNumberFormat="1" applyFont="1" applyFill="1" applyBorder="1" applyAlignment="1">
      <alignment horizontal="center" vertical="center" wrapText="1"/>
    </xf>
    <xf numFmtId="0" fontId="6" fillId="0" borderId="4" xfId="88" applyNumberFormat="1" applyFont="1" applyFill="1" applyBorder="1" applyAlignment="1">
      <alignment horizontal="center" vertical="center" wrapText="1"/>
    </xf>
    <xf numFmtId="182" fontId="29" fillId="0" borderId="0" xfId="88" applyNumberFormat="1" applyFont="1" applyFill="1" applyAlignment="1">
      <alignment horizontal="center" vertical="center" wrapText="1"/>
    </xf>
    <xf numFmtId="182" fontId="6" fillId="0" borderId="0" xfId="88" applyNumberFormat="1" applyFont="1" applyFill="1" applyAlignment="1">
      <alignment horizontal="center" vertical="center" wrapText="1"/>
    </xf>
    <xf numFmtId="183" fontId="6" fillId="0" borderId="0" xfId="88" applyNumberFormat="1" applyFont="1" applyFill="1" applyAlignment="1">
      <alignment horizontal="right" vertical="center" wrapText="1"/>
    </xf>
    <xf numFmtId="182" fontId="5" fillId="0" borderId="1" xfId="88" applyNumberFormat="1" applyFont="1" applyFill="1" applyBorder="1" applyAlignment="1">
      <alignment horizontal="center" vertical="center" wrapText="1"/>
    </xf>
    <xf numFmtId="186" fontId="4" fillId="0" borderId="1" xfId="88" applyNumberFormat="1" applyFont="1" applyFill="1" applyBorder="1" applyAlignment="1">
      <alignment horizontal="center" vertical="center" wrapText="1"/>
    </xf>
    <xf numFmtId="182" fontId="4" fillId="0" borderId="2" xfId="88" applyNumberFormat="1" applyFont="1" applyFill="1" applyBorder="1" applyAlignment="1">
      <alignment horizontal="center" vertical="center" wrapText="1"/>
    </xf>
    <xf numFmtId="182" fontId="6" fillId="0" borderId="4" xfId="88" applyNumberFormat="1" applyFont="1" applyFill="1" applyBorder="1" applyAlignment="1">
      <alignment horizontal="center" vertical="center" wrapText="1"/>
    </xf>
    <xf numFmtId="0" fontId="4" fillId="0" borderId="4" xfId="88" applyNumberFormat="1" applyFont="1" applyFill="1" applyBorder="1" applyAlignment="1">
      <alignment horizontal="center" vertical="center" wrapText="1"/>
    </xf>
    <xf numFmtId="186" fontId="6" fillId="0" borderId="1" xfId="88" applyNumberFormat="1" applyFont="1" applyFill="1" applyBorder="1" applyAlignment="1">
      <alignment horizontal="center" vertical="center" wrapText="1"/>
    </xf>
    <xf numFmtId="182" fontId="6" fillId="0" borderId="1" xfId="88" applyNumberFormat="1" applyFont="1" applyFill="1" applyBorder="1" applyAlignment="1">
      <alignment horizontal="center" vertical="center" wrapText="1"/>
    </xf>
    <xf numFmtId="187" fontId="6" fillId="0" borderId="1" xfId="88" applyNumberFormat="1" applyFont="1" applyFill="1" applyBorder="1" applyAlignment="1">
      <alignment horizontal="center" vertical="center" wrapText="1"/>
    </xf>
    <xf numFmtId="10" fontId="22" fillId="0" borderId="1" xfId="0" applyNumberFormat="1" applyFont="1" applyFill="1" applyBorder="1" applyAlignment="1" applyProtection="1">
      <alignment horizontal="center" vertical="center" wrapText="1"/>
    </xf>
    <xf numFmtId="177" fontId="22" fillId="0" borderId="1" xfId="0" applyNumberFormat="1" applyFont="1" applyFill="1" applyBorder="1" applyAlignment="1" applyProtection="1">
      <alignment horizontal="center" vertical="center" wrapText="1"/>
    </xf>
    <xf numFmtId="10" fontId="7" fillId="0" borderId="1" xfId="88" applyNumberFormat="1" applyFont="1" applyFill="1" applyBorder="1" applyAlignment="1">
      <alignment horizontal="center" vertical="center" wrapText="1"/>
    </xf>
    <xf numFmtId="177" fontId="7" fillId="0" borderId="1" xfId="88" applyNumberFormat="1" applyFont="1" applyFill="1" applyBorder="1" applyAlignment="1">
      <alignment horizontal="center" vertical="center" wrapText="1"/>
    </xf>
    <xf numFmtId="10" fontId="6" fillId="0" borderId="1" xfId="88" applyNumberFormat="1" applyFont="1" applyFill="1" applyBorder="1" applyAlignment="1">
      <alignment horizontal="center" vertical="center" wrapText="1"/>
    </xf>
    <xf numFmtId="177" fontId="6" fillId="0" borderId="1" xfId="88" applyNumberFormat="1" applyFont="1" applyFill="1" applyBorder="1" applyAlignment="1">
      <alignment horizontal="center" vertical="center" wrapText="1"/>
    </xf>
    <xf numFmtId="177" fontId="22" fillId="0" borderId="1" xfId="88" applyNumberFormat="1" applyFont="1" applyFill="1" applyBorder="1" applyAlignment="1">
      <alignment horizontal="center" vertical="center" wrapText="1"/>
    </xf>
    <xf numFmtId="9" fontId="29" fillId="0" borderId="0" xfId="88" applyNumberFormat="1" applyFont="1" applyFill="1" applyAlignment="1">
      <alignment horizontal="center" vertical="center" wrapText="1"/>
    </xf>
    <xf numFmtId="0" fontId="6" fillId="0" borderId="0" xfId="88" applyNumberFormat="1" applyFont="1" applyFill="1" applyAlignment="1">
      <alignment horizontal="right" vertical="center" wrapText="1"/>
    </xf>
    <xf numFmtId="9" fontId="6" fillId="0" borderId="0" xfId="88" applyNumberFormat="1" applyFont="1" applyFill="1" applyAlignment="1">
      <alignment horizontal="right" vertical="center" wrapText="1"/>
    </xf>
    <xf numFmtId="9" fontId="4" fillId="0" borderId="1" xfId="88" applyNumberFormat="1" applyFont="1" applyFill="1" applyBorder="1" applyAlignment="1">
      <alignment horizontal="center" vertical="center" wrapText="1"/>
    </xf>
    <xf numFmtId="0" fontId="6" fillId="0" borderId="6" xfId="88" applyNumberFormat="1" applyFont="1" applyFill="1" applyBorder="1" applyAlignment="1">
      <alignment horizontal="center" vertical="center" wrapText="1"/>
    </xf>
    <xf numFmtId="9" fontId="6" fillId="0" borderId="6" xfId="88" applyNumberFormat="1" applyFont="1" applyFill="1" applyBorder="1" applyAlignment="1">
      <alignment horizontal="center" vertical="center" wrapText="1"/>
    </xf>
    <xf numFmtId="183" fontId="6" fillId="0" borderId="6" xfId="88" applyNumberFormat="1" applyFont="1" applyFill="1" applyBorder="1" applyAlignment="1">
      <alignment horizontal="center" vertical="center" wrapText="1"/>
    </xf>
    <xf numFmtId="0" fontId="5" fillId="0" borderId="6" xfId="88" applyNumberFormat="1" applyFont="1" applyFill="1" applyBorder="1" applyAlignment="1">
      <alignment horizontal="center" vertical="center" wrapText="1"/>
    </xf>
    <xf numFmtId="0" fontId="5" fillId="0" borderId="11" xfId="88" applyNumberFormat="1" applyFont="1" applyFill="1" applyBorder="1" applyAlignment="1">
      <alignment horizontal="center" vertical="center" wrapText="1"/>
    </xf>
    <xf numFmtId="0" fontId="5" fillId="0" borderId="3" xfId="88" applyNumberFormat="1" applyFont="1" applyFill="1" applyBorder="1" applyAlignment="1">
      <alignment horizontal="center" vertical="center" wrapText="1"/>
    </xf>
    <xf numFmtId="9" fontId="5" fillId="0" borderId="1" xfId="88" applyNumberFormat="1" applyFont="1" applyFill="1" applyBorder="1" applyAlignment="1">
      <alignment horizontal="center" vertical="center" wrapText="1"/>
    </xf>
    <xf numFmtId="0" fontId="31" fillId="0" borderId="12" xfId="88" applyNumberFormat="1" applyFont="1" applyFill="1" applyBorder="1" applyAlignment="1">
      <alignment horizontal="center" vertical="center" wrapText="1"/>
    </xf>
    <xf numFmtId="9" fontId="6" fillId="0" borderId="1" xfId="88" applyNumberFormat="1" applyFont="1" applyFill="1" applyBorder="1" applyAlignment="1">
      <alignment horizontal="center" vertical="center" wrapText="1"/>
    </xf>
    <xf numFmtId="183" fontId="29" fillId="0" borderId="0" xfId="88" applyNumberFormat="1" applyFont="1" applyFill="1" applyAlignment="1">
      <alignment horizontal="left" vertical="center" wrapText="1"/>
    </xf>
    <xf numFmtId="183" fontId="6" fillId="0" borderId="0" xfId="88" applyNumberFormat="1" applyFont="1" applyFill="1" applyAlignment="1">
      <alignment horizontal="left" vertical="center" wrapText="1"/>
    </xf>
    <xf numFmtId="183" fontId="6" fillId="0" borderId="3" xfId="88" applyNumberFormat="1" applyFont="1" applyFill="1" applyBorder="1" applyAlignment="1">
      <alignment horizontal="left" vertical="center" wrapText="1"/>
    </xf>
    <xf numFmtId="186" fontId="6" fillId="0" borderId="1" xfId="88" applyNumberFormat="1" applyFont="1" applyFill="1" applyBorder="1" applyAlignment="1">
      <alignment horizontal="left" vertical="center" wrapText="1"/>
    </xf>
    <xf numFmtId="184" fontId="6" fillId="0" borderId="1" xfId="88" applyNumberFormat="1" applyFont="1" applyFill="1" applyBorder="1" applyAlignment="1">
      <alignment horizontal="left" vertical="center" wrapText="1"/>
    </xf>
    <xf numFmtId="177" fontId="19" fillId="0" borderId="1" xfId="88" applyNumberFormat="1" applyFont="1" applyFill="1" applyBorder="1" applyAlignment="1">
      <alignment horizontal="left" vertical="center" wrapText="1"/>
    </xf>
    <xf numFmtId="177" fontId="8" fillId="0" borderId="1" xfId="88" applyNumberFormat="1" applyFont="1" applyFill="1" applyBorder="1" applyAlignment="1">
      <alignment horizontal="center" vertical="center" wrapText="1"/>
    </xf>
    <xf numFmtId="184" fontId="19" fillId="0" borderId="1" xfId="0" applyNumberFormat="1" applyFont="1" applyFill="1" applyBorder="1" applyAlignment="1">
      <alignment horizontal="center" vertical="center" wrapText="1"/>
    </xf>
    <xf numFmtId="183" fontId="19" fillId="0" borderId="1" xfId="67" applyNumberFormat="1" applyFont="1" applyFill="1" applyBorder="1" applyAlignment="1" applyProtection="1">
      <alignment horizontal="center" vertical="center" wrapText="1"/>
    </xf>
    <xf numFmtId="0" fontId="32" fillId="0" borderId="0" xfId="88" applyNumberFormat="1" applyFont="1" applyFill="1" applyBorder="1" applyAlignment="1">
      <alignment horizontal="center" vertical="center" wrapText="1"/>
    </xf>
    <xf numFmtId="0" fontId="19" fillId="0" borderId="1" xfId="88" applyFont="1" applyFill="1" applyBorder="1" applyAlignment="1" applyProtection="1">
      <alignment horizontal="center" vertical="center" wrapText="1"/>
    </xf>
    <xf numFmtId="183" fontId="8" fillId="0" borderId="1" xfId="67" applyNumberFormat="1" applyFont="1" applyFill="1" applyBorder="1" applyAlignment="1">
      <alignment horizontal="center" vertical="center" wrapText="1"/>
    </xf>
    <xf numFmtId="0" fontId="19" fillId="0" borderId="1" xfId="64" applyNumberFormat="1" applyFont="1" applyFill="1" applyBorder="1" applyAlignment="1">
      <alignment horizontal="center" vertical="center" wrapText="1"/>
    </xf>
    <xf numFmtId="0" fontId="8" fillId="0" borderId="0" xfId="88" applyNumberFormat="1" applyFont="1" applyFill="1" applyBorder="1" applyAlignment="1">
      <alignment horizontal="center" vertical="center" wrapText="1"/>
    </xf>
    <xf numFmtId="0" fontId="8" fillId="0" borderId="1" xfId="88" applyFont="1" applyFill="1" applyBorder="1" applyAlignment="1" applyProtection="1">
      <alignment horizontal="center" vertical="center" wrapText="1"/>
    </xf>
    <xf numFmtId="0" fontId="33" fillId="0" borderId="1" xfId="88" applyFont="1" applyFill="1" applyBorder="1" applyAlignment="1" applyProtection="1">
      <alignment horizontal="center" vertical="center" wrapText="1"/>
    </xf>
    <xf numFmtId="0" fontId="33" fillId="0" borderId="1" xfId="64" applyNumberFormat="1" applyFont="1" applyFill="1" applyBorder="1" applyAlignment="1">
      <alignment horizontal="center" vertical="center" wrapText="1"/>
    </xf>
    <xf numFmtId="0" fontId="6" fillId="0" borderId="0" xfId="88"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88"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185" fontId="5" fillId="0" borderId="1" xfId="88"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85" fontId="6" fillId="0" borderId="1" xfId="88"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85" fontId="7" fillId="0" borderId="1" xfId="88" applyNumberFormat="1" applyFont="1" applyFill="1" applyBorder="1" applyAlignment="1">
      <alignment horizontal="left" vertical="center" wrapText="1"/>
    </xf>
    <xf numFmtId="185" fontId="34" fillId="0" borderId="1" xfId="88" applyNumberFormat="1" applyFont="1" applyFill="1" applyBorder="1" applyAlignment="1">
      <alignment horizontal="left" vertical="center" wrapText="1"/>
    </xf>
    <xf numFmtId="0" fontId="7" fillId="0" borderId="1" xfId="88" applyFont="1" applyFill="1" applyBorder="1" applyAlignment="1" applyProtection="1">
      <alignment horizontal="left" vertical="center" wrapText="1"/>
    </xf>
    <xf numFmtId="0" fontId="34" fillId="0" borderId="1" xfId="88" applyNumberFormat="1" applyFont="1" applyFill="1" applyBorder="1" applyAlignment="1">
      <alignment horizontal="left" vertical="center" wrapText="1"/>
    </xf>
    <xf numFmtId="185" fontId="32" fillId="0" borderId="1" xfId="88" applyNumberFormat="1" applyFont="1" applyFill="1" applyBorder="1" applyAlignment="1">
      <alignment horizontal="left" vertical="center" wrapText="1"/>
    </xf>
    <xf numFmtId="0" fontId="32" fillId="0" borderId="1" xfId="88" applyFont="1" applyFill="1" applyBorder="1" applyAlignment="1" applyProtection="1">
      <alignment horizontal="left" vertical="center" wrapText="1"/>
    </xf>
    <xf numFmtId="0" fontId="8" fillId="0" borderId="1" xfId="88"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22" fillId="0" borderId="0" xfId="0" applyFont="1" applyFill="1">
      <alignment vertical="center"/>
    </xf>
    <xf numFmtId="0" fontId="35" fillId="0" borderId="0" xfId="88" applyNumberFormat="1" applyFont="1" applyFill="1" applyAlignment="1">
      <alignment horizontal="center" vertical="center" wrapText="1"/>
    </xf>
    <xf numFmtId="0" fontId="36" fillId="0" borderId="0" xfId="0" applyFont="1" applyFill="1">
      <alignment vertical="center"/>
    </xf>
    <xf numFmtId="0" fontId="37" fillId="0" borderId="0" xfId="88" applyNumberFormat="1" applyFont="1" applyFill="1" applyAlignment="1">
      <alignment horizontal="left" vertical="center" wrapText="1"/>
    </xf>
    <xf numFmtId="0" fontId="37" fillId="0" borderId="0" xfId="88" applyNumberFormat="1" applyFont="1" applyFill="1" applyAlignment="1">
      <alignment horizontal="center" vertical="center" wrapText="1"/>
    </xf>
    <xf numFmtId="183" fontId="5" fillId="0" borderId="1" xfId="0" applyNumberFormat="1" applyFont="1" applyFill="1" applyBorder="1" applyAlignment="1" applyProtection="1">
      <alignment horizontal="center" vertical="center" wrapText="1"/>
    </xf>
    <xf numFmtId="0" fontId="5" fillId="0" borderId="1" xfId="88" applyNumberFormat="1" applyFont="1" applyFill="1" applyBorder="1" applyAlignment="1">
      <alignment horizontal="left" vertical="center" wrapText="1"/>
    </xf>
    <xf numFmtId="0" fontId="31" fillId="0" borderId="1" xfId="88" applyNumberFormat="1" applyFont="1" applyFill="1" applyBorder="1" applyAlignment="1">
      <alignment horizontal="left" vertical="center" wrapText="1"/>
    </xf>
    <xf numFmtId="183" fontId="22" fillId="0" borderId="1" xfId="88" applyNumberFormat="1" applyFont="1" applyFill="1" applyBorder="1" applyAlignment="1" applyProtection="1">
      <alignment horizontal="center" vertical="center" wrapText="1"/>
    </xf>
    <xf numFmtId="183" fontId="22" fillId="0" borderId="1" xfId="88" applyNumberFormat="1" applyFont="1" applyFill="1" applyBorder="1" applyAlignment="1" applyProtection="1">
      <alignment horizontal="left" vertical="center" wrapText="1"/>
    </xf>
    <xf numFmtId="0" fontId="36" fillId="0" borderId="0" xfId="0" applyFont="1" applyFill="1" applyAlignment="1">
      <alignment horizontal="left" vertical="center"/>
    </xf>
    <xf numFmtId="183" fontId="5" fillId="0" borderId="2" xfId="88" applyNumberFormat="1" applyFont="1" applyFill="1" applyBorder="1" applyAlignment="1">
      <alignment horizontal="center" vertical="center" wrapText="1"/>
    </xf>
    <xf numFmtId="183" fontId="5" fillId="0" borderId="9" xfId="88" applyNumberFormat="1" applyFont="1" applyFill="1" applyBorder="1" applyAlignment="1">
      <alignment horizontal="center" vertical="center" wrapText="1"/>
    </xf>
    <xf numFmtId="183" fontId="5" fillId="0" borderId="4" xfId="88" applyNumberFormat="1" applyFont="1" applyFill="1" applyBorder="1" applyAlignment="1">
      <alignment horizontal="center" vertical="center" wrapText="1"/>
    </xf>
    <xf numFmtId="183" fontId="22" fillId="2" borderId="1" xfId="88" applyNumberFormat="1" applyFont="1" applyFill="1" applyBorder="1" applyAlignment="1">
      <alignment horizontal="center" vertical="center" wrapText="1"/>
    </xf>
    <xf numFmtId="183" fontId="34" fillId="2" borderId="1" xfId="88"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38" fillId="2" borderId="1" xfId="0" applyFont="1" applyFill="1" applyBorder="1" applyAlignment="1">
      <alignment horizontal="center" vertical="center"/>
    </xf>
    <xf numFmtId="183" fontId="22" fillId="2" borderId="1" xfId="0" applyNumberFormat="1" applyFont="1" applyFill="1" applyBorder="1" applyAlignment="1" applyProtection="1">
      <alignment horizontal="center" vertical="center" wrapText="1"/>
    </xf>
    <xf numFmtId="9" fontId="7" fillId="0" borderId="1" xfId="88" applyNumberFormat="1" applyFont="1" applyFill="1" applyBorder="1" applyAlignment="1">
      <alignment horizontal="center" vertical="center" wrapText="1"/>
    </xf>
    <xf numFmtId="10" fontId="22" fillId="0" borderId="1" xfId="88" applyNumberFormat="1" applyFont="1" applyFill="1" applyBorder="1" applyAlignment="1" applyProtection="1">
      <alignment horizontal="center" vertical="center" wrapText="1"/>
    </xf>
    <xf numFmtId="182" fontId="36" fillId="0" borderId="0" xfId="0" applyNumberFormat="1" applyFont="1" applyFill="1">
      <alignment vertical="center"/>
    </xf>
    <xf numFmtId="9" fontId="7" fillId="0" borderId="0" xfId="88" applyNumberFormat="1" applyFont="1" applyFill="1" applyBorder="1" applyAlignment="1">
      <alignment horizontal="center" vertical="center" wrapText="1"/>
    </xf>
    <xf numFmtId="9" fontId="6" fillId="0" borderId="0" xfId="88" applyNumberFormat="1" applyFont="1" applyFill="1" applyAlignment="1">
      <alignment horizontal="center" vertical="center" wrapText="1"/>
    </xf>
    <xf numFmtId="183" fontId="4" fillId="0" borderId="6" xfId="88" applyNumberFormat="1" applyFont="1" applyFill="1" applyBorder="1" applyAlignment="1">
      <alignment horizontal="center" vertical="center" wrapText="1"/>
    </xf>
    <xf numFmtId="188" fontId="7" fillId="0" borderId="1" xfId="88" applyNumberFormat="1" applyFont="1" applyFill="1" applyBorder="1" applyAlignment="1">
      <alignment horizontal="center" vertical="center" wrapText="1"/>
    </xf>
    <xf numFmtId="177" fontId="22" fillId="0" borderId="1" xfId="88" applyNumberFormat="1" applyFont="1" applyFill="1" applyBorder="1" applyAlignment="1" applyProtection="1">
      <alignment horizontal="center" vertical="center" wrapText="1"/>
    </xf>
    <xf numFmtId="0" fontId="36" fillId="0" borderId="0" xfId="0" applyFont="1" applyFill="1" applyAlignment="1">
      <alignment horizontal="center" vertical="center"/>
    </xf>
    <xf numFmtId="9" fontId="36" fillId="0" borderId="0" xfId="0" applyNumberFormat="1" applyFont="1" applyFill="1" applyAlignment="1">
      <alignment horizontal="center" vertical="center"/>
    </xf>
    <xf numFmtId="9" fontId="36" fillId="0" borderId="0" xfId="0" applyNumberFormat="1" applyFont="1" applyFill="1">
      <alignment vertical="center"/>
    </xf>
    <xf numFmtId="0" fontId="36" fillId="0" borderId="0" xfId="0" applyNumberFormat="1" applyFont="1" applyFill="1">
      <alignment vertical="center"/>
    </xf>
    <xf numFmtId="0" fontId="4" fillId="0" borderId="3" xfId="88" applyNumberFormat="1" applyFont="1" applyFill="1" applyBorder="1" applyAlignment="1">
      <alignment horizontal="center" vertical="center" wrapText="1"/>
    </xf>
    <xf numFmtId="0" fontId="5" fillId="0" borderId="12" xfId="88" applyNumberFormat="1" applyFont="1" applyFill="1" applyBorder="1" applyAlignment="1">
      <alignment horizontal="center" vertical="center" wrapText="1"/>
    </xf>
    <xf numFmtId="0" fontId="6" fillId="0" borderId="3" xfId="88" applyNumberFormat="1" applyFont="1" applyFill="1" applyBorder="1" applyAlignment="1">
      <alignment horizontal="center" vertical="center" wrapText="1"/>
    </xf>
    <xf numFmtId="0" fontId="19" fillId="0" borderId="1" xfId="88" applyNumberFormat="1" applyFont="1" applyFill="1" applyBorder="1" applyAlignment="1">
      <alignment horizontal="center" vertical="center" wrapText="1"/>
    </xf>
    <xf numFmtId="184" fontId="33" fillId="0" borderId="1" xfId="0" applyNumberFormat="1" applyFont="1" applyFill="1" applyBorder="1" applyAlignment="1">
      <alignment horizontal="center" vertical="center" wrapText="1"/>
    </xf>
    <xf numFmtId="183" fontId="19" fillId="0" borderId="1" xfId="0" applyNumberFormat="1" applyFont="1" applyFill="1" applyBorder="1" applyAlignment="1">
      <alignment horizontal="center" vertical="center" wrapText="1"/>
    </xf>
    <xf numFmtId="0" fontId="8" fillId="0" borderId="1" xfId="88" applyNumberFormat="1" applyFont="1" applyFill="1" applyBorder="1" applyAlignment="1" applyProtection="1">
      <alignment horizontal="center" vertical="center" wrapText="1"/>
    </xf>
    <xf numFmtId="183" fontId="32" fillId="0" borderId="1" xfId="67" applyNumberFormat="1" applyFont="1" applyFill="1" applyBorder="1" applyAlignment="1">
      <alignment horizontal="center" vertical="center" wrapText="1"/>
    </xf>
    <xf numFmtId="0" fontId="31" fillId="0" borderId="1" xfId="88" applyFont="1" applyFill="1" applyBorder="1" applyAlignment="1" applyProtection="1">
      <alignment horizontal="center" vertical="center" wrapText="1"/>
    </xf>
    <xf numFmtId="0" fontId="31" fillId="0" borderId="1" xfId="77" applyFont="1" applyFill="1" applyBorder="1" applyAlignment="1">
      <alignment horizontal="center" vertical="center" wrapText="1"/>
    </xf>
    <xf numFmtId="0" fontId="31" fillId="0" borderId="1" xfId="88" applyNumberFormat="1" applyFont="1" applyFill="1" applyBorder="1" applyAlignment="1">
      <alignment horizontal="center" vertical="center" wrapText="1"/>
    </xf>
    <xf numFmtId="184" fontId="8" fillId="0" borderId="1" xfId="64"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85" fontId="8" fillId="0" borderId="1" xfId="88" applyNumberFormat="1" applyFont="1" applyFill="1" applyBorder="1" applyAlignment="1">
      <alignment horizontal="left" vertical="center" wrapText="1"/>
    </xf>
    <xf numFmtId="0" fontId="31" fillId="0" borderId="0" xfId="88" applyNumberFormat="1" applyFont="1" applyFill="1" applyAlignment="1">
      <alignment horizontal="left" vertical="center" wrapText="1"/>
    </xf>
    <xf numFmtId="0" fontId="22" fillId="0" borderId="0" xfId="88" applyNumberFormat="1" applyFont="1" applyFill="1" applyAlignment="1">
      <alignment horizontal="center" vertical="center" wrapText="1"/>
    </xf>
    <xf numFmtId="0" fontId="31" fillId="0" borderId="0" xfId="88"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0" xfId="88" applyNumberFormat="1" applyFont="1" applyFill="1" applyBorder="1" applyAlignment="1">
      <alignment horizontal="center" vertical="center" wrapText="1"/>
    </xf>
    <xf numFmtId="184" fontId="22" fillId="0" borderId="0" xfId="88" applyNumberFormat="1" applyFont="1" applyFill="1" applyBorder="1" applyAlignment="1">
      <alignment horizontal="center" vertical="center" wrapText="1"/>
    </xf>
    <xf numFmtId="0" fontId="22" fillId="0" borderId="0" xfId="88" applyNumberFormat="1" applyFont="1" applyFill="1" applyBorder="1" applyAlignment="1">
      <alignment horizontal="left" vertical="center" wrapText="1"/>
    </xf>
    <xf numFmtId="182" fontId="22" fillId="0" borderId="0" xfId="88" applyNumberFormat="1" applyFont="1" applyFill="1" applyBorder="1" applyAlignment="1">
      <alignment horizontal="center" vertical="center" wrapText="1"/>
    </xf>
    <xf numFmtId="185" fontId="22" fillId="0" borderId="0" xfId="88" applyNumberFormat="1" applyFont="1" applyFill="1" applyBorder="1" applyAlignment="1">
      <alignment horizontal="left" vertical="center" wrapText="1"/>
    </xf>
    <xf numFmtId="0" fontId="39" fillId="0" borderId="0" xfId="0" applyFont="1" applyFill="1">
      <alignment vertical="center"/>
    </xf>
    <xf numFmtId="0" fontId="7" fillId="0" borderId="0" xfId="88" applyNumberFormat="1" applyFont="1" applyFill="1" applyAlignment="1">
      <alignment vertical="center" wrapText="1"/>
    </xf>
    <xf numFmtId="0" fontId="22" fillId="0" borderId="1" xfId="88" applyNumberFormat="1" applyFont="1" applyFill="1" applyBorder="1" applyAlignment="1">
      <alignment horizontal="left" vertical="center" wrapText="1"/>
    </xf>
    <xf numFmtId="183" fontId="31" fillId="0" borderId="0" xfId="88" applyNumberFormat="1" applyFont="1" applyFill="1" applyAlignment="1">
      <alignment horizontal="right" vertical="center" wrapText="1"/>
    </xf>
    <xf numFmtId="182" fontId="31" fillId="0" borderId="0" xfId="88" applyNumberFormat="1" applyFont="1" applyFill="1" applyAlignment="1">
      <alignment horizontal="right" vertical="center" wrapText="1"/>
    </xf>
    <xf numFmtId="182" fontId="5" fillId="0" borderId="6" xfId="88" applyNumberFormat="1" applyFont="1" applyFill="1" applyBorder="1" applyAlignment="1">
      <alignment horizontal="center" vertical="center" wrapText="1"/>
    </xf>
    <xf numFmtId="183" fontId="31" fillId="0" borderId="9" xfId="88" applyNumberFormat="1" applyFont="1" applyFill="1" applyBorder="1" applyAlignment="1">
      <alignment horizontal="center" vertical="center" wrapText="1"/>
    </xf>
    <xf numFmtId="183" fontId="31" fillId="0" borderId="4" xfId="88" applyNumberFormat="1" applyFont="1" applyFill="1" applyBorder="1" applyAlignment="1">
      <alignment horizontal="center" vertical="center" wrapText="1"/>
    </xf>
    <xf numFmtId="10" fontId="22" fillId="0" borderId="1" xfId="88" applyNumberFormat="1" applyFont="1" applyFill="1" applyBorder="1" applyAlignment="1">
      <alignment horizontal="center" vertical="center" wrapText="1"/>
    </xf>
    <xf numFmtId="0" fontId="4" fillId="0" borderId="6" xfId="88" applyNumberFormat="1" applyFont="1" applyFill="1" applyBorder="1" applyAlignment="1">
      <alignment horizontal="center" vertical="center" wrapText="1"/>
    </xf>
    <xf numFmtId="184" fontId="22" fillId="0" borderId="1" xfId="0" applyNumberFormat="1" applyFont="1" applyFill="1" applyBorder="1" applyAlignment="1">
      <alignment horizontal="center" vertical="center" wrapText="1"/>
    </xf>
    <xf numFmtId="183" fontId="7" fillId="0" borderId="1" xfId="67" applyNumberFormat="1" applyFont="1" applyFill="1" applyBorder="1" applyAlignment="1">
      <alignment horizontal="center" vertical="center" wrapText="1"/>
    </xf>
    <xf numFmtId="0" fontId="7" fillId="0" borderId="1" xfId="88" applyNumberFormat="1" applyFont="1" applyFill="1" applyBorder="1" applyAlignment="1" applyProtection="1">
      <alignment horizontal="center" vertical="center" wrapText="1"/>
    </xf>
    <xf numFmtId="183" fontId="22" fillId="0" borderId="1" xfId="0" applyNumberFormat="1" applyFont="1" applyFill="1" applyBorder="1" applyAlignment="1">
      <alignment horizontal="center" vertical="center"/>
    </xf>
    <xf numFmtId="0" fontId="22" fillId="0" borderId="1" xfId="88" applyFont="1" applyFill="1" applyBorder="1" applyAlignment="1" applyProtection="1">
      <alignment horizontal="center" vertical="center" wrapText="1"/>
    </xf>
    <xf numFmtId="183" fontId="22" fillId="0" borderId="1" xfId="0" applyNumberFormat="1" applyFont="1" applyFill="1" applyBorder="1" applyAlignment="1">
      <alignment horizontal="center" vertical="center" wrapText="1"/>
    </xf>
    <xf numFmtId="0" fontId="22" fillId="0" borderId="1" xfId="64" applyNumberFormat="1" applyFont="1" applyFill="1" applyBorder="1" applyAlignment="1">
      <alignment horizontal="center" vertical="center" wrapText="1"/>
    </xf>
    <xf numFmtId="183" fontId="32" fillId="0" borderId="1" xfId="0"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183" fontId="22" fillId="0" borderId="1" xfId="67" applyNumberFormat="1" applyFont="1" applyFill="1" applyBorder="1" applyAlignment="1" applyProtection="1">
      <alignment horizontal="center" vertical="center" wrapText="1"/>
    </xf>
    <xf numFmtId="0" fontId="7"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0" fillId="0" borderId="0" xfId="0" applyBorder="1">
      <alignment vertical="center"/>
    </xf>
    <xf numFmtId="0" fontId="40" fillId="0" borderId="0" xfId="0" applyFont="1" applyFill="1" applyAlignment="1">
      <alignment horizontal="center" vertical="center"/>
    </xf>
    <xf numFmtId="183" fontId="41" fillId="0" borderId="0" xfId="0" applyNumberFormat="1" applyFont="1" applyFill="1" applyAlignment="1">
      <alignment horizontal="center" vertical="center" wrapText="1"/>
    </xf>
    <xf numFmtId="183" fontId="24" fillId="0" borderId="0" xfId="0" applyNumberFormat="1" applyFont="1" applyFill="1" applyAlignment="1">
      <alignment horizontal="center" vertical="center" wrapText="1"/>
    </xf>
    <xf numFmtId="0" fontId="41" fillId="0" borderId="0" xfId="0" applyFont="1" applyFill="1" applyAlignment="1">
      <alignment horizontal="center" vertical="center"/>
    </xf>
    <xf numFmtId="0" fontId="24" fillId="0" borderId="0" xfId="0" applyFont="1" applyFill="1" applyAlignment="1">
      <alignment horizontal="center" vertical="center"/>
    </xf>
    <xf numFmtId="183" fontId="36" fillId="0" borderId="0" xfId="0" applyNumberFormat="1" applyFont="1" applyFill="1" applyAlignment="1">
      <alignment horizontal="center" vertical="center" wrapText="1"/>
    </xf>
    <xf numFmtId="182" fontId="36" fillId="0" borderId="0" xfId="0" applyNumberFormat="1" applyFont="1" applyFill="1" applyAlignment="1">
      <alignment horizontal="center" vertical="center" wrapText="1"/>
    </xf>
    <xf numFmtId="9" fontId="36" fillId="0" borderId="0" xfId="0" applyNumberFormat="1" applyFont="1" applyFill="1" applyAlignment="1">
      <alignment horizontal="center" vertical="center" wrapText="1"/>
    </xf>
    <xf numFmtId="0" fontId="5" fillId="0" borderId="0" xfId="0" applyFont="1" applyFill="1" applyAlignment="1">
      <alignment horizontal="center" vertical="center"/>
    </xf>
    <xf numFmtId="183" fontId="42" fillId="0" borderId="0" xfId="0" applyNumberFormat="1" applyFont="1" applyFill="1" applyAlignment="1">
      <alignment horizontal="center" vertical="center" wrapText="1"/>
    </xf>
    <xf numFmtId="183" fontId="43" fillId="0" borderId="1" xfId="0" applyNumberFormat="1" applyFont="1" applyFill="1" applyBorder="1" applyAlignment="1">
      <alignment horizontal="center" vertical="center" wrapText="1"/>
    </xf>
    <xf numFmtId="183" fontId="44" fillId="0" borderId="1" xfId="0" applyNumberFormat="1" applyFont="1" applyFill="1" applyBorder="1" applyAlignment="1">
      <alignment horizontal="center" vertical="center" wrapText="1"/>
    </xf>
    <xf numFmtId="183" fontId="41" fillId="0" borderId="1" xfId="0" applyNumberFormat="1" applyFont="1" applyFill="1" applyBorder="1" applyAlignment="1">
      <alignment horizontal="center" vertical="center" wrapText="1"/>
    </xf>
    <xf numFmtId="183" fontId="14" fillId="0" borderId="7" xfId="0" applyNumberFormat="1" applyFont="1" applyFill="1" applyBorder="1" applyAlignment="1">
      <alignment horizontal="center" vertical="center" wrapText="1"/>
    </xf>
    <xf numFmtId="183" fontId="14" fillId="0" borderId="11" xfId="0" applyNumberFormat="1" applyFont="1" applyFill="1" applyBorder="1" applyAlignment="1">
      <alignment horizontal="center" vertical="center" wrapText="1"/>
    </xf>
    <xf numFmtId="183" fontId="14" fillId="0" borderId="2" xfId="0" applyNumberFormat="1" applyFont="1" applyFill="1" applyBorder="1" applyAlignment="1">
      <alignment horizontal="center" vertical="center" wrapText="1"/>
    </xf>
    <xf numFmtId="183" fontId="14" fillId="0" borderId="1" xfId="0" applyNumberFormat="1" applyFont="1" applyFill="1" applyBorder="1" applyAlignment="1">
      <alignment horizontal="center" vertical="center" wrapText="1"/>
    </xf>
    <xf numFmtId="182" fontId="44" fillId="0" borderId="1" xfId="0" applyNumberFormat="1" applyFont="1" applyFill="1" applyBorder="1" applyAlignment="1">
      <alignment horizontal="center" vertical="center" wrapText="1"/>
    </xf>
    <xf numFmtId="10" fontId="44" fillId="0" borderId="1" xfId="0" applyNumberFormat="1" applyFont="1" applyFill="1" applyBorder="1" applyAlignment="1">
      <alignment horizontal="center" vertical="center" wrapText="1"/>
    </xf>
    <xf numFmtId="183" fontId="27" fillId="0" borderId="1" xfId="0" applyNumberFormat="1" applyFont="1" applyFill="1" applyBorder="1" applyAlignment="1">
      <alignment horizontal="center" vertical="center" wrapText="1"/>
    </xf>
    <xf numFmtId="183" fontId="45" fillId="0" borderId="1" xfId="0" applyNumberFormat="1" applyFont="1" applyFill="1" applyBorder="1" applyAlignment="1">
      <alignment horizontal="center" vertical="center" wrapText="1"/>
    </xf>
    <xf numFmtId="183" fontId="46" fillId="0" borderId="1" xfId="0" applyNumberFormat="1" applyFont="1" applyFill="1" applyBorder="1" applyAlignment="1">
      <alignment horizontal="center" vertical="center" wrapText="1"/>
    </xf>
    <xf numFmtId="183" fontId="24" fillId="0" borderId="1" xfId="0" applyNumberFormat="1" applyFont="1" applyFill="1" applyBorder="1" applyAlignment="1">
      <alignment horizontal="center" vertical="center" wrapText="1"/>
    </xf>
    <xf numFmtId="182" fontId="42" fillId="0" borderId="0" xfId="0" applyNumberFormat="1" applyFont="1" applyFill="1" applyAlignment="1">
      <alignment horizontal="center" vertical="center" wrapText="1"/>
    </xf>
    <xf numFmtId="182" fontId="43" fillId="0" borderId="1" xfId="0" applyNumberFormat="1" applyFont="1" applyFill="1" applyBorder="1" applyAlignment="1">
      <alignment horizontal="center" vertical="center" wrapText="1"/>
    </xf>
    <xf numFmtId="183" fontId="43" fillId="0" borderId="5" xfId="0" applyNumberFormat="1" applyFont="1" applyFill="1" applyBorder="1" applyAlignment="1">
      <alignment horizontal="center" vertical="center" wrapText="1"/>
    </xf>
    <xf numFmtId="183" fontId="43" fillId="0" borderId="6" xfId="0" applyNumberFormat="1" applyFont="1" applyFill="1" applyBorder="1" applyAlignment="1">
      <alignment horizontal="center" vertical="center" wrapText="1"/>
    </xf>
    <xf numFmtId="183" fontId="43" fillId="0" borderId="7" xfId="0" applyNumberFormat="1" applyFont="1" applyFill="1" applyBorder="1" applyAlignment="1">
      <alignment horizontal="center" vertical="center" wrapText="1"/>
    </xf>
    <xf numFmtId="183" fontId="43" fillId="0" borderId="8"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182" fontId="24" fillId="0" borderId="0" xfId="0" applyNumberFormat="1" applyFont="1" applyFill="1" applyAlignment="1">
      <alignment horizontal="center" vertical="center" wrapText="1"/>
    </xf>
    <xf numFmtId="182" fontId="43" fillId="0" borderId="6" xfId="0" applyNumberFormat="1" applyFont="1" applyFill="1" applyBorder="1" applyAlignment="1">
      <alignment horizontal="center" vertical="center" wrapText="1"/>
    </xf>
    <xf numFmtId="182" fontId="14" fillId="0" borderId="2" xfId="0" applyNumberFormat="1" applyFont="1" applyFill="1" applyBorder="1" applyAlignment="1">
      <alignment horizontal="center" vertical="center" wrapText="1"/>
    </xf>
    <xf numFmtId="183" fontId="43" fillId="0" borderId="3" xfId="0" applyNumberFormat="1" applyFont="1" applyFill="1" applyBorder="1" applyAlignment="1">
      <alignment horizontal="center" vertical="center" wrapText="1"/>
    </xf>
    <xf numFmtId="183" fontId="14" fillId="0" borderId="9" xfId="0" applyNumberFormat="1" applyFont="1" applyFill="1" applyBorder="1" applyAlignment="1">
      <alignment horizontal="center" vertical="center" wrapText="1"/>
    </xf>
    <xf numFmtId="182" fontId="14" fillId="0" borderId="9" xfId="0" applyNumberFormat="1" applyFont="1" applyFill="1" applyBorder="1" applyAlignment="1">
      <alignment horizontal="center" vertical="center" wrapText="1"/>
    </xf>
    <xf numFmtId="9" fontId="42" fillId="0" borderId="0" xfId="0" applyNumberFormat="1" applyFont="1" applyFill="1" applyAlignment="1">
      <alignment horizontal="center" vertical="center" wrapText="1"/>
    </xf>
    <xf numFmtId="9" fontId="43" fillId="0" borderId="6" xfId="0" applyNumberFormat="1"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183" fontId="41" fillId="0" borderId="3" xfId="0" applyNumberFormat="1" applyFont="1" applyFill="1" applyBorder="1" applyAlignment="1">
      <alignment horizontal="center" vertical="center" wrapText="1"/>
    </xf>
    <xf numFmtId="9" fontId="24" fillId="0" borderId="0" xfId="0" applyNumberFormat="1" applyFont="1" applyFill="1" applyAlignment="1">
      <alignment horizontal="center" vertical="center" wrapText="1"/>
    </xf>
    <xf numFmtId="183" fontId="18" fillId="0" borderId="1" xfId="0" applyNumberFormat="1" applyFont="1" applyFill="1" applyBorder="1" applyAlignment="1">
      <alignment horizontal="center" vertical="center" wrapText="1"/>
    </xf>
    <xf numFmtId="182" fontId="27" fillId="0" borderId="1"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wrapText="1"/>
    </xf>
    <xf numFmtId="0" fontId="0" fillId="0" borderId="0" xfId="0" applyFill="1" applyAlignment="1">
      <alignment vertical="center" wrapText="1"/>
    </xf>
    <xf numFmtId="10"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horizontal="center" vertical="center" wrapText="1"/>
    </xf>
    <xf numFmtId="184" fontId="31" fillId="0" borderId="4" xfId="88"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1" xfId="0" applyFont="1" applyFill="1" applyBorder="1" applyAlignment="1">
      <alignment vertical="center" wrapText="1"/>
    </xf>
    <xf numFmtId="0" fontId="48" fillId="0" borderId="1" xfId="0" applyFont="1" applyFill="1" applyBorder="1" applyAlignment="1">
      <alignment horizontal="center" vertical="center" wrapText="1"/>
    </xf>
    <xf numFmtId="183" fontId="31" fillId="0" borderId="2" xfId="88" applyNumberFormat="1" applyFont="1" applyFill="1" applyBorder="1" applyAlignment="1">
      <alignment horizontal="center" vertical="center" wrapText="1"/>
    </xf>
    <xf numFmtId="183" fontId="31" fillId="0" borderId="5" xfId="88" applyNumberFormat="1" applyFont="1" applyFill="1" applyBorder="1" applyAlignment="1">
      <alignment horizontal="center" vertical="center" wrapText="1"/>
    </xf>
    <xf numFmtId="183" fontId="31" fillId="0" borderId="6" xfId="88" applyNumberFormat="1" applyFont="1" applyFill="1" applyBorder="1" applyAlignment="1">
      <alignment horizontal="center" vertical="center" wrapText="1"/>
    </xf>
    <xf numFmtId="0" fontId="6" fillId="0" borderId="2" xfId="88" applyNumberFormat="1" applyFont="1" applyFill="1" applyBorder="1" applyAlignment="1">
      <alignment horizontal="center" vertical="center" wrapText="1"/>
    </xf>
    <xf numFmtId="183" fontId="47" fillId="0" borderId="1" xfId="0" applyNumberFormat="1" applyFont="1" applyFill="1" applyBorder="1" applyAlignment="1">
      <alignment horizontal="center" vertical="center"/>
    </xf>
    <xf numFmtId="10" fontId="29" fillId="0" borderId="0" xfId="88" applyNumberFormat="1" applyFont="1" applyFill="1" applyAlignment="1">
      <alignment horizontal="center" vertical="center" wrapText="1"/>
    </xf>
    <xf numFmtId="10" fontId="6" fillId="0" borderId="0" xfId="88" applyNumberFormat="1" applyFont="1" applyFill="1" applyAlignment="1">
      <alignment horizontal="right" vertical="center" wrapText="1"/>
    </xf>
    <xf numFmtId="10" fontId="31" fillId="0" borderId="1" xfId="88" applyNumberFormat="1" applyFont="1" applyFill="1" applyBorder="1" applyAlignment="1">
      <alignment horizontal="center" vertical="center" wrapText="1"/>
    </xf>
    <xf numFmtId="10" fontId="6" fillId="0" borderId="2" xfId="88" applyNumberFormat="1" applyFont="1" applyFill="1" applyBorder="1" applyAlignment="1">
      <alignment horizontal="center" vertical="center" wrapText="1"/>
    </xf>
    <xf numFmtId="10" fontId="6" fillId="0" borderId="4" xfId="88" applyNumberFormat="1" applyFont="1" applyFill="1" applyBorder="1" applyAlignment="1">
      <alignment horizontal="center" vertical="center" wrapText="1"/>
    </xf>
    <xf numFmtId="10" fontId="48" fillId="0" borderId="1" xfId="0" applyNumberFormat="1" applyFont="1" applyFill="1" applyBorder="1" applyAlignment="1">
      <alignment horizontal="center" vertical="center" wrapText="1"/>
    </xf>
    <xf numFmtId="177" fontId="29" fillId="0" borderId="0" xfId="88" applyNumberFormat="1" applyFont="1" applyFill="1" applyAlignment="1">
      <alignment horizontal="center" vertical="center" wrapText="1"/>
    </xf>
    <xf numFmtId="177" fontId="6" fillId="0" borderId="0" xfId="88" applyNumberFormat="1" applyFont="1" applyFill="1" applyAlignment="1">
      <alignment horizontal="right" vertical="center" wrapText="1"/>
    </xf>
    <xf numFmtId="10" fontId="6" fillId="0" borderId="6" xfId="88" applyNumberFormat="1" applyFont="1" applyFill="1" applyBorder="1" applyAlignment="1">
      <alignment horizontal="center" vertical="center" wrapText="1"/>
    </xf>
    <xf numFmtId="0" fontId="6" fillId="0" borderId="5" xfId="88" applyNumberFormat="1" applyFont="1" applyFill="1" applyBorder="1" applyAlignment="1">
      <alignment horizontal="center" vertical="center" wrapText="1"/>
    </xf>
    <xf numFmtId="0" fontId="31" fillId="0" borderId="11" xfId="88" applyNumberFormat="1" applyFont="1" applyFill="1" applyBorder="1" applyAlignment="1">
      <alignment horizontal="center" vertical="center" wrapText="1"/>
    </xf>
    <xf numFmtId="9" fontId="6" fillId="0" borderId="3" xfId="88" applyNumberFormat="1" applyFont="1" applyFill="1" applyBorder="1" applyAlignment="1">
      <alignment horizontal="center" vertical="center" wrapText="1"/>
    </xf>
    <xf numFmtId="177" fontId="47" fillId="0" borderId="1" xfId="0" applyNumberFormat="1" applyFont="1" applyFill="1" applyBorder="1" applyAlignment="1">
      <alignment horizontal="center" vertical="center"/>
    </xf>
    <xf numFmtId="177" fontId="48"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187" fontId="47" fillId="0" borderId="1" xfId="0" applyNumberFormat="1"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88" applyNumberFormat="1" applyFont="1" applyFill="1" applyAlignment="1">
      <alignment horizontal="right" vertical="center" wrapText="1"/>
    </xf>
    <xf numFmtId="0" fontId="31" fillId="0" borderId="6" xfId="0" applyFont="1" applyFill="1" applyBorder="1" applyAlignment="1">
      <alignment horizontal="center" vertical="center" wrapText="1"/>
    </xf>
    <xf numFmtId="185" fontId="31" fillId="0" borderId="1" xfId="88"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183" fontId="47" fillId="0" borderId="1" xfId="0" applyNumberFormat="1" applyFont="1" applyFill="1" applyBorder="1" applyAlignment="1">
      <alignment horizontal="center" vertical="center" wrapText="1"/>
    </xf>
    <xf numFmtId="177" fontId="47"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Font="1" applyFill="1" applyBorder="1" applyAlignment="1">
      <alignment vertical="center" wrapText="1"/>
    </xf>
    <xf numFmtId="10" fontId="48" fillId="0" borderId="1" xfId="0" applyNumberFormat="1" applyFont="1" applyFill="1" applyBorder="1" applyAlignment="1">
      <alignment horizontal="center" vertical="center"/>
    </xf>
    <xf numFmtId="177" fontId="48" fillId="0" borderId="1" xfId="0" applyNumberFormat="1" applyFont="1" applyFill="1" applyBorder="1" applyAlignment="1">
      <alignment horizontal="center" vertical="center"/>
    </xf>
    <xf numFmtId="0" fontId="35" fillId="0" borderId="0" xfId="0" applyFont="1" applyFill="1" applyAlignment="1">
      <alignment horizontal="left" vertical="center" wrapText="1"/>
    </xf>
    <xf numFmtId="0" fontId="34" fillId="0" borderId="0" xfId="0" applyFont="1" applyFill="1" applyBorder="1" applyAlignment="1">
      <alignment horizontal="left" vertical="center" wrapText="1"/>
    </xf>
    <xf numFmtId="0" fontId="7" fillId="0" borderId="0" xfId="88" applyNumberFormat="1" applyFont="1" applyFill="1" applyBorder="1" applyAlignment="1">
      <alignment horizontal="center" vertical="center" wrapText="1"/>
    </xf>
    <xf numFmtId="184" fontId="7" fillId="0" borderId="0" xfId="88" applyNumberFormat="1" applyFont="1" applyFill="1" applyBorder="1" applyAlignment="1">
      <alignment horizontal="center" vertical="center" wrapText="1"/>
    </xf>
    <xf numFmtId="184" fontId="7" fillId="0" borderId="0" xfId="88" applyNumberFormat="1" applyFont="1" applyFill="1" applyBorder="1" applyAlignment="1">
      <alignment horizontal="center" vertical="center" wrapText="1"/>
    </xf>
    <xf numFmtId="0" fontId="7" fillId="0" borderId="0" xfId="88" applyNumberFormat="1" applyFont="1" applyFill="1" applyBorder="1" applyAlignment="1">
      <alignment horizontal="left" vertical="center" wrapText="1"/>
    </xf>
    <xf numFmtId="183" fontId="7" fillId="0" borderId="0" xfId="88" applyNumberFormat="1" applyFont="1" applyFill="1" applyBorder="1" applyAlignment="1">
      <alignment horizontal="center" vertical="center" wrapText="1"/>
    </xf>
    <xf numFmtId="183" fontId="7" fillId="2" borderId="0" xfId="88" applyNumberFormat="1" applyFont="1" applyFill="1" applyBorder="1" applyAlignment="1">
      <alignment horizontal="center" vertical="center" wrapText="1"/>
    </xf>
    <xf numFmtId="186" fontId="7" fillId="2" borderId="0" xfId="88" applyNumberFormat="1" applyFont="1" applyFill="1" applyBorder="1" applyAlignment="1">
      <alignment horizontal="center" vertical="center" wrapText="1"/>
    </xf>
    <xf numFmtId="183" fontId="7" fillId="0" borderId="0" xfId="88" applyNumberFormat="1" applyFont="1" applyFill="1" applyBorder="1" applyAlignment="1">
      <alignment horizontal="center" vertical="center" wrapText="1"/>
    </xf>
    <xf numFmtId="182" fontId="7" fillId="0" borderId="0" xfId="88" applyNumberFormat="1" applyFont="1" applyFill="1" applyBorder="1" applyAlignment="1">
      <alignment horizontal="center" vertical="center" wrapText="1"/>
    </xf>
    <xf numFmtId="183" fontId="22" fillId="0" borderId="0" xfId="88" applyNumberFormat="1" applyFont="1" applyFill="1" applyBorder="1" applyAlignment="1">
      <alignment horizontal="center" vertical="center" wrapText="1"/>
    </xf>
    <xf numFmtId="0" fontId="22" fillId="2" borderId="0" xfId="88" applyNumberFormat="1" applyFont="1" applyFill="1" applyBorder="1" applyAlignment="1">
      <alignment horizontal="center" vertical="center" wrapText="1"/>
    </xf>
    <xf numFmtId="183" fontId="22" fillId="0" borderId="0" xfId="88" applyNumberFormat="1" applyFont="1" applyFill="1" applyBorder="1" applyAlignment="1">
      <alignment horizontal="center" vertical="center" wrapText="1"/>
    </xf>
    <xf numFmtId="183" fontId="22" fillId="2" borderId="0" xfId="88" applyNumberFormat="1" applyFont="1" applyFill="1" applyBorder="1" applyAlignment="1">
      <alignment horizontal="left" vertical="center" wrapText="1"/>
    </xf>
    <xf numFmtId="183" fontId="22" fillId="2" borderId="0" xfId="88" applyNumberFormat="1" applyFont="1" applyFill="1" applyBorder="1" applyAlignment="1">
      <alignment horizontal="center" vertical="center" wrapText="1"/>
    </xf>
    <xf numFmtId="0" fontId="7" fillId="2" borderId="0" xfId="88" applyNumberFormat="1" applyFont="1" applyFill="1" applyBorder="1" applyAlignment="1">
      <alignment horizontal="center" vertical="center" wrapText="1"/>
    </xf>
    <xf numFmtId="185" fontId="7" fillId="0" borderId="0" xfId="88" applyNumberFormat="1" applyFont="1" applyFill="1" applyBorder="1" applyAlignment="1">
      <alignment horizontal="left" vertical="center" wrapText="1"/>
    </xf>
    <xf numFmtId="0" fontId="27" fillId="0" borderId="0" xfId="88" applyNumberFormat="1" applyFont="1" applyFill="1" applyBorder="1" applyAlignment="1">
      <alignment horizontal="center" vertical="center" wrapText="1"/>
    </xf>
    <xf numFmtId="0" fontId="0" fillId="0" borderId="0" xfId="0" applyFill="1">
      <alignment vertical="center"/>
    </xf>
    <xf numFmtId="0" fontId="4" fillId="0" borderId="0" xfId="88" applyNumberFormat="1" applyFont="1" applyFill="1" applyAlignment="1">
      <alignment horizontal="left" vertical="center" wrapText="1"/>
    </xf>
    <xf numFmtId="0" fontId="6" fillId="0" borderId="0" xfId="88" applyNumberFormat="1" applyFont="1" applyFill="1" applyAlignment="1">
      <alignment horizontal="left" vertical="center" wrapText="1"/>
    </xf>
    <xf numFmtId="0" fontId="28" fillId="0" borderId="0" xfId="88" applyNumberFormat="1" applyFont="1" applyFill="1" applyAlignment="1">
      <alignment horizontal="center" vertical="center" wrapText="1"/>
    </xf>
    <xf numFmtId="0" fontId="29" fillId="0" borderId="0" xfId="88" applyNumberFormat="1" applyFont="1" applyFill="1" applyAlignment="1">
      <alignment horizontal="center" vertical="center" wrapText="1"/>
    </xf>
    <xf numFmtId="0" fontId="29" fillId="0" borderId="0" xfId="88" applyNumberFormat="1" applyFont="1" applyFill="1" applyAlignment="1">
      <alignment horizontal="center" vertical="center" wrapText="1"/>
    </xf>
    <xf numFmtId="0" fontId="29" fillId="0" borderId="0" xfId="88" applyNumberFormat="1" applyFont="1" applyFill="1" applyAlignment="1">
      <alignment horizontal="left" vertical="center" wrapText="1"/>
    </xf>
    <xf numFmtId="183" fontId="29" fillId="0" borderId="0" xfId="88" applyNumberFormat="1" applyFont="1" applyFill="1" applyAlignment="1">
      <alignment horizontal="center" vertical="center" wrapText="1"/>
    </xf>
    <xf numFmtId="0" fontId="30" fillId="0" borderId="0" xfId="88" applyNumberFormat="1" applyFont="1" applyFill="1" applyAlignment="1">
      <alignment horizontal="center" vertical="center" wrapText="1"/>
    </xf>
    <xf numFmtId="0" fontId="30" fillId="0" borderId="0" xfId="88" applyNumberFormat="1" applyFont="1" applyFill="1" applyAlignment="1">
      <alignment horizontal="center" vertical="center" wrapText="1"/>
    </xf>
    <xf numFmtId="0" fontId="5" fillId="0" borderId="1" xfId="88" applyNumberFormat="1" applyFont="1" applyFill="1" applyBorder="1" applyAlignment="1">
      <alignment horizontal="center" vertical="center" wrapText="1"/>
    </xf>
    <xf numFmtId="184" fontId="5" fillId="0" borderId="1" xfId="88" applyNumberFormat="1" applyFont="1" applyFill="1" applyBorder="1" applyAlignment="1">
      <alignment horizontal="center" vertical="center" wrapText="1"/>
    </xf>
    <xf numFmtId="184" fontId="5" fillId="0" borderId="1" xfId="88" applyNumberFormat="1" applyFont="1" applyFill="1" applyBorder="1" applyAlignment="1">
      <alignment horizontal="center" vertical="center" wrapText="1"/>
    </xf>
    <xf numFmtId="184" fontId="31" fillId="0" borderId="1" xfId="88" applyNumberFormat="1" applyFont="1" applyFill="1" applyBorder="1" applyAlignment="1">
      <alignment horizontal="center" vertical="center" wrapText="1"/>
    </xf>
    <xf numFmtId="183" fontId="5" fillId="0" borderId="1" xfId="88" applyNumberFormat="1" applyFont="1" applyFill="1" applyBorder="1" applyAlignment="1">
      <alignment horizontal="center" vertical="center" wrapText="1"/>
    </xf>
    <xf numFmtId="0" fontId="6" fillId="0" borderId="1" xfId="88" applyNumberFormat="1" applyFont="1" applyFill="1" applyBorder="1" applyAlignment="1">
      <alignment horizontal="center" vertical="center" wrapText="1"/>
    </xf>
    <xf numFmtId="184" fontId="6" fillId="0" borderId="1" xfId="88" applyNumberFormat="1" applyFont="1" applyFill="1" applyBorder="1" applyAlignment="1">
      <alignment horizontal="center" vertical="center" wrapText="1"/>
    </xf>
    <xf numFmtId="183" fontId="6" fillId="0" borderId="1" xfId="88" applyNumberFormat="1" applyFont="1" applyFill="1" applyBorder="1" applyAlignment="1">
      <alignment horizontal="center" vertical="center" wrapText="1"/>
    </xf>
    <xf numFmtId="184" fontId="5" fillId="0" borderId="4" xfId="88" applyNumberFormat="1" applyFont="1" applyFill="1" applyBorder="1" applyAlignment="1">
      <alignment horizontal="center" vertical="center" wrapText="1"/>
    </xf>
    <xf numFmtId="0" fontId="6" fillId="2" borderId="1" xfId="88" applyNumberFormat="1" applyFont="1" applyFill="1" applyBorder="1" applyAlignment="1">
      <alignment horizontal="center" vertical="center" wrapText="1"/>
    </xf>
    <xf numFmtId="184" fontId="6" fillId="2" borderId="1" xfId="88" applyNumberFormat="1" applyFont="1" applyFill="1" applyBorder="1" applyAlignment="1">
      <alignment horizontal="center" vertical="center" wrapText="1"/>
    </xf>
    <xf numFmtId="184" fontId="4" fillId="0" borderId="1" xfId="88" applyNumberFormat="1" applyFont="1" applyFill="1" applyBorder="1" applyAlignment="1">
      <alignment horizontal="center" vertical="center" wrapText="1"/>
    </xf>
    <xf numFmtId="184" fontId="6" fillId="0" borderId="1" xfId="88" applyNumberFormat="1" applyFont="1" applyFill="1" applyBorder="1" applyAlignment="1">
      <alignment horizontal="center" vertical="center" wrapText="1"/>
    </xf>
    <xf numFmtId="0" fontId="6" fillId="0" borderId="1" xfId="88" applyNumberFormat="1" applyFont="1" applyFill="1" applyBorder="1" applyAlignment="1">
      <alignment horizontal="left" vertical="center" wrapText="1"/>
    </xf>
    <xf numFmtId="0" fontId="5" fillId="0" borderId="1" xfId="88" applyNumberFormat="1" applyFont="1" applyFill="1" applyBorder="1" applyAlignment="1">
      <alignment horizontal="center" vertical="center"/>
    </xf>
    <xf numFmtId="184" fontId="6" fillId="0" borderId="1" xfId="88" applyNumberFormat="1" applyFont="1" applyFill="1" applyBorder="1" applyAlignment="1">
      <alignment horizontal="center" vertical="center"/>
    </xf>
    <xf numFmtId="184" fontId="6" fillId="0" borderId="1" xfId="88" applyNumberFormat="1" applyFont="1" applyFill="1" applyBorder="1" applyAlignment="1">
      <alignment horizontal="center" vertical="center"/>
    </xf>
    <xf numFmtId="184" fontId="5" fillId="0" borderId="1" xfId="88" applyNumberFormat="1" applyFont="1" applyFill="1" applyBorder="1" applyAlignment="1">
      <alignment horizontal="left" vertical="center"/>
    </xf>
    <xf numFmtId="184" fontId="6" fillId="0" borderId="1" xfId="88" applyNumberFormat="1" applyFont="1" applyFill="1" applyBorder="1" applyAlignment="1">
      <alignment horizontal="left" vertical="center"/>
    </xf>
    <xf numFmtId="184" fontId="5" fillId="0" borderId="1" xfId="88" applyNumberFormat="1" applyFont="1" applyFill="1" applyBorder="1" applyAlignment="1">
      <alignment horizontal="left" vertical="center" wrapText="1"/>
    </xf>
    <xf numFmtId="183" fontId="6" fillId="2" borderId="1" xfId="88" applyNumberFormat="1" applyFont="1" applyFill="1" applyBorder="1" applyAlignment="1">
      <alignment horizontal="center" vertical="center" wrapText="1"/>
    </xf>
    <xf numFmtId="183" fontId="7" fillId="2" borderId="1" xfId="88" applyNumberFormat="1" applyFont="1" applyFill="1" applyBorder="1" applyAlignment="1">
      <alignment horizontal="center" vertical="center" wrapText="1"/>
    </xf>
    <xf numFmtId="184" fontId="8" fillId="0" borderId="1" xfId="88" applyNumberFormat="1" applyFont="1" applyFill="1" applyBorder="1" applyAlignment="1">
      <alignment horizontal="left" vertical="center" wrapText="1"/>
    </xf>
    <xf numFmtId="0" fontId="19" fillId="0" borderId="13" xfId="0" applyFont="1" applyFill="1" applyBorder="1" applyAlignment="1">
      <alignment horizontal="left" vertical="center" wrapText="1"/>
    </xf>
    <xf numFmtId="183" fontId="6" fillId="0" borderId="1" xfId="67" applyNumberFormat="1" applyFont="1" applyFill="1" applyBorder="1" applyAlignment="1">
      <alignment horizontal="center" vertical="center" wrapText="1"/>
    </xf>
    <xf numFmtId="183" fontId="6" fillId="2" borderId="1" xfId="67" applyNumberFormat="1" applyFont="1" applyFill="1" applyBorder="1" applyAlignment="1">
      <alignment horizontal="center" vertical="center" wrapText="1"/>
    </xf>
    <xf numFmtId="184" fontId="31" fillId="0" borderId="1" xfId="88" applyNumberFormat="1" applyFont="1" applyFill="1" applyBorder="1" applyAlignment="1">
      <alignment horizontal="left" vertical="center" wrapText="1"/>
    </xf>
    <xf numFmtId="0" fontId="7" fillId="2" borderId="1" xfId="88"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184" fontId="22" fillId="0" borderId="1" xfId="88" applyNumberFormat="1" applyFont="1" applyFill="1" applyBorder="1" applyAlignment="1">
      <alignment horizontal="center" vertical="center" wrapText="1"/>
    </xf>
    <xf numFmtId="0" fontId="7" fillId="0" borderId="1" xfId="88" applyNumberFormat="1" applyFont="1" applyFill="1" applyBorder="1" applyAlignment="1">
      <alignment horizontal="center" vertical="center" wrapText="1"/>
    </xf>
    <xf numFmtId="183" fontId="7" fillId="0" borderId="1" xfId="67" applyNumberFormat="1" applyFont="1" applyFill="1" applyBorder="1" applyAlignment="1">
      <alignment horizontal="center" vertical="center" wrapText="1"/>
    </xf>
    <xf numFmtId="183" fontId="8" fillId="0" borderId="1" xfId="67" applyNumberFormat="1" applyFont="1" applyFill="1" applyBorder="1" applyAlignment="1">
      <alignment horizontal="center" vertical="center" wrapText="1"/>
    </xf>
    <xf numFmtId="183" fontId="7" fillId="0" borderId="1" xfId="67" applyNumberFormat="1" applyFont="1" applyFill="1" applyBorder="1" applyAlignment="1">
      <alignment horizontal="center" vertical="center" wrapText="1"/>
    </xf>
    <xf numFmtId="184" fontId="19" fillId="0" borderId="1" xfId="88" applyNumberFormat="1" applyFont="1" applyFill="1" applyBorder="1" applyAlignment="1">
      <alignment horizontal="left" vertical="center" wrapText="1"/>
    </xf>
    <xf numFmtId="183" fontId="7" fillId="2" borderId="1" xfId="67" applyNumberFormat="1" applyFont="1" applyFill="1" applyBorder="1" applyAlignment="1">
      <alignment horizontal="center" vertical="center" wrapText="1"/>
    </xf>
    <xf numFmtId="184" fontId="22" fillId="0" borderId="1" xfId="88" applyNumberFormat="1" applyFont="1" applyFill="1" applyBorder="1" applyAlignment="1">
      <alignment horizontal="left" vertical="center" wrapText="1"/>
    </xf>
    <xf numFmtId="183" fontId="7" fillId="0" borderId="1" xfId="50" applyNumberFormat="1" applyFont="1" applyFill="1" applyBorder="1" applyAlignment="1">
      <alignment horizontal="center" vertical="center" wrapText="1"/>
    </xf>
    <xf numFmtId="183" fontId="22" fillId="0" borderId="1" xfId="64" applyNumberFormat="1" applyFont="1" applyFill="1" applyBorder="1" applyAlignment="1" applyProtection="1">
      <alignment horizontal="center" vertical="center" wrapText="1"/>
    </xf>
    <xf numFmtId="0" fontId="8" fillId="0" borderId="1" xfId="88" applyNumberFormat="1" applyFont="1" applyFill="1" applyBorder="1" applyAlignment="1">
      <alignment horizontal="left" vertical="center" wrapText="1"/>
    </xf>
    <xf numFmtId="0" fontId="19" fillId="0" borderId="1" xfId="109" applyNumberFormat="1" applyFont="1" applyFill="1" applyBorder="1" applyAlignment="1">
      <alignment vertical="center" wrapText="1"/>
    </xf>
    <xf numFmtId="0" fontId="8" fillId="0" borderId="1" xfId="109" applyNumberFormat="1" applyFont="1" applyFill="1" applyBorder="1" applyAlignment="1">
      <alignment vertical="center" wrapText="1"/>
    </xf>
    <xf numFmtId="183" fontId="19" fillId="0" borderId="1" xfId="112" applyNumberFormat="1" applyFont="1" applyFill="1" applyBorder="1" applyAlignment="1">
      <alignment horizontal="left" vertical="center" wrapText="1"/>
    </xf>
    <xf numFmtId="0" fontId="22" fillId="0" borderId="1" xfId="0" applyFont="1" applyFill="1" applyBorder="1" applyAlignment="1">
      <alignment horizontal="center" vertical="center"/>
    </xf>
    <xf numFmtId="0" fontId="8" fillId="0" borderId="1" xfId="109" applyNumberFormat="1" applyFont="1" applyFill="1" applyBorder="1" applyAlignment="1">
      <alignment horizontal="left" vertical="center" wrapText="1"/>
    </xf>
    <xf numFmtId="184" fontId="7" fillId="2" borderId="1" xfId="88"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8" fillId="0" borderId="1" xfId="88" applyNumberFormat="1" applyFont="1" applyFill="1" applyBorder="1" applyAlignment="1">
      <alignment horizontal="left" vertical="center" wrapText="1"/>
    </xf>
    <xf numFmtId="183" fontId="7" fillId="0" borderId="1" xfId="88" applyNumberFormat="1" applyFont="1" applyFill="1" applyBorder="1" applyAlignment="1">
      <alignment horizontal="center" vertical="center" wrapText="1"/>
    </xf>
    <xf numFmtId="184" fontId="19" fillId="0" borderId="1" xfId="88" applyNumberFormat="1" applyFont="1" applyFill="1" applyBorder="1" applyAlignment="1">
      <alignment horizontal="center" vertical="center" wrapText="1"/>
    </xf>
    <xf numFmtId="184" fontId="22" fillId="2" borderId="1" xfId="88" applyNumberFormat="1" applyFont="1" applyFill="1" applyBorder="1" applyAlignment="1">
      <alignment horizontal="center" vertical="center" wrapText="1"/>
    </xf>
    <xf numFmtId="183" fontId="22" fillId="0" borderId="1" xfId="88" applyNumberFormat="1" applyFont="1" applyFill="1" applyBorder="1" applyAlignment="1">
      <alignment horizontal="left" vertical="center" wrapText="1"/>
    </xf>
    <xf numFmtId="0" fontId="4" fillId="0" borderId="1" xfId="88" applyNumberFormat="1" applyFont="1" applyFill="1" applyBorder="1" applyAlignment="1">
      <alignment horizontal="left" vertical="center" wrapText="1"/>
    </xf>
    <xf numFmtId="183" fontId="29" fillId="2" borderId="0" xfId="88" applyNumberFormat="1" applyFont="1" applyFill="1" applyAlignment="1">
      <alignment horizontal="center" vertical="center" wrapText="1"/>
    </xf>
    <xf numFmtId="183" fontId="7" fillId="0" borderId="0" xfId="88" applyNumberFormat="1" applyFont="1" applyFill="1" applyAlignment="1">
      <alignment horizontal="center" vertical="center" wrapText="1"/>
    </xf>
    <xf numFmtId="183" fontId="5" fillId="0" borderId="0" xfId="88" applyNumberFormat="1" applyFont="1" applyFill="1" applyAlignment="1">
      <alignment horizontal="right" vertical="center" wrapText="1"/>
    </xf>
    <xf numFmtId="183" fontId="6" fillId="2" borderId="0" xfId="88" applyNumberFormat="1" applyFont="1" applyFill="1" applyAlignment="1">
      <alignment horizontal="center" vertical="center" wrapText="1"/>
    </xf>
    <xf numFmtId="183" fontId="6" fillId="0" borderId="2" xfId="88" applyNumberFormat="1" applyFont="1" applyFill="1" applyBorder="1" applyAlignment="1">
      <alignment horizontal="center" vertical="center" wrapText="1"/>
    </xf>
    <xf numFmtId="183" fontId="5" fillId="2" borderId="1" xfId="88" applyNumberFormat="1" applyFont="1" applyFill="1" applyBorder="1" applyAlignment="1">
      <alignment horizontal="center" vertical="center" wrapText="1"/>
    </xf>
    <xf numFmtId="183" fontId="31" fillId="2" borderId="1" xfId="88" applyNumberFormat="1" applyFont="1" applyFill="1" applyBorder="1" applyAlignment="1">
      <alignment horizontal="center" vertical="center" wrapText="1"/>
    </xf>
    <xf numFmtId="183" fontId="6" fillId="0" borderId="9" xfId="88" applyNumberFormat="1" applyFont="1" applyFill="1" applyBorder="1" applyAlignment="1">
      <alignment horizontal="center" vertical="center" wrapText="1"/>
    </xf>
    <xf numFmtId="183" fontId="5" fillId="2" borderId="5" xfId="88" applyNumberFormat="1" applyFont="1" applyFill="1" applyBorder="1" applyAlignment="1">
      <alignment horizontal="center" vertical="center" wrapText="1"/>
    </xf>
    <xf numFmtId="183" fontId="31" fillId="2" borderId="3" xfId="88" applyNumberFormat="1" applyFont="1" applyFill="1" applyBorder="1" applyAlignment="1">
      <alignment horizontal="center" vertical="center" wrapText="1"/>
    </xf>
    <xf numFmtId="183" fontId="6" fillId="0" borderId="4" xfId="88" applyNumberFormat="1" applyFont="1" applyFill="1" applyBorder="1" applyAlignment="1">
      <alignment horizontal="center" vertical="center" wrapText="1"/>
    </xf>
    <xf numFmtId="183" fontId="4" fillId="2" borderId="1" xfId="88" applyNumberFormat="1" applyFont="1" applyFill="1" applyBorder="1" applyAlignment="1">
      <alignment horizontal="center" vertical="center" wrapText="1"/>
    </xf>
    <xf numFmtId="184" fontId="6" fillId="0" borderId="1" xfId="88" applyNumberFormat="1" applyFont="1" applyFill="1" applyBorder="1" applyAlignment="1">
      <alignment horizontal="center" vertical="center"/>
    </xf>
    <xf numFmtId="184" fontId="6" fillId="2" borderId="1" xfId="88" applyNumberFormat="1" applyFont="1" applyFill="1" applyBorder="1" applyAlignment="1">
      <alignment horizontal="center" vertical="center"/>
    </xf>
    <xf numFmtId="183" fontId="7" fillId="0" borderId="1" xfId="64" applyNumberFormat="1" applyFont="1" applyFill="1" applyBorder="1" applyAlignment="1">
      <alignment horizontal="center" vertical="center" wrapText="1"/>
    </xf>
    <xf numFmtId="183" fontId="7" fillId="2" borderId="1" xfId="64"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83"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83" fontId="7" fillId="2" borderId="1" xfId="50" applyNumberFormat="1" applyFont="1" applyFill="1" applyBorder="1" applyAlignment="1">
      <alignment horizontal="center" vertical="center" wrapText="1"/>
    </xf>
    <xf numFmtId="183" fontId="22" fillId="2" borderId="1" xfId="0" applyNumberFormat="1" applyFont="1" applyFill="1" applyBorder="1" applyAlignment="1">
      <alignment horizontal="center" vertical="center" wrapText="1"/>
    </xf>
    <xf numFmtId="186" fontId="7" fillId="0" borderId="0" xfId="88" applyNumberFormat="1" applyFont="1" applyFill="1" applyBorder="1" applyAlignment="1">
      <alignment horizontal="center" vertical="center" wrapText="1"/>
    </xf>
    <xf numFmtId="186" fontId="29" fillId="2" borderId="0" xfId="88" applyNumberFormat="1" applyFont="1" applyFill="1" applyAlignment="1">
      <alignment horizontal="center" vertical="center" wrapText="1"/>
    </xf>
    <xf numFmtId="186" fontId="6" fillId="2" borderId="0" xfId="88" applyNumberFormat="1" applyFont="1" applyFill="1" applyAlignment="1">
      <alignment horizontal="center" vertical="center" wrapText="1"/>
    </xf>
    <xf numFmtId="186" fontId="31" fillId="2" borderId="1" xfId="88" applyNumberFormat="1" applyFont="1" applyFill="1" applyBorder="1" applyAlignment="1">
      <alignment horizontal="center" vertical="center" wrapText="1"/>
    </xf>
    <xf numFmtId="186" fontId="43" fillId="2" borderId="6" xfId="88" applyNumberFormat="1" applyFont="1" applyFill="1" applyBorder="1" applyAlignment="1">
      <alignment horizontal="center" vertical="center" wrapText="1"/>
    </xf>
    <xf numFmtId="183" fontId="41" fillId="2" borderId="6" xfId="88" applyNumberFormat="1" applyFont="1" applyFill="1" applyBorder="1" applyAlignment="1">
      <alignment horizontal="center" vertical="center" wrapText="1"/>
    </xf>
    <xf numFmtId="186" fontId="41" fillId="2" borderId="6" xfId="88" applyNumberFormat="1" applyFont="1" applyFill="1" applyBorder="1" applyAlignment="1">
      <alignment horizontal="center" vertical="center" wrapText="1"/>
    </xf>
    <xf numFmtId="183" fontId="41" fillId="2" borderId="3" xfId="88" applyNumberFormat="1" applyFont="1" applyFill="1" applyBorder="1" applyAlignment="1">
      <alignment horizontal="center" vertical="center" wrapText="1"/>
    </xf>
    <xf numFmtId="186" fontId="4" fillId="2" borderId="1" xfId="88" applyNumberFormat="1" applyFont="1" applyFill="1" applyBorder="1" applyAlignment="1">
      <alignment horizontal="center" vertical="center" wrapText="1"/>
    </xf>
    <xf numFmtId="186" fontId="6" fillId="2" borderId="1" xfId="88" applyNumberFormat="1" applyFont="1" applyFill="1" applyBorder="1" applyAlignment="1">
      <alignment horizontal="center" vertical="center" wrapText="1"/>
    </xf>
    <xf numFmtId="186" fontId="7" fillId="2" borderId="1" xfId="88" applyNumberFormat="1" applyFont="1" applyFill="1" applyBorder="1" applyAlignment="1">
      <alignment horizontal="center" vertical="center" wrapText="1"/>
    </xf>
    <xf numFmtId="186" fontId="22" fillId="2" borderId="1" xfId="0" applyNumberFormat="1" applyFont="1" applyFill="1" applyBorder="1" applyAlignment="1" applyProtection="1">
      <alignment horizontal="center" vertical="center" wrapText="1"/>
    </xf>
    <xf numFmtId="177" fontId="7" fillId="2" borderId="1" xfId="88" applyNumberFormat="1" applyFont="1" applyFill="1" applyBorder="1" applyAlignment="1">
      <alignment horizontal="center" vertical="center" wrapText="1"/>
    </xf>
    <xf numFmtId="186" fontId="34" fillId="2" borderId="1" xfId="88"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86" fontId="22" fillId="2" borderId="1" xfId="0" applyNumberFormat="1" applyFont="1" applyFill="1" applyBorder="1" applyAlignment="1">
      <alignment horizontal="center" vertical="center" wrapText="1"/>
    </xf>
    <xf numFmtId="177" fontId="7" fillId="2" borderId="1" xfId="67" applyNumberFormat="1" applyFont="1" applyFill="1" applyBorder="1" applyAlignment="1">
      <alignment horizontal="center" vertical="center" wrapText="1"/>
    </xf>
    <xf numFmtId="186" fontId="7" fillId="2" borderId="1" xfId="50" applyNumberFormat="1" applyFont="1" applyFill="1" applyBorder="1" applyAlignment="1">
      <alignment horizontal="center" vertical="center" wrapText="1"/>
    </xf>
    <xf numFmtId="0" fontId="7" fillId="2" borderId="1" xfId="50" applyNumberFormat="1" applyFont="1" applyFill="1" applyBorder="1" applyAlignment="1">
      <alignment horizontal="center" vertical="center" wrapText="1"/>
    </xf>
    <xf numFmtId="183" fontId="29" fillId="0" borderId="0" xfId="88" applyNumberFormat="1" applyFont="1" applyFill="1" applyAlignment="1">
      <alignment horizontal="center" vertical="center" wrapText="1"/>
    </xf>
    <xf numFmtId="182" fontId="29" fillId="0" borderId="0" xfId="88" applyNumberFormat="1" applyFont="1" applyFill="1" applyAlignment="1">
      <alignment horizontal="center" vertical="center" wrapText="1"/>
    </xf>
    <xf numFmtId="183" fontId="6" fillId="0" borderId="0" xfId="88" applyNumberFormat="1" applyFont="1" applyFill="1" applyAlignment="1">
      <alignment horizontal="center" vertical="center" wrapText="1"/>
    </xf>
    <xf numFmtId="182" fontId="6" fillId="0" borderId="0" xfId="88" applyNumberFormat="1" applyFont="1" applyFill="1" applyAlignment="1">
      <alignment horizontal="center" vertical="center" wrapText="1"/>
    </xf>
    <xf numFmtId="183" fontId="5" fillId="0" borderId="1" xfId="88" applyNumberFormat="1" applyFont="1" applyFill="1" applyBorder="1" applyAlignment="1">
      <alignment horizontal="center" vertical="center" wrapText="1"/>
    </xf>
    <xf numFmtId="182" fontId="31" fillId="0" borderId="1" xfId="88" applyNumberFormat="1" applyFont="1" applyFill="1" applyBorder="1" applyAlignment="1">
      <alignment horizontal="center" vertical="center" wrapText="1"/>
    </xf>
    <xf numFmtId="183" fontId="31" fillId="0" borderId="1" xfId="88" applyNumberFormat="1" applyFont="1" applyFill="1" applyBorder="1" applyAlignment="1">
      <alignment horizontal="center" vertical="center" wrapText="1"/>
    </xf>
    <xf numFmtId="0" fontId="6" fillId="0" borderId="2" xfId="88" applyNumberFormat="1" applyFont="1" applyFill="1" applyBorder="1" applyAlignment="1">
      <alignment horizontal="center" vertical="center" wrapText="1"/>
    </xf>
    <xf numFmtId="182" fontId="4" fillId="0" borderId="2" xfId="88" applyNumberFormat="1" applyFont="1" applyFill="1" applyBorder="1" applyAlignment="1">
      <alignment horizontal="center" vertical="center" wrapText="1"/>
    </xf>
    <xf numFmtId="0" fontId="4" fillId="0" borderId="2" xfId="88" applyNumberFormat="1" applyFont="1" applyFill="1" applyBorder="1" applyAlignment="1">
      <alignment horizontal="center" vertical="center" wrapText="1"/>
    </xf>
    <xf numFmtId="0" fontId="6" fillId="0" borderId="4" xfId="88" applyNumberFormat="1" applyFont="1" applyFill="1" applyBorder="1" applyAlignment="1">
      <alignment horizontal="center" vertical="center" wrapText="1"/>
    </xf>
    <xf numFmtId="182" fontId="6" fillId="0" borderId="4" xfId="88" applyNumberFormat="1" applyFont="1" applyFill="1" applyBorder="1" applyAlignment="1">
      <alignment horizontal="center" vertical="center" wrapText="1"/>
    </xf>
    <xf numFmtId="182" fontId="6" fillId="0" borderId="1" xfId="88" applyNumberFormat="1" applyFont="1" applyFill="1" applyBorder="1" applyAlignment="1">
      <alignment horizontal="center" vertical="center" wrapText="1"/>
    </xf>
    <xf numFmtId="177" fontId="22" fillId="2" borderId="1" xfId="0" applyNumberFormat="1" applyFont="1" applyFill="1" applyBorder="1" applyAlignment="1" applyProtection="1">
      <alignment horizontal="center" vertical="center" wrapText="1"/>
    </xf>
    <xf numFmtId="183" fontId="19" fillId="2" borderId="1" xfId="0" applyNumberFormat="1" applyFont="1" applyFill="1" applyBorder="1" applyAlignment="1" applyProtection="1">
      <alignment horizontal="center" vertical="center" wrapText="1"/>
    </xf>
    <xf numFmtId="183" fontId="22" fillId="0" borderId="1" xfId="0" applyNumberFormat="1" applyFont="1" applyFill="1" applyBorder="1" applyAlignment="1" applyProtection="1">
      <alignment horizontal="center" vertical="center" wrapText="1"/>
    </xf>
    <xf numFmtId="177" fontId="7" fillId="0" borderId="1" xfId="88" applyNumberFormat="1" applyFont="1" applyFill="1" applyBorder="1" applyAlignment="1">
      <alignment horizontal="center" vertical="center" wrapText="1"/>
    </xf>
    <xf numFmtId="184" fontId="22" fillId="0" borderId="1" xfId="0" applyNumberFormat="1" applyFont="1" applyFill="1" applyBorder="1" applyAlignment="1" applyProtection="1">
      <alignment horizontal="center" vertical="center" wrapText="1"/>
    </xf>
    <xf numFmtId="184" fontId="7" fillId="0" borderId="1" xfId="88" applyNumberFormat="1" applyFont="1" applyFill="1" applyBorder="1" applyAlignment="1">
      <alignment horizontal="center" vertical="center" wrapText="1"/>
    </xf>
    <xf numFmtId="177" fontId="7" fillId="2" borderId="1" xfId="50" applyNumberFormat="1" applyFont="1" applyFill="1" applyBorder="1" applyAlignment="1">
      <alignment horizontal="center" vertical="center" wrapText="1"/>
    </xf>
    <xf numFmtId="0" fontId="29" fillId="2" borderId="0" xfId="88" applyNumberFormat="1" applyFont="1" applyFill="1" applyAlignment="1">
      <alignment horizontal="center" vertical="center" wrapText="1"/>
    </xf>
    <xf numFmtId="183" fontId="6" fillId="0" borderId="0" xfId="88" applyNumberFormat="1" applyFont="1" applyFill="1" applyAlignment="1">
      <alignment horizontal="center" vertical="center" wrapText="1"/>
    </xf>
    <xf numFmtId="183" fontId="6" fillId="0" borderId="0" xfId="88" applyNumberFormat="1" applyFont="1" applyFill="1" applyAlignment="1">
      <alignment horizontal="right" vertical="center" wrapText="1"/>
    </xf>
    <xf numFmtId="0" fontId="6" fillId="2" borderId="0" xfId="88" applyNumberFormat="1" applyFont="1" applyFill="1" applyAlignment="1">
      <alignment horizontal="right" vertical="center" wrapText="1"/>
    </xf>
    <xf numFmtId="183" fontId="5" fillId="0" borderId="6" xfId="88" applyNumberFormat="1" applyFont="1" applyFill="1" applyBorder="1" applyAlignment="1">
      <alignment horizontal="center" vertical="center" wrapText="1"/>
    </xf>
    <xf numFmtId="183" fontId="31" fillId="0" borderId="3" xfId="88" applyNumberFormat="1" applyFont="1" applyFill="1" applyBorder="1" applyAlignment="1">
      <alignment horizontal="center" vertical="center" wrapText="1"/>
    </xf>
    <xf numFmtId="186" fontId="4" fillId="0" borderId="1" xfId="88" applyNumberFormat="1" applyFont="1" applyFill="1" applyBorder="1" applyAlignment="1">
      <alignment horizontal="center" vertical="center" wrapText="1"/>
    </xf>
    <xf numFmtId="0" fontId="4" fillId="0" borderId="2" xfId="88" applyNumberFormat="1" applyFont="1" applyFill="1" applyBorder="1" applyAlignment="1">
      <alignment horizontal="center" vertical="center" wrapText="1"/>
    </xf>
    <xf numFmtId="0" fontId="6" fillId="0" borderId="4" xfId="88" applyNumberFormat="1" applyFont="1" applyFill="1" applyBorder="1" applyAlignment="1">
      <alignment horizontal="center" vertical="center" wrapText="1"/>
    </xf>
    <xf numFmtId="186" fontId="6" fillId="0" borderId="1" xfId="88" applyNumberFormat="1" applyFont="1" applyFill="1" applyBorder="1" applyAlignment="1">
      <alignment horizontal="center" vertical="center" wrapText="1"/>
    </xf>
    <xf numFmtId="0" fontId="4" fillId="2" borderId="1" xfId="88" applyNumberFormat="1" applyFont="1" applyFill="1" applyBorder="1" applyAlignment="1">
      <alignment horizontal="center" vertical="center" wrapText="1"/>
    </xf>
    <xf numFmtId="9" fontId="4" fillId="0" borderId="3" xfId="88" applyNumberFormat="1" applyFont="1" applyFill="1" applyBorder="1" applyAlignment="1">
      <alignment horizontal="center" vertical="center" wrapText="1"/>
    </xf>
    <xf numFmtId="187" fontId="6" fillId="0" borderId="1" xfId="88" applyNumberFormat="1" applyFont="1" applyFill="1" applyBorder="1" applyAlignment="1">
      <alignment horizontal="center" vertical="center" wrapText="1"/>
    </xf>
    <xf numFmtId="188" fontId="6" fillId="0" borderId="1" xfId="88" applyNumberFormat="1" applyFont="1" applyFill="1" applyBorder="1" applyAlignment="1">
      <alignment horizontal="center" vertical="center" wrapText="1"/>
    </xf>
    <xf numFmtId="188" fontId="6" fillId="0" borderId="1" xfId="88" applyNumberFormat="1" applyFont="1" applyFill="1" applyBorder="1" applyAlignment="1">
      <alignment horizontal="center" vertical="center" wrapText="1"/>
    </xf>
    <xf numFmtId="0" fontId="22" fillId="2" borderId="1" xfId="88" applyNumberFormat="1" applyFont="1" applyFill="1" applyBorder="1" applyAlignment="1">
      <alignment horizontal="center" vertical="center" wrapText="1"/>
    </xf>
    <xf numFmtId="9" fontId="22" fillId="0" borderId="1" xfId="88" applyNumberFormat="1" applyFont="1" applyFill="1" applyBorder="1" applyAlignment="1">
      <alignment horizontal="center" vertical="center" wrapText="1"/>
    </xf>
    <xf numFmtId="177" fontId="22" fillId="0" borderId="1" xfId="88" applyNumberFormat="1" applyFont="1" applyFill="1" applyBorder="1" applyAlignment="1">
      <alignment horizontal="center" vertical="center" wrapText="1"/>
    </xf>
    <xf numFmtId="177" fontId="38" fillId="0" borderId="1" xfId="88" applyNumberFormat="1" applyFont="1" applyFill="1" applyBorder="1" applyAlignment="1">
      <alignment horizontal="center" vertical="center" wrapText="1"/>
    </xf>
    <xf numFmtId="0" fontId="6" fillId="2" borderId="1" xfId="67" applyNumberFormat="1" applyFont="1" applyFill="1" applyBorder="1" applyAlignment="1">
      <alignment horizontal="center" vertical="center" wrapText="1"/>
    </xf>
    <xf numFmtId="9" fontId="6" fillId="0" borderId="1" xfId="67" applyNumberFormat="1" applyFont="1" applyFill="1" applyBorder="1" applyAlignment="1">
      <alignment horizontal="center" vertical="center" wrapText="1"/>
    </xf>
    <xf numFmtId="0" fontId="6" fillId="0" borderId="1" xfId="67" applyNumberFormat="1" applyFont="1" applyFill="1" applyBorder="1" applyAlignment="1">
      <alignment horizontal="center" vertical="center" wrapText="1"/>
    </xf>
    <xf numFmtId="10" fontId="6" fillId="0" borderId="1" xfId="67" applyNumberFormat="1" applyFont="1" applyFill="1" applyBorder="1" applyAlignment="1">
      <alignment horizontal="center" vertical="center" wrapText="1"/>
    </xf>
    <xf numFmtId="183" fontId="29" fillId="2" borderId="0" xfId="88" applyNumberFormat="1" applyFont="1" applyFill="1" applyAlignment="1">
      <alignment horizontal="left" vertical="center" wrapText="1"/>
    </xf>
    <xf numFmtId="183" fontId="6" fillId="0" borderId="0" xfId="88" applyNumberFormat="1" applyFont="1" applyFill="1" applyAlignment="1">
      <alignment horizontal="right" vertical="center" wrapText="1"/>
    </xf>
    <xf numFmtId="183" fontId="6" fillId="2" borderId="0" xfId="88" applyNumberFormat="1" applyFont="1" applyFill="1" applyAlignment="1">
      <alignment horizontal="left" vertical="center" wrapText="1"/>
    </xf>
    <xf numFmtId="183" fontId="6" fillId="2" borderId="0" xfId="88" applyNumberFormat="1" applyFont="1" applyFill="1" applyAlignment="1">
      <alignment horizontal="right" vertical="center" wrapText="1"/>
    </xf>
    <xf numFmtId="183" fontId="4" fillId="2" borderId="3" xfId="88" applyNumberFormat="1" applyFont="1" applyFill="1" applyBorder="1" applyAlignment="1">
      <alignment horizontal="center" vertical="center" wrapText="1"/>
    </xf>
    <xf numFmtId="183" fontId="6" fillId="0" borderId="1" xfId="88" applyNumberFormat="1" applyFont="1" applyFill="1" applyBorder="1" applyAlignment="1">
      <alignment horizontal="center" vertical="center" wrapText="1"/>
    </xf>
    <xf numFmtId="183" fontId="6" fillId="2" borderId="3" xfId="88" applyNumberFormat="1" applyFont="1" applyFill="1" applyBorder="1" applyAlignment="1">
      <alignment horizontal="left" vertical="center" wrapText="1"/>
    </xf>
    <xf numFmtId="183" fontId="6" fillId="2" borderId="3" xfId="88" applyNumberFormat="1" applyFont="1" applyFill="1" applyBorder="1" applyAlignment="1">
      <alignment horizontal="center" vertical="center" wrapText="1"/>
    </xf>
    <xf numFmtId="186" fontId="6" fillId="2" borderId="1" xfId="88" applyNumberFormat="1" applyFont="1" applyFill="1" applyBorder="1" applyAlignment="1">
      <alignment horizontal="left" vertical="center" wrapText="1"/>
    </xf>
    <xf numFmtId="184" fontId="6" fillId="2" borderId="1" xfId="88" applyNumberFormat="1" applyFont="1" applyFill="1" applyBorder="1" applyAlignment="1">
      <alignment horizontal="left" vertical="center" wrapText="1"/>
    </xf>
    <xf numFmtId="186" fontId="6" fillId="0" borderId="1" xfId="88" applyNumberFormat="1" applyFont="1" applyFill="1" applyBorder="1" applyAlignment="1">
      <alignment horizontal="center" vertical="center" wrapText="1"/>
    </xf>
    <xf numFmtId="188" fontId="6" fillId="0" borderId="1" xfId="88" applyNumberFormat="1" applyFont="1" applyFill="1" applyBorder="1" applyAlignment="1">
      <alignment horizontal="center" vertical="center" wrapText="1"/>
    </xf>
    <xf numFmtId="188" fontId="6" fillId="2" borderId="1" xfId="88" applyNumberFormat="1" applyFont="1" applyFill="1" applyBorder="1" applyAlignment="1">
      <alignment horizontal="left" vertical="center" wrapText="1"/>
    </xf>
    <xf numFmtId="188" fontId="6" fillId="2" borderId="1" xfId="88" applyNumberFormat="1" applyFont="1" applyFill="1" applyBorder="1" applyAlignment="1">
      <alignment horizontal="center" vertical="center" wrapText="1"/>
    </xf>
    <xf numFmtId="177" fontId="7" fillId="2" borderId="1" xfId="88" applyNumberFormat="1" applyFont="1" applyFill="1" applyBorder="1" applyAlignment="1">
      <alignment horizontal="left" vertical="center" wrapText="1"/>
    </xf>
    <xf numFmtId="177" fontId="8" fillId="2" borderId="1" xfId="88" applyNumberFormat="1" applyFont="1" applyFill="1" applyBorder="1" applyAlignment="1">
      <alignment horizontal="left" vertical="center" wrapText="1"/>
    </xf>
    <xf numFmtId="177" fontId="8" fillId="2" borderId="1" xfId="88" applyNumberFormat="1" applyFont="1" applyFill="1" applyBorder="1" applyAlignment="1">
      <alignment horizontal="center" vertical="center" wrapText="1"/>
    </xf>
    <xf numFmtId="0" fontId="8" fillId="2" borderId="1" xfId="88" applyNumberFormat="1" applyFont="1" applyFill="1" applyBorder="1" applyAlignment="1">
      <alignment horizontal="center" vertical="center" wrapText="1"/>
    </xf>
    <xf numFmtId="0" fontId="19" fillId="2" borderId="1" xfId="88" applyNumberFormat="1" applyFont="1" applyFill="1" applyBorder="1" applyAlignment="1">
      <alignment horizontal="center" vertical="center" wrapText="1"/>
    </xf>
    <xf numFmtId="0" fontId="19" fillId="2" borderId="1" xfId="88" applyNumberFormat="1" applyFont="1" applyFill="1" applyBorder="1" applyAlignment="1">
      <alignment horizontal="left" vertical="center" wrapText="1"/>
    </xf>
    <xf numFmtId="177" fontId="22" fillId="0" borderId="1" xfId="88" applyNumberFormat="1" applyFont="1" applyFill="1" applyBorder="1" applyAlignment="1">
      <alignment horizontal="center" vertical="center" wrapText="1"/>
    </xf>
    <xf numFmtId="177" fontId="19" fillId="2" borderId="1" xfId="88" applyNumberFormat="1" applyFont="1" applyFill="1" applyBorder="1" applyAlignment="1">
      <alignment horizontal="left" vertical="center" wrapText="1"/>
    </xf>
    <xf numFmtId="177" fontId="22" fillId="2" borderId="1" xfId="88" applyNumberFormat="1" applyFont="1" applyFill="1" applyBorder="1" applyAlignment="1">
      <alignment horizontal="center" vertical="center" wrapText="1"/>
    </xf>
    <xf numFmtId="177" fontId="22" fillId="2" borderId="1" xfId="88" applyNumberFormat="1" applyFont="1" applyFill="1" applyBorder="1" applyAlignment="1">
      <alignment horizontal="left" vertical="center" wrapText="1"/>
    </xf>
    <xf numFmtId="177" fontId="33" fillId="2" borderId="1" xfId="88" applyNumberFormat="1" applyFont="1" applyFill="1" applyBorder="1" applyAlignment="1">
      <alignment horizontal="left" vertical="center" wrapText="1"/>
    </xf>
    <xf numFmtId="177" fontId="19" fillId="2" borderId="1" xfId="88" applyNumberFormat="1" applyFont="1" applyFill="1" applyBorder="1" applyAlignment="1">
      <alignment horizontal="center" vertical="center" wrapText="1"/>
    </xf>
    <xf numFmtId="183" fontId="6" fillId="2" borderId="1" xfId="67" applyNumberFormat="1" applyFont="1" applyFill="1" applyBorder="1" applyAlignment="1">
      <alignment horizontal="left" vertical="center" wrapText="1"/>
    </xf>
    <xf numFmtId="188" fontId="7" fillId="2" borderId="1" xfId="88" applyNumberFormat="1" applyFont="1" applyFill="1" applyBorder="1" applyAlignment="1">
      <alignment horizontal="center" vertical="center" wrapText="1"/>
    </xf>
    <xf numFmtId="188" fontId="7" fillId="2" borderId="1" xfId="88" applyNumberFormat="1" applyFont="1" applyFill="1" applyBorder="1" applyAlignment="1">
      <alignment horizontal="left" vertical="center" wrapText="1"/>
    </xf>
    <xf numFmtId="183" fontId="22" fillId="0" borderId="1" xfId="50" applyNumberFormat="1" applyFont="1" applyFill="1" applyBorder="1" applyAlignment="1">
      <alignment horizontal="center" vertical="center" wrapText="1"/>
    </xf>
    <xf numFmtId="183" fontId="31" fillId="0" borderId="1" xfId="0" applyNumberFormat="1" applyFont="1" applyFill="1" applyBorder="1" applyAlignment="1">
      <alignment horizontal="center" vertical="center" wrapText="1"/>
    </xf>
    <xf numFmtId="0" fontId="6" fillId="0" borderId="1" xfId="88"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88" applyNumberFormat="1" applyFont="1" applyFill="1" applyBorder="1" applyAlignment="1">
      <alignment horizontal="center" vertical="center" wrapText="1"/>
    </xf>
    <xf numFmtId="0" fontId="8" fillId="0" borderId="1" xfId="64"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84" fontId="8" fillId="0" borderId="1" xfId="0" applyNumberFormat="1" applyFont="1" applyFill="1" applyBorder="1" applyAlignment="1">
      <alignment horizontal="center" vertical="center" wrapText="1"/>
    </xf>
    <xf numFmtId="184" fontId="7" fillId="0" borderId="1" xfId="0" applyNumberFormat="1" applyFont="1" applyFill="1" applyBorder="1" applyAlignment="1">
      <alignment horizontal="center" vertical="center" wrapText="1"/>
    </xf>
    <xf numFmtId="0" fontId="19" fillId="0" borderId="1" xfId="88" applyNumberFormat="1" applyFont="1" applyFill="1" applyBorder="1" applyAlignment="1" applyProtection="1">
      <alignment horizontal="center" vertical="center" wrapText="1"/>
    </xf>
    <xf numFmtId="0" fontId="19" fillId="0" borderId="1" xfId="77"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84" fontId="8" fillId="0" borderId="1" xfId="86" applyNumberFormat="1" applyFont="1" applyFill="1" applyBorder="1" applyAlignment="1">
      <alignment horizontal="center" vertical="center" wrapText="1"/>
    </xf>
    <xf numFmtId="183" fontId="8" fillId="0" borderId="1" xfId="86" applyNumberFormat="1" applyFont="1" applyFill="1" applyBorder="1" applyAlignment="1">
      <alignment horizontal="center" vertical="center" wrapText="1"/>
    </xf>
    <xf numFmtId="0" fontId="8" fillId="0" borderId="1" xfId="86" applyNumberFormat="1" applyFont="1" applyFill="1" applyBorder="1" applyAlignment="1">
      <alignment horizontal="center" vertical="center" wrapText="1"/>
    </xf>
    <xf numFmtId="0" fontId="7" fillId="0" borderId="0" xfId="88" applyNumberFormat="1" applyFont="1" applyFill="1" applyAlignment="1">
      <alignment horizontal="left" vertical="center" wrapText="1"/>
    </xf>
    <xf numFmtId="0" fontId="5" fillId="2" borderId="5"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185" fontId="5" fillId="0" borderId="1" xfId="88" applyNumberFormat="1" applyFont="1" applyFill="1" applyBorder="1" applyAlignment="1">
      <alignment horizontal="center" vertical="center" wrapText="1"/>
    </xf>
    <xf numFmtId="0" fontId="22" fillId="0" borderId="0" xfId="0" applyFont="1" applyFill="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85" fontId="6" fillId="0" borderId="1" xfId="88"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185" fontId="7" fillId="0" borderId="1" xfId="88" applyNumberFormat="1" applyFont="1" applyFill="1" applyBorder="1" applyAlignment="1">
      <alignment horizontal="left" vertical="center" wrapText="1"/>
    </xf>
    <xf numFmtId="183" fontId="7" fillId="0" borderId="1" xfId="88" applyNumberFormat="1" applyFont="1" applyFill="1" applyBorder="1" applyAlignment="1">
      <alignment horizontal="left" vertical="center"/>
    </xf>
    <xf numFmtId="184" fontId="8" fillId="2" borderId="1" xfId="88"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1" xfId="88"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88" applyNumberFormat="1" applyFont="1" applyFill="1" applyBorder="1" applyAlignment="1" applyProtection="1">
      <alignment horizontal="center" vertical="center" wrapText="1"/>
    </xf>
    <xf numFmtId="0" fontId="8" fillId="2" borderId="1" xfId="88" applyFont="1" applyFill="1" applyBorder="1" applyAlignment="1" applyProtection="1">
      <alignment horizontal="center" vertical="center" wrapText="1"/>
    </xf>
    <xf numFmtId="0" fontId="7" fillId="2" borderId="1" xfId="88" applyFont="1" applyFill="1" applyBorder="1" applyAlignment="1" applyProtection="1">
      <alignment horizontal="center" vertical="center" wrapText="1"/>
    </xf>
    <xf numFmtId="183" fontId="8" fillId="2" borderId="1" xfId="67" applyNumberFormat="1" applyFont="1" applyFill="1" applyBorder="1" applyAlignment="1">
      <alignment horizontal="center" vertical="center" wrapText="1"/>
    </xf>
    <xf numFmtId="184" fontId="7" fillId="0" borderId="1" xfId="88" applyNumberFormat="1" applyFont="1" applyFill="1" applyBorder="1" applyAlignment="1">
      <alignment horizontal="center" vertical="center" wrapText="1"/>
    </xf>
    <xf numFmtId="183" fontId="19" fillId="0" borderId="1" xfId="88" applyNumberFormat="1" applyFont="1" applyFill="1" applyBorder="1" applyAlignment="1">
      <alignment horizontal="center" vertical="center" wrapText="1"/>
    </xf>
    <xf numFmtId="183" fontId="22" fillId="0" borderId="1" xfId="88"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183" fontId="7" fillId="0" borderId="1" xfId="0" applyNumberFormat="1" applyFont="1" applyFill="1" applyBorder="1" applyAlignment="1">
      <alignment horizontal="center" vertical="center" wrapText="1"/>
    </xf>
    <xf numFmtId="183" fontId="6" fillId="0" borderId="1" xfId="50" applyNumberFormat="1" applyFont="1" applyFill="1" applyBorder="1" applyAlignment="1">
      <alignment horizontal="center" vertical="center" wrapText="1"/>
    </xf>
    <xf numFmtId="0" fontId="6" fillId="0" borderId="1" xfId="112" applyNumberFormat="1" applyFont="1" applyFill="1" applyBorder="1" applyAlignment="1">
      <alignment horizontal="left" vertical="center" wrapText="1"/>
    </xf>
    <xf numFmtId="184" fontId="6" fillId="2" borderId="1" xfId="64" applyNumberFormat="1" applyFont="1" applyFill="1" applyBorder="1" applyAlignment="1">
      <alignment horizontal="center" vertical="center" wrapText="1"/>
    </xf>
    <xf numFmtId="0" fontId="8" fillId="0" borderId="1" xfId="112" applyNumberFormat="1" applyFont="1" applyFill="1" applyBorder="1" applyAlignment="1">
      <alignment horizontal="left" vertical="center" wrapText="1"/>
    </xf>
    <xf numFmtId="184" fontId="19" fillId="0" borderId="1" xfId="88" applyNumberFormat="1" applyFont="1" applyFill="1" applyBorder="1" applyAlignment="1">
      <alignment horizontal="center" vertical="center" wrapText="1"/>
    </xf>
    <xf numFmtId="184" fontId="22" fillId="0" borderId="1" xfId="88" applyNumberFormat="1" applyFont="1" applyFill="1" applyBorder="1" applyAlignment="1">
      <alignment horizontal="center" vertical="center" wrapText="1"/>
    </xf>
    <xf numFmtId="183" fontId="22" fillId="2" borderId="1" xfId="67"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184" fontId="22" fillId="0" borderId="1" xfId="88" applyNumberFormat="1" applyFont="1" applyFill="1" applyBorder="1" applyAlignment="1" applyProtection="1">
      <alignment horizontal="center" vertical="center" wrapText="1"/>
    </xf>
    <xf numFmtId="184" fontId="19" fillId="0" borderId="1" xfId="88" applyNumberFormat="1" applyFont="1" applyFill="1" applyBorder="1" applyAlignment="1" applyProtection="1">
      <alignment horizontal="center" vertical="center" wrapText="1"/>
    </xf>
    <xf numFmtId="184" fontId="22" fillId="2" borderId="1" xfId="88" applyNumberFormat="1" applyFont="1" applyFill="1" applyBorder="1" applyAlignment="1" applyProtection="1">
      <alignment horizontal="center" vertical="center" wrapText="1"/>
    </xf>
    <xf numFmtId="183" fontId="22" fillId="0" borderId="1" xfId="67" applyNumberFormat="1" applyFont="1" applyFill="1" applyBorder="1" applyAlignment="1">
      <alignment horizontal="center" vertical="center" wrapText="1"/>
    </xf>
    <xf numFmtId="184" fontId="8" fillId="0" borderId="1" xfId="88" applyNumberFormat="1" applyFont="1" applyFill="1" applyBorder="1" applyAlignment="1">
      <alignment horizontal="center" vertical="center" wrapText="1"/>
    </xf>
    <xf numFmtId="0" fontId="19" fillId="0" borderId="1" xfId="121" applyFont="1" applyFill="1" applyBorder="1" applyAlignment="1" applyProtection="1">
      <alignment horizontal="left" vertical="center" wrapText="1"/>
    </xf>
    <xf numFmtId="184" fontId="31" fillId="2" borderId="1" xfId="88"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5" fillId="0" borderId="1" xfId="121" applyFont="1" applyFill="1" applyBorder="1" applyAlignment="1" applyProtection="1">
      <alignment horizontal="left" vertical="center" wrapText="1"/>
    </xf>
    <xf numFmtId="0" fontId="19" fillId="0" borderId="1" xfId="121" applyFont="1" applyFill="1" applyBorder="1" applyAlignment="1" applyProtection="1">
      <alignment horizontal="left" vertical="center" wrapText="1"/>
    </xf>
    <xf numFmtId="0" fontId="5" fillId="0" borderId="1" xfId="109" applyNumberFormat="1" applyFont="1" applyFill="1" applyBorder="1" applyAlignment="1">
      <alignment horizontal="left" vertical="center" wrapText="1"/>
    </xf>
    <xf numFmtId="0" fontId="6" fillId="0" borderId="1" xfId="109" applyNumberFormat="1" applyFont="1" applyFill="1" applyBorder="1" applyAlignment="1">
      <alignment horizontal="left" vertical="center" wrapText="1"/>
    </xf>
    <xf numFmtId="183" fontId="6" fillId="2" borderId="1" xfId="50" applyNumberFormat="1" applyFont="1" applyFill="1" applyBorder="1" applyAlignment="1">
      <alignment horizontal="center" vertical="center" wrapText="1"/>
    </xf>
    <xf numFmtId="184" fontId="6" fillId="0" borderId="1" xfId="64" applyNumberFormat="1" applyFont="1" applyFill="1" applyBorder="1" applyAlignment="1">
      <alignment horizontal="center" vertical="center" wrapText="1"/>
    </xf>
    <xf numFmtId="184" fontId="7" fillId="2" borderId="1" xfId="64" applyNumberFormat="1" applyFont="1" applyFill="1" applyBorder="1" applyAlignment="1">
      <alignment horizontal="center" vertical="center" wrapText="1"/>
    </xf>
    <xf numFmtId="183" fontId="34" fillId="0" borderId="1" xfId="88" applyNumberFormat="1" applyFont="1" applyFill="1" applyBorder="1" applyAlignment="1">
      <alignment horizontal="center" vertical="center" wrapText="1"/>
    </xf>
    <xf numFmtId="186" fontId="22" fillId="2" borderId="1" xfId="67" applyNumberFormat="1" applyFont="1" applyFill="1" applyBorder="1" applyAlignment="1" applyProtection="1">
      <alignment horizontal="center" vertical="center" wrapText="1"/>
    </xf>
    <xf numFmtId="184" fontId="22" fillId="2" borderId="1" xfId="0" applyNumberFormat="1" applyFont="1" applyFill="1" applyBorder="1" applyAlignment="1" applyProtection="1">
      <alignment horizontal="center" vertical="center" wrapText="1"/>
    </xf>
    <xf numFmtId="177" fontId="34" fillId="0" borderId="1" xfId="88" applyNumberFormat="1" applyFont="1" applyFill="1" applyBorder="1" applyAlignment="1">
      <alignment horizontal="center" vertical="center" wrapText="1"/>
    </xf>
    <xf numFmtId="0" fontId="22" fillId="0" borderId="1" xfId="88" applyNumberFormat="1" applyFont="1" applyFill="1" applyBorder="1" applyAlignment="1" applyProtection="1">
      <alignment horizontal="center" vertical="center" wrapText="1"/>
    </xf>
    <xf numFmtId="9" fontId="22" fillId="2" borderId="1" xfId="88" applyNumberFormat="1" applyFont="1" applyFill="1" applyBorder="1" applyAlignment="1">
      <alignment horizontal="center" vertical="center" wrapText="1"/>
    </xf>
    <xf numFmtId="9" fontId="6" fillId="2" borderId="1" xfId="88" applyNumberFormat="1" applyFont="1" applyFill="1" applyBorder="1" applyAlignment="1">
      <alignment horizontal="center" vertical="center" wrapText="1"/>
    </xf>
    <xf numFmtId="188" fontId="6" fillId="0" borderId="1" xfId="67" applyNumberFormat="1" applyFont="1" applyFill="1" applyBorder="1" applyAlignment="1">
      <alignment horizontal="center" vertical="center" wrapText="1"/>
    </xf>
    <xf numFmtId="188" fontId="22" fillId="0" borderId="1" xfId="88" applyNumberFormat="1" applyFont="1" applyFill="1" applyBorder="1" applyAlignment="1">
      <alignment horizontal="center" vertical="center" wrapText="1"/>
    </xf>
    <xf numFmtId="177" fontId="19" fillId="0" borderId="1" xfId="88" applyNumberFormat="1" applyFont="1" applyFill="1" applyBorder="1" applyAlignment="1">
      <alignment horizontal="center" vertical="center" wrapText="1"/>
    </xf>
    <xf numFmtId="188" fontId="6" fillId="2" borderId="1" xfId="67" applyNumberFormat="1" applyFont="1" applyFill="1" applyBorder="1" applyAlignment="1">
      <alignment horizontal="center" vertical="center" wrapText="1"/>
    </xf>
    <xf numFmtId="188" fontId="6" fillId="2" borderId="1" xfId="67" applyNumberFormat="1" applyFont="1" applyFill="1" applyBorder="1" applyAlignment="1">
      <alignment horizontal="left" vertical="center" wrapText="1"/>
    </xf>
    <xf numFmtId="177" fontId="33" fillId="2" borderId="1" xfId="88" applyNumberFormat="1" applyFont="1" applyFill="1" applyBorder="1" applyAlignment="1">
      <alignment horizontal="center" vertical="center" wrapText="1"/>
    </xf>
    <xf numFmtId="177" fontId="22" fillId="0" borderId="1" xfId="88" applyNumberFormat="1" applyFont="1" applyFill="1" applyBorder="1" applyAlignment="1">
      <alignment horizontal="left" vertical="center" wrapText="1"/>
    </xf>
    <xf numFmtId="188" fontId="22" fillId="2" borderId="1" xfId="88" applyNumberFormat="1" applyFont="1" applyFill="1" applyBorder="1" applyAlignment="1">
      <alignment horizontal="center" vertical="center" wrapText="1"/>
    </xf>
    <xf numFmtId="188" fontId="22" fillId="2" borderId="1" xfId="88" applyNumberFormat="1" applyFont="1" applyFill="1" applyBorder="1" applyAlignment="1">
      <alignment horizontal="left" vertical="center" wrapText="1"/>
    </xf>
    <xf numFmtId="185" fontId="19" fillId="2" borderId="1" xfId="88" applyNumberFormat="1" applyFont="1" applyFill="1" applyBorder="1" applyAlignment="1">
      <alignment horizontal="center" vertical="center" wrapText="1"/>
    </xf>
    <xf numFmtId="183" fontId="6" fillId="0" borderId="1" xfId="0" applyNumberFormat="1" applyFont="1" applyFill="1" applyBorder="1" applyAlignment="1">
      <alignment horizontal="center" vertical="center" wrapText="1"/>
    </xf>
    <xf numFmtId="183" fontId="6" fillId="0" borderId="1" xfId="86" applyNumberFormat="1" applyFont="1" applyFill="1" applyBorder="1" applyAlignment="1">
      <alignment horizontal="center" vertical="center" wrapText="1"/>
    </xf>
    <xf numFmtId="183" fontId="19" fillId="0" borderId="1" xfId="0" applyNumberFormat="1" applyFont="1" applyFill="1" applyBorder="1" applyAlignment="1">
      <alignment horizontal="center" vertical="center"/>
    </xf>
    <xf numFmtId="183" fontId="7" fillId="0" borderId="1" xfId="86" applyNumberFormat="1" applyFont="1" applyFill="1" applyBorder="1" applyAlignment="1">
      <alignment horizontal="center" vertical="center" wrapText="1"/>
    </xf>
    <xf numFmtId="183" fontId="19" fillId="0" borderId="1" xfId="86" applyNumberFormat="1" applyFont="1" applyFill="1" applyBorder="1" applyAlignment="1" applyProtection="1">
      <alignment horizontal="center" vertical="center" wrapText="1"/>
    </xf>
    <xf numFmtId="183" fontId="22" fillId="0" borderId="1" xfId="86" applyNumberFormat="1" applyFont="1" applyFill="1" applyBorder="1" applyAlignment="1" applyProtection="1">
      <alignment horizontal="center" vertical="center" wrapText="1"/>
    </xf>
    <xf numFmtId="0" fontId="3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57" fontId="19" fillId="0" borderId="1" xfId="88" applyNumberFormat="1" applyFont="1" applyFill="1" applyBorder="1" applyAlignment="1">
      <alignment horizontal="center" vertical="center" wrapText="1"/>
    </xf>
    <xf numFmtId="184" fontId="6" fillId="0" borderId="1" xfId="69" applyNumberFormat="1" applyFont="1" applyFill="1" applyBorder="1" applyAlignment="1">
      <alignment horizontal="center" vertical="center" wrapText="1"/>
    </xf>
    <xf numFmtId="184" fontId="8" fillId="0" borderId="1" xfId="69" applyNumberFormat="1" applyFont="1" applyFill="1" applyBorder="1" applyAlignment="1">
      <alignment horizontal="center" vertical="center" wrapText="1"/>
    </xf>
    <xf numFmtId="183" fontId="6" fillId="2" borderId="1" xfId="86"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83" fontId="22" fillId="2" borderId="1" xfId="86" applyNumberFormat="1" applyFont="1" applyFill="1" applyBorder="1" applyAlignment="1" applyProtection="1">
      <alignment horizontal="center" vertical="center" wrapText="1"/>
    </xf>
    <xf numFmtId="183" fontId="7" fillId="2" borderId="1" xfId="86" applyNumberFormat="1" applyFont="1" applyFill="1" applyBorder="1" applyAlignment="1">
      <alignment horizontal="center" vertical="center" wrapText="1"/>
    </xf>
    <xf numFmtId="0" fontId="8" fillId="2" borderId="1" xfId="88" applyNumberFormat="1"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185" fontId="22" fillId="0" borderId="1" xfId="88"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1" fillId="0" borderId="1" xfId="50" applyFont="1" applyFill="1" applyBorder="1" applyAlignment="1" applyProtection="1">
      <alignment horizontal="left" vertical="center" wrapText="1"/>
    </xf>
    <xf numFmtId="0" fontId="7" fillId="0" borderId="1" xfId="11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83" fontId="22" fillId="0" borderId="1" xfId="88" applyNumberFormat="1"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9" fillId="0" borderId="1" xfId="50" applyFont="1" applyFill="1" applyBorder="1" applyAlignment="1" applyProtection="1">
      <alignment horizontal="left" vertical="center" wrapText="1"/>
    </xf>
    <xf numFmtId="182" fontId="7" fillId="0" borderId="1" xfId="112" applyNumberFormat="1" applyFont="1" applyFill="1" applyBorder="1" applyAlignment="1">
      <alignment horizontal="left" vertical="center" wrapText="1"/>
    </xf>
    <xf numFmtId="182" fontId="8" fillId="0" borderId="1" xfId="112" applyNumberFormat="1" applyFont="1" applyFill="1" applyBorder="1" applyAlignment="1">
      <alignment horizontal="left" vertical="center" wrapText="1"/>
    </xf>
    <xf numFmtId="0" fontId="7" fillId="0" borderId="1" xfId="67" applyNumberFormat="1" applyFont="1" applyFill="1" applyBorder="1" applyAlignment="1">
      <alignment horizontal="center" vertical="center" wrapText="1"/>
    </xf>
    <xf numFmtId="0" fontId="6" fillId="2" borderId="1" xfId="0" applyFont="1" applyFill="1" applyBorder="1" applyAlignment="1">
      <alignment horizontal="center" vertical="center"/>
    </xf>
    <xf numFmtId="183" fontId="38"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xf>
    <xf numFmtId="177" fontId="7" fillId="2" borderId="1" xfId="64" applyNumberFormat="1" applyFont="1" applyFill="1" applyBorder="1" applyAlignment="1">
      <alignment horizontal="center" vertical="center" wrapText="1"/>
    </xf>
    <xf numFmtId="186" fontId="22" fillId="2" borderId="1" xfId="88" applyNumberFormat="1" applyFont="1" applyFill="1" applyBorder="1" applyAlignment="1">
      <alignment horizontal="center" vertical="center" wrapText="1"/>
    </xf>
    <xf numFmtId="186" fontId="7" fillId="2" borderId="1" xfId="67" applyNumberFormat="1" applyFont="1" applyFill="1" applyBorder="1" applyAlignment="1">
      <alignment horizontal="center" vertical="center" wrapText="1"/>
    </xf>
    <xf numFmtId="186" fontId="7" fillId="2" borderId="1" xfId="64" applyNumberFormat="1" applyFont="1" applyFill="1" applyBorder="1" applyAlignment="1">
      <alignment horizontal="center" vertical="center" wrapText="1"/>
    </xf>
    <xf numFmtId="184" fontId="7" fillId="2" borderId="1" xfId="67" applyNumberFormat="1" applyFont="1" applyFill="1" applyBorder="1" applyAlignment="1">
      <alignment horizontal="center" vertical="center" wrapText="1"/>
    </xf>
    <xf numFmtId="187" fontId="22" fillId="2" borderId="1" xfId="0" applyNumberFormat="1" applyFont="1" applyFill="1" applyBorder="1" applyAlignment="1" applyProtection="1">
      <alignment horizontal="center" vertical="center" wrapText="1"/>
    </xf>
    <xf numFmtId="187" fontId="7" fillId="2" borderId="1" xfId="88"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xf>
    <xf numFmtId="177" fontId="31" fillId="0" borderId="1" xfId="88" applyNumberFormat="1" applyFont="1" applyFill="1" applyBorder="1" applyAlignment="1">
      <alignment horizontal="center" vertical="center" wrapText="1"/>
    </xf>
    <xf numFmtId="0" fontId="31" fillId="2" borderId="1" xfId="88" applyNumberFormat="1" applyFont="1" applyFill="1" applyBorder="1" applyAlignment="1">
      <alignment horizontal="center" vertical="center" wrapText="1"/>
    </xf>
    <xf numFmtId="9" fontId="31" fillId="0" borderId="1" xfId="88" applyNumberFormat="1" applyFont="1" applyFill="1" applyBorder="1" applyAlignment="1">
      <alignment horizontal="center" vertical="center" wrapText="1"/>
    </xf>
    <xf numFmtId="177" fontId="22" fillId="0" borderId="1" xfId="67" applyNumberFormat="1" applyFont="1" applyFill="1" applyBorder="1" applyAlignment="1" applyProtection="1">
      <alignment horizontal="center" vertical="center" wrapText="1"/>
    </xf>
    <xf numFmtId="0" fontId="22" fillId="2" borderId="1" xfId="67" applyNumberFormat="1" applyFont="1" applyFill="1" applyBorder="1" applyAlignment="1" applyProtection="1">
      <alignment horizontal="center" vertical="center" wrapText="1"/>
    </xf>
    <xf numFmtId="9" fontId="22" fillId="0" borderId="1" xfId="67" applyNumberFormat="1" applyFont="1" applyFill="1" applyBorder="1" applyAlignment="1" applyProtection="1">
      <alignment horizontal="center" vertical="center" wrapText="1"/>
    </xf>
    <xf numFmtId="0" fontId="22" fillId="0" borderId="1" xfId="67" applyNumberFormat="1" applyFont="1" applyFill="1" applyBorder="1" applyAlignment="1" applyProtection="1">
      <alignment horizontal="center" vertical="center" wrapText="1"/>
    </xf>
    <xf numFmtId="9" fontId="7" fillId="2" borderId="1" xfId="88" applyNumberFormat="1" applyFont="1" applyFill="1" applyBorder="1" applyAlignment="1">
      <alignment horizontal="center" vertical="center" wrapText="1"/>
    </xf>
    <xf numFmtId="185" fontId="33" fillId="2" borderId="1" xfId="88" applyNumberFormat="1" applyFont="1" applyFill="1" applyBorder="1" applyAlignment="1">
      <alignment horizontal="center" vertical="center" wrapText="1"/>
    </xf>
    <xf numFmtId="185" fontId="8" fillId="2" borderId="1" xfId="88" applyNumberFormat="1" applyFont="1" applyFill="1" applyBorder="1" applyAlignment="1">
      <alignment horizontal="center" vertical="center" wrapText="1"/>
    </xf>
    <xf numFmtId="0" fontId="38" fillId="2" borderId="1" xfId="88" applyNumberFormat="1" applyFont="1" applyFill="1" applyBorder="1" applyAlignment="1">
      <alignment horizontal="center" vertical="center" wrapText="1"/>
    </xf>
    <xf numFmtId="177" fontId="32" fillId="0" borderId="1" xfId="88" applyNumberFormat="1" applyFont="1" applyFill="1" applyBorder="1" applyAlignment="1">
      <alignment horizontal="center" vertical="center" wrapText="1"/>
    </xf>
    <xf numFmtId="177" fontId="31" fillId="2" borderId="1" xfId="88" applyNumberFormat="1" applyFont="1" applyFill="1" applyBorder="1" applyAlignment="1">
      <alignment horizontal="center" vertical="center" wrapText="1"/>
    </xf>
    <xf numFmtId="177" fontId="31" fillId="2" borderId="1" xfId="88" applyNumberFormat="1" applyFont="1" applyFill="1" applyBorder="1" applyAlignment="1">
      <alignment horizontal="left" vertical="center" wrapText="1"/>
    </xf>
    <xf numFmtId="183" fontId="7" fillId="0" borderId="1" xfId="0" applyNumberFormat="1" applyFont="1" applyFill="1" applyBorder="1" applyAlignment="1">
      <alignment horizontal="center" vertical="center"/>
    </xf>
    <xf numFmtId="0" fontId="33" fillId="2" borderId="1" xfId="88" applyNumberFormat="1" applyFont="1" applyFill="1" applyBorder="1" applyAlignment="1">
      <alignment horizontal="center" vertical="center" wrapText="1"/>
    </xf>
    <xf numFmtId="177" fontId="32" fillId="2" borderId="1" xfId="88" applyNumberFormat="1" applyFont="1" applyFill="1" applyBorder="1" applyAlignment="1">
      <alignment horizontal="center" vertical="center" wrapText="1"/>
    </xf>
    <xf numFmtId="177" fontId="22" fillId="2" borderId="1" xfId="67" applyNumberFormat="1" applyFont="1" applyFill="1" applyBorder="1" applyAlignment="1" applyProtection="1">
      <alignment horizontal="center" vertical="center" wrapText="1"/>
    </xf>
    <xf numFmtId="177" fontId="22" fillId="2" borderId="1" xfId="67" applyNumberFormat="1" applyFont="1" applyFill="1" applyBorder="1" applyAlignment="1" applyProtection="1">
      <alignment horizontal="left" vertical="center" wrapText="1"/>
    </xf>
    <xf numFmtId="9" fontId="8" fillId="0" borderId="1" xfId="67" applyNumberFormat="1" applyFont="1" applyFill="1" applyBorder="1" applyAlignment="1">
      <alignment horizontal="center" vertical="center" wrapText="1"/>
    </xf>
    <xf numFmtId="0" fontId="22" fillId="0" borderId="0" xfId="0" applyFont="1" applyFill="1" applyAlignment="1">
      <alignment horizontal="center" vertical="center"/>
    </xf>
    <xf numFmtId="184" fontId="31" fillId="0" borderId="1" xfId="0" applyNumberFormat="1" applyFont="1" applyFill="1" applyBorder="1" applyAlignment="1">
      <alignment horizontal="center" vertical="center" wrapText="1"/>
    </xf>
    <xf numFmtId="0" fontId="8" fillId="0" borderId="1" xfId="112" applyNumberFormat="1" applyFont="1" applyFill="1" applyBorder="1" applyAlignment="1">
      <alignment horizontal="center" vertical="center" wrapText="1"/>
    </xf>
    <xf numFmtId="183" fontId="8" fillId="0" borderId="1" xfId="64" applyNumberFormat="1" applyFont="1" applyFill="1" applyBorder="1" applyAlignment="1">
      <alignment horizontal="center" vertical="center" wrapText="1"/>
    </xf>
    <xf numFmtId="0" fontId="19" fillId="0" borderId="1" xfId="32" applyNumberFormat="1" applyFont="1" applyFill="1" applyBorder="1" applyAlignment="1">
      <alignment horizontal="center" vertical="center" wrapText="1"/>
    </xf>
    <xf numFmtId="183" fontId="31" fillId="0" borderId="1" xfId="0" applyNumberFormat="1" applyFont="1" applyFill="1" applyBorder="1" applyAlignment="1">
      <alignment horizontal="center" vertical="center"/>
    </xf>
    <xf numFmtId="0" fontId="31" fillId="0" borderId="1" xfId="32" applyNumberFormat="1" applyFont="1" applyFill="1" applyBorder="1" applyAlignment="1">
      <alignment horizontal="center" vertical="center" wrapText="1"/>
    </xf>
    <xf numFmtId="184" fontId="6" fillId="0" borderId="1" xfId="0" applyNumberFormat="1" applyFont="1" applyFill="1" applyBorder="1" applyAlignment="1">
      <alignment horizontal="center" vertical="center" wrapText="1"/>
    </xf>
    <xf numFmtId="183" fontId="22" fillId="0" borderId="1" xfId="0" applyNumberFormat="1" applyFont="1" applyFill="1" applyBorder="1" applyAlignment="1">
      <alignment vertical="center"/>
    </xf>
    <xf numFmtId="184" fontId="7" fillId="0" borderId="1" xfId="64" applyNumberFormat="1" applyFont="1" applyFill="1" applyBorder="1" applyAlignment="1">
      <alignment horizontal="center" vertical="center" wrapText="1"/>
    </xf>
    <xf numFmtId="9" fontId="7" fillId="0" borderId="1" xfId="67" applyNumberFormat="1" applyFont="1" applyFill="1" applyBorder="1" applyAlignment="1">
      <alignment horizontal="center" vertical="center" wrapText="1"/>
    </xf>
    <xf numFmtId="0" fontId="7" fillId="0" borderId="1" xfId="86" applyNumberFormat="1" applyFont="1" applyFill="1" applyBorder="1" applyAlignment="1">
      <alignment horizontal="center" vertical="center" wrapText="1"/>
    </xf>
    <xf numFmtId="184" fontId="19" fillId="0" borderId="1" xfId="64" applyNumberFormat="1" applyFont="1" applyFill="1" applyBorder="1" applyAlignment="1">
      <alignment horizontal="center" vertical="center" wrapText="1"/>
    </xf>
    <xf numFmtId="0" fontId="19" fillId="0" borderId="1" xfId="77" applyNumberFormat="1" applyFont="1" applyFill="1" applyBorder="1" applyAlignment="1">
      <alignment horizontal="center" vertical="center" wrapText="1"/>
    </xf>
    <xf numFmtId="184" fontId="7" fillId="0" borderId="1" xfId="88"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7" fillId="2" borderId="1" xfId="112" applyNumberFormat="1" applyFont="1" applyFill="1" applyBorder="1" applyAlignment="1">
      <alignment horizontal="center" vertical="center" wrapText="1"/>
    </xf>
    <xf numFmtId="183" fontId="22" fillId="2" borderId="1" xfId="0" applyNumberFormat="1" applyFont="1" applyFill="1" applyBorder="1" applyAlignment="1">
      <alignment horizontal="center" vertical="center"/>
    </xf>
    <xf numFmtId="184" fontId="34" fillId="0" borderId="1" xfId="88"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183" fontId="22" fillId="2" borderId="1" xfId="0" applyNumberFormat="1" applyFont="1" applyFill="1" applyBorder="1" applyAlignment="1">
      <alignment vertical="center"/>
    </xf>
    <xf numFmtId="183" fontId="8" fillId="2" borderId="1" xfId="86" applyNumberFormat="1" applyFont="1" applyFill="1" applyBorder="1" applyAlignment="1">
      <alignment horizontal="center" vertical="center" wrapText="1"/>
    </xf>
    <xf numFmtId="0" fontId="49" fillId="2" borderId="1" xfId="88" applyFont="1" applyFill="1" applyBorder="1" applyAlignment="1" applyProtection="1">
      <alignment horizontal="center" vertical="center" wrapText="1"/>
    </xf>
    <xf numFmtId="183" fontId="8" fillId="2" borderId="1" xfId="88" applyNumberFormat="1" applyFont="1" applyFill="1" applyBorder="1" applyAlignment="1">
      <alignment horizontal="center" vertical="center" wrapText="1"/>
    </xf>
    <xf numFmtId="0" fontId="24" fillId="0" borderId="0" xfId="88" applyNumberFormat="1" applyFont="1" applyFill="1" applyBorder="1" applyAlignment="1">
      <alignment horizontal="center" vertical="center" wrapText="1"/>
    </xf>
    <xf numFmtId="0" fontId="22" fillId="0" borderId="0" xfId="88" applyNumberFormat="1" applyFont="1" applyFill="1" applyBorder="1" applyAlignment="1">
      <alignment horizontal="center" vertical="center" wrapText="1"/>
    </xf>
    <xf numFmtId="0" fontId="6" fillId="0" borderId="0" xfId="88" applyNumberFormat="1" applyFont="1" applyFill="1" applyBorder="1" applyAlignment="1">
      <alignment horizontal="center" vertical="center" wrapText="1"/>
    </xf>
    <xf numFmtId="0" fontId="7" fillId="0" borderId="0" xfId="0" applyFont="1" applyFill="1" applyAlignment="1">
      <alignment horizontal="left" vertical="center" wrapText="1"/>
    </xf>
    <xf numFmtId="184" fontId="7" fillId="2" borderId="0" xfId="88" applyNumberFormat="1" applyFont="1" applyFill="1" applyBorder="1" applyAlignment="1">
      <alignment horizontal="center" vertical="center" wrapText="1"/>
    </xf>
    <xf numFmtId="0" fontId="22" fillId="0" borderId="0" xfId="88" applyNumberFormat="1" applyFont="1" applyFill="1" applyBorder="1" applyAlignment="1">
      <alignment horizontal="left" vertical="center" wrapText="1"/>
    </xf>
    <xf numFmtId="0" fontId="36" fillId="0" borderId="0" xfId="0" applyFont="1" applyFill="1">
      <alignment vertical="center"/>
    </xf>
    <xf numFmtId="0" fontId="37" fillId="0" borderId="0" xfId="88" applyNumberFormat="1" applyFont="1" applyFill="1" applyAlignment="1">
      <alignment horizontal="center" vertical="center" wrapText="1"/>
    </xf>
    <xf numFmtId="0" fontId="31" fillId="0" borderId="1" xfId="88" applyNumberFormat="1" applyFont="1" applyFill="1" applyBorder="1" applyAlignment="1">
      <alignment horizontal="center" vertical="center" wrapText="1"/>
    </xf>
    <xf numFmtId="184" fontId="31" fillId="0" borderId="1" xfId="88" applyNumberFormat="1" applyFont="1" applyFill="1" applyBorder="1" applyAlignment="1">
      <alignment horizontal="center" vertical="center" wrapText="1"/>
    </xf>
    <xf numFmtId="183" fontId="31" fillId="0" borderId="1" xfId="88" applyNumberFormat="1" applyFont="1" applyFill="1" applyBorder="1" applyAlignment="1">
      <alignment horizontal="center" vertical="center" wrapText="1"/>
    </xf>
    <xf numFmtId="184" fontId="31" fillId="2" borderId="4" xfId="88" applyNumberFormat="1" applyFont="1" applyFill="1" applyBorder="1" applyAlignment="1">
      <alignment horizontal="center" vertical="center" wrapText="1"/>
    </xf>
    <xf numFmtId="184" fontId="5" fillId="0" borderId="1" xfId="88" applyNumberFormat="1" applyFont="1" applyFill="1" applyBorder="1" applyAlignment="1">
      <alignment horizontal="left" vertical="center" wrapText="1"/>
    </xf>
    <xf numFmtId="184" fontId="19" fillId="0" borderId="1" xfId="85" applyNumberFormat="1" applyFont="1" applyFill="1" applyBorder="1" applyAlignment="1">
      <alignment horizontal="left" vertical="center" wrapText="1"/>
    </xf>
    <xf numFmtId="183" fontId="19" fillId="0" borderId="1" xfId="88" applyNumberFormat="1" applyFont="1" applyFill="1" applyBorder="1" applyAlignment="1">
      <alignment horizontal="left" vertical="center" wrapText="1"/>
    </xf>
    <xf numFmtId="184" fontId="22" fillId="0" borderId="1" xfId="88" applyNumberFormat="1" applyFont="1" applyFill="1" applyBorder="1" applyAlignment="1">
      <alignment horizontal="center" vertical="center" wrapText="1"/>
    </xf>
    <xf numFmtId="183" fontId="22" fillId="0" borderId="1" xfId="88" applyNumberFormat="1" applyFont="1" applyFill="1" applyBorder="1" applyAlignment="1">
      <alignment horizontal="center" vertical="center" wrapText="1"/>
    </xf>
    <xf numFmtId="183" fontId="31" fillId="0" borderId="6" xfId="88" applyNumberFormat="1" applyFont="1" applyFill="1" applyBorder="1" applyAlignment="1">
      <alignment horizontal="center" vertical="center" wrapText="1"/>
    </xf>
    <xf numFmtId="182" fontId="6" fillId="0" borderId="2" xfId="88" applyNumberFormat="1" applyFont="1" applyFill="1" applyBorder="1" applyAlignment="1">
      <alignment horizontal="center" vertical="center" wrapText="1"/>
    </xf>
    <xf numFmtId="183" fontId="22" fillId="2" borderId="1" xfId="88" applyNumberFormat="1" applyFont="1" applyFill="1" applyBorder="1" applyAlignment="1" applyProtection="1">
      <alignment horizontal="center" vertical="center" wrapText="1"/>
    </xf>
    <xf numFmtId="183" fontId="19" fillId="0" borderId="1" xfId="0" applyNumberFormat="1" applyFont="1" applyFill="1" applyBorder="1" applyAlignment="1" applyProtection="1">
      <alignment horizontal="center" vertical="center" wrapText="1"/>
    </xf>
    <xf numFmtId="183" fontId="31" fillId="0" borderId="6" xfId="88" applyNumberFormat="1" applyFont="1" applyFill="1" applyBorder="1" applyAlignment="1">
      <alignment horizontal="center" vertical="center" wrapText="1"/>
    </xf>
    <xf numFmtId="0" fontId="6" fillId="0" borderId="2" xfId="88" applyNumberFormat="1" applyFont="1" applyFill="1" applyBorder="1" applyAlignment="1">
      <alignment horizontal="center" vertical="center" wrapText="1"/>
    </xf>
    <xf numFmtId="0" fontId="29" fillId="0" borderId="0" xfId="88" applyNumberFormat="1" applyFont="1" applyFill="1" applyAlignment="1">
      <alignment horizontal="left" vertical="center" wrapText="1"/>
    </xf>
    <xf numFmtId="0" fontId="6" fillId="0" borderId="6" xfId="88" applyNumberFormat="1" applyFont="1" applyFill="1" applyBorder="1" applyAlignment="1">
      <alignment horizontal="center" vertical="center" wrapText="1"/>
    </xf>
    <xf numFmtId="0" fontId="31" fillId="0" borderId="1" xfId="88" applyNumberFormat="1" applyFont="1" applyFill="1" applyBorder="1" applyAlignment="1">
      <alignment horizontal="center" vertical="center" wrapText="1"/>
    </xf>
    <xf numFmtId="0" fontId="31" fillId="2" borderId="11" xfId="88" applyNumberFormat="1" applyFont="1" applyFill="1" applyBorder="1" applyAlignment="1">
      <alignment horizontal="center" vertical="center" wrapText="1"/>
    </xf>
    <xf numFmtId="0" fontId="6" fillId="2" borderId="3" xfId="88" applyNumberFormat="1" applyFont="1" applyFill="1" applyBorder="1" applyAlignment="1">
      <alignment horizontal="center" vertical="center" wrapText="1"/>
    </xf>
    <xf numFmtId="0" fontId="6" fillId="0" borderId="1" xfId="88" applyNumberFormat="1" applyFont="1" applyFill="1" applyBorder="1" applyAlignment="1">
      <alignment horizontal="center" vertical="center" wrapText="1"/>
    </xf>
    <xf numFmtId="0" fontId="31" fillId="2" borderId="12" xfId="88" applyNumberFormat="1" applyFont="1" applyFill="1" applyBorder="1" applyAlignment="1">
      <alignment horizontal="center" vertical="center" wrapText="1"/>
    </xf>
    <xf numFmtId="0" fontId="6" fillId="2" borderId="1" xfId="88" applyNumberFormat="1" applyFont="1" applyFill="1" applyBorder="1" applyAlignment="1">
      <alignment horizontal="left" vertical="center" wrapText="1"/>
    </xf>
    <xf numFmtId="187" fontId="6" fillId="2" borderId="1" xfId="88" applyNumberFormat="1" applyFont="1" applyFill="1" applyBorder="1" applyAlignment="1">
      <alignment horizontal="center" vertical="center" wrapText="1"/>
    </xf>
    <xf numFmtId="0" fontId="6" fillId="0" borderId="1" xfId="88" applyNumberFormat="1" applyFont="1" applyFill="1" applyBorder="1" applyAlignment="1">
      <alignment horizontal="left" vertical="center" wrapText="1"/>
    </xf>
    <xf numFmtId="0" fontId="22" fillId="2" borderId="1" xfId="88" applyNumberFormat="1" applyFont="1" applyFill="1" applyBorder="1" applyAlignment="1">
      <alignment horizontal="left" vertical="center" wrapText="1"/>
    </xf>
    <xf numFmtId="0" fontId="8" fillId="2" borderId="1" xfId="88" applyNumberFormat="1" applyFont="1" applyFill="1" applyBorder="1" applyAlignment="1">
      <alignment horizontal="left" vertical="center" wrapText="1"/>
    </xf>
    <xf numFmtId="0" fontId="19" fillId="0" borderId="1" xfId="88" applyNumberFormat="1" applyFont="1" applyFill="1" applyBorder="1" applyAlignment="1">
      <alignment horizontal="left" vertical="center" wrapText="1"/>
    </xf>
    <xf numFmtId="0" fontId="7" fillId="2" borderId="1" xfId="88" applyNumberFormat="1" applyFont="1" applyFill="1" applyBorder="1" applyAlignment="1">
      <alignment horizontal="left" vertical="center" wrapText="1"/>
    </xf>
    <xf numFmtId="0" fontId="22" fillId="0" borderId="1" xfId="88" applyNumberFormat="1" applyFont="1" applyFill="1" applyBorder="1" applyAlignment="1">
      <alignment horizontal="left" vertical="center" wrapText="1"/>
    </xf>
    <xf numFmtId="180" fontId="22" fillId="2" borderId="1" xfId="88" applyNumberFormat="1" applyFont="1" applyFill="1" applyBorder="1" applyAlignment="1">
      <alignment horizontal="center" vertical="center" wrapText="1"/>
    </xf>
    <xf numFmtId="183" fontId="22" fillId="0" borderId="1" xfId="88" applyNumberFormat="1" applyFont="1" applyFill="1" applyBorder="1" applyAlignment="1" applyProtection="1">
      <alignment horizontal="center" vertical="center" wrapText="1"/>
      <protection locked="0"/>
    </xf>
    <xf numFmtId="0" fontId="31" fillId="0" borderId="1" xfId="64" applyNumberFormat="1" applyFont="1" applyFill="1" applyBorder="1" applyAlignment="1">
      <alignment horizontal="center" vertical="center" wrapText="1"/>
    </xf>
    <xf numFmtId="57" fontId="8" fillId="0" borderId="1" xfId="88" applyNumberFormat="1" applyFont="1" applyFill="1" applyBorder="1" applyAlignment="1">
      <alignment horizontal="center" vertical="center" wrapText="1"/>
    </xf>
    <xf numFmtId="183" fontId="19" fillId="0" borderId="1" xfId="88" applyNumberFormat="1" applyFont="1" applyFill="1" applyBorder="1" applyAlignment="1" applyProtection="1">
      <alignment horizontal="center" vertical="center" wrapText="1"/>
    </xf>
    <xf numFmtId="0" fontId="22" fillId="0" borderId="1" xfId="77"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185" fontId="31" fillId="0" borderId="1" xfId="88"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83" fontId="7" fillId="0" borderId="1" xfId="88" applyNumberFormat="1" applyFont="1" applyFill="1" applyBorder="1" applyAlignment="1">
      <alignment horizontal="left" vertical="center" wrapText="1"/>
    </xf>
    <xf numFmtId="49" fontId="6" fillId="0" borderId="1" xfId="88" applyNumberFormat="1" applyFont="1" applyFill="1" applyBorder="1" applyAlignment="1">
      <alignment horizontal="center" vertical="center" wrapText="1"/>
    </xf>
    <xf numFmtId="49" fontId="6" fillId="2" borderId="1" xfId="88" applyNumberFormat="1" applyFont="1" applyFill="1" applyBorder="1" applyAlignment="1">
      <alignment horizontal="center" vertical="center" wrapText="1"/>
    </xf>
    <xf numFmtId="184" fontId="8" fillId="0" borderId="1" xfId="88" applyNumberFormat="1" applyFont="1" applyFill="1" applyBorder="1" applyAlignment="1">
      <alignment horizontal="left" vertical="center" wrapText="1"/>
    </xf>
    <xf numFmtId="184" fontId="19" fillId="2" borderId="1" xfId="88" applyNumberFormat="1" applyFont="1" applyFill="1" applyBorder="1" applyAlignment="1" applyProtection="1">
      <alignment horizontal="center" vertical="center" wrapText="1"/>
    </xf>
    <xf numFmtId="49" fontId="22" fillId="0" borderId="1"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0" fontId="49" fillId="2" borderId="1" xfId="0" applyFont="1" applyFill="1" applyBorder="1" applyAlignment="1">
      <alignment horizontal="center" vertical="center" wrapText="1"/>
    </xf>
    <xf numFmtId="0" fontId="8" fillId="2" borderId="0" xfId="88" applyNumberFormat="1" applyFont="1" applyFill="1" applyAlignment="1">
      <alignment horizontal="left" vertical="center" wrapText="1"/>
    </xf>
    <xf numFmtId="49" fontId="19" fillId="2"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183" fontId="22" fillId="2" borderId="1" xfId="67" applyNumberFormat="1" applyFont="1" applyFill="1" applyBorder="1" applyAlignment="1">
      <alignment horizontal="center" vertical="center" wrapText="1"/>
    </xf>
    <xf numFmtId="0" fontId="19" fillId="0" borderId="4" xfId="0" applyFont="1" applyFill="1" applyBorder="1" applyAlignment="1">
      <alignment vertical="center" wrapText="1"/>
    </xf>
    <xf numFmtId="183" fontId="22" fillId="2" borderId="1" xfId="64" applyNumberFormat="1" applyFont="1" applyFill="1" applyBorder="1" applyAlignment="1" applyProtection="1">
      <alignment horizontal="center" vertical="center" wrapText="1"/>
    </xf>
    <xf numFmtId="0" fontId="5" fillId="0" borderId="1" xfId="112" applyNumberFormat="1" applyFont="1" applyFill="1" applyBorder="1" applyAlignment="1">
      <alignment horizontal="left" vertical="center" wrapText="1"/>
    </xf>
    <xf numFmtId="183" fontId="19" fillId="0" borderId="1" xfId="88" applyNumberFormat="1" applyFont="1" applyFill="1" applyBorder="1" applyAlignment="1" applyProtection="1">
      <alignment horizontal="left" vertical="center" wrapText="1"/>
    </xf>
    <xf numFmtId="183" fontId="19" fillId="0" borderId="1" xfId="112" applyNumberFormat="1" applyFont="1" applyFill="1" applyBorder="1" applyAlignment="1" applyProtection="1">
      <alignment horizontal="left" vertical="center" wrapText="1"/>
    </xf>
    <xf numFmtId="0" fontId="19" fillId="0" borderId="1" xfId="112" applyNumberFormat="1" applyFont="1" applyFill="1" applyBorder="1" applyAlignment="1">
      <alignment horizontal="left" vertical="center" wrapText="1"/>
    </xf>
    <xf numFmtId="0" fontId="19" fillId="0" borderId="1" xfId="71" applyNumberFormat="1" applyFont="1" applyFill="1" applyBorder="1" applyAlignment="1">
      <alignment horizontal="left" vertical="center" wrapText="1"/>
    </xf>
    <xf numFmtId="0" fontId="8" fillId="0" borderId="1" xfId="18" applyNumberFormat="1" applyFont="1" applyFill="1" applyBorder="1" applyAlignment="1">
      <alignment horizontal="left" vertical="center" wrapText="1"/>
    </xf>
    <xf numFmtId="183" fontId="22" fillId="0" borderId="1" xfId="85" applyNumberFormat="1" applyFont="1" applyFill="1" applyBorder="1" applyAlignment="1">
      <alignment horizontal="center" vertical="center" wrapText="1"/>
    </xf>
    <xf numFmtId="0" fontId="5" fillId="0" borderId="1" xfId="71" applyNumberFormat="1"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19" fillId="0" borderId="1" xfId="81" applyFont="1" applyFill="1" applyBorder="1" applyAlignment="1" applyProtection="1">
      <alignment horizontal="left" vertical="center" wrapText="1"/>
    </xf>
    <xf numFmtId="183" fontId="22" fillId="0" borderId="1" xfId="85"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183" fontId="8" fillId="2" borderId="1" xfId="88" applyNumberFormat="1" applyFont="1" applyFill="1" applyBorder="1" applyAlignment="1">
      <alignment horizontal="left" vertical="center" wrapText="1"/>
    </xf>
    <xf numFmtId="183" fontId="22" fillId="2" borderId="1" xfId="50" applyNumberFormat="1" applyFont="1" applyFill="1" applyBorder="1" applyAlignment="1">
      <alignment horizontal="center" vertical="center" wrapText="1"/>
    </xf>
    <xf numFmtId="183" fontId="22" fillId="2" borderId="1" xfId="88" applyNumberFormat="1" applyFont="1" applyFill="1" applyBorder="1" applyAlignment="1">
      <alignment horizontal="center" vertical="center"/>
    </xf>
    <xf numFmtId="177" fontId="19" fillId="0" borderId="1" xfId="88" applyNumberFormat="1" applyFont="1" applyFill="1" applyBorder="1" applyAlignment="1">
      <alignment horizontal="left" vertical="center" wrapText="1"/>
    </xf>
    <xf numFmtId="183" fontId="22" fillId="2" borderId="1" xfId="0" applyNumberFormat="1" applyFont="1" applyFill="1" applyBorder="1" applyAlignment="1">
      <alignment horizontal="left" vertical="center" wrapText="1"/>
    </xf>
    <xf numFmtId="0" fontId="19" fillId="2" borderId="1" xfId="88" applyNumberFormat="1" applyFont="1" applyFill="1" applyBorder="1" applyAlignment="1" applyProtection="1">
      <alignment horizontal="left" vertical="center" wrapText="1"/>
    </xf>
    <xf numFmtId="0" fontId="22" fillId="2" borderId="1" xfId="88" applyNumberFormat="1" applyFont="1" applyFill="1" applyBorder="1" applyAlignment="1" applyProtection="1">
      <alignment horizontal="center" vertical="center" wrapText="1"/>
    </xf>
    <xf numFmtId="0" fontId="19" fillId="2" borderId="1" xfId="88" applyNumberFormat="1" applyFont="1" applyFill="1" applyBorder="1" applyAlignment="1" applyProtection="1">
      <alignment horizontal="center" vertical="center" wrapText="1"/>
    </xf>
    <xf numFmtId="0" fontId="19" fillId="2" borderId="1" xfId="67" applyNumberFormat="1" applyFont="1" applyFill="1" applyBorder="1" applyAlignment="1" applyProtection="1">
      <alignment horizontal="left" vertical="center" wrapText="1"/>
    </xf>
    <xf numFmtId="49" fontId="8" fillId="2" borderId="1" xfId="88" applyNumberFormat="1" applyFont="1" applyFill="1" applyBorder="1" applyAlignment="1" applyProtection="1">
      <alignment horizontal="center" vertical="center" wrapText="1"/>
    </xf>
    <xf numFmtId="183" fontId="7" fillId="2" borderId="1" xfId="88" applyNumberFormat="1" applyFont="1" applyFill="1" applyBorder="1" applyAlignment="1">
      <alignment horizontal="left" vertical="center" wrapText="1"/>
    </xf>
    <xf numFmtId="0" fontId="7" fillId="0" borderId="1" xfId="88"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83" fontId="7" fillId="0" borderId="1" xfId="88" applyNumberFormat="1" applyFont="1" applyFill="1" applyBorder="1" applyAlignment="1" applyProtection="1">
      <alignment horizontal="center" vertical="center" wrapText="1"/>
    </xf>
    <xf numFmtId="183" fontId="7" fillId="2" borderId="1" xfId="88" applyNumberFormat="1" applyFont="1" applyFill="1" applyBorder="1" applyAlignment="1" applyProtection="1">
      <alignment horizontal="center" vertical="center" wrapText="1"/>
    </xf>
    <xf numFmtId="185" fontId="8" fillId="0" borderId="1" xfId="88" applyNumberFormat="1" applyFont="1" applyFill="1" applyBorder="1" applyAlignment="1">
      <alignment horizontal="left" vertical="center" wrapText="1"/>
    </xf>
    <xf numFmtId="183" fontId="19" fillId="2" borderId="1" xfId="67" applyNumberFormat="1" applyFont="1" applyFill="1" applyBorder="1" applyAlignment="1" applyProtection="1">
      <alignment horizontal="center" vertical="center" wrapText="1"/>
    </xf>
    <xf numFmtId="183" fontId="7" fillId="0" borderId="1" xfId="50" applyNumberFormat="1" applyFont="1" applyFill="1" applyBorder="1" applyAlignment="1">
      <alignment horizontal="center" vertical="center" wrapText="1"/>
    </xf>
    <xf numFmtId="0" fontId="19" fillId="0" borderId="1" xfId="88" applyNumberFormat="1" applyFont="1" applyFill="1" applyBorder="1" applyAlignment="1">
      <alignment horizontal="left" vertical="center" wrapText="1"/>
    </xf>
    <xf numFmtId="183" fontId="22"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left" vertical="center" wrapText="1"/>
    </xf>
    <xf numFmtId="183" fontId="19" fillId="0" borderId="1" xfId="121" applyNumberFormat="1" applyFont="1" applyFill="1" applyBorder="1" applyAlignment="1" applyProtection="1">
      <alignment horizontal="left" vertical="center" wrapText="1"/>
    </xf>
    <xf numFmtId="0" fontId="19" fillId="0" borderId="1" xfId="109" applyNumberFormat="1" applyFont="1" applyFill="1" applyBorder="1" applyAlignment="1">
      <alignment horizontal="left" vertical="center" wrapText="1"/>
    </xf>
    <xf numFmtId="0" fontId="7" fillId="0" borderId="1" xfId="112"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183" fontId="7"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31" fontId="22" fillId="0" borderId="1" xfId="0" applyNumberFormat="1" applyFont="1" applyFill="1" applyBorder="1" applyAlignment="1">
      <alignment horizontal="center" vertical="center"/>
    </xf>
    <xf numFmtId="9" fontId="22" fillId="0" borderId="1" xfId="0" applyNumberFormat="1" applyFont="1" applyFill="1" applyBorder="1" applyAlignment="1">
      <alignment horizontal="center" vertical="center"/>
    </xf>
    <xf numFmtId="0" fontId="33" fillId="2" borderId="1" xfId="88" applyNumberFormat="1" applyFont="1" applyFill="1" applyBorder="1" applyAlignment="1">
      <alignment horizontal="left" vertical="center" wrapText="1"/>
    </xf>
    <xf numFmtId="0" fontId="19" fillId="0" borderId="1" xfId="88" applyNumberFormat="1" applyFont="1" applyFill="1" applyBorder="1" applyAlignment="1">
      <alignment horizontal="center" vertical="center" wrapText="1"/>
    </xf>
    <xf numFmtId="0" fontId="19" fillId="2" borderId="1" xfId="0" applyNumberFormat="1" applyFont="1" applyFill="1" applyBorder="1" applyAlignment="1">
      <alignment horizontal="left" vertical="center" wrapText="1"/>
    </xf>
    <xf numFmtId="177" fontId="19" fillId="2" borderId="1" xfId="0" applyNumberFormat="1" applyFont="1" applyFill="1" applyBorder="1" applyAlignment="1">
      <alignment horizontal="left" vertical="center" wrapText="1"/>
    </xf>
    <xf numFmtId="177" fontId="19" fillId="2" borderId="1" xfId="0" applyNumberFormat="1" applyFont="1" applyFill="1" applyBorder="1" applyAlignment="1">
      <alignment horizontal="left" vertical="center"/>
    </xf>
    <xf numFmtId="57" fontId="19" fillId="0" borderId="1" xfId="0" applyNumberFormat="1" applyFont="1" applyFill="1" applyBorder="1" applyAlignment="1">
      <alignment horizontal="center" vertical="center" wrapText="1"/>
    </xf>
    <xf numFmtId="183" fontId="8" fillId="0" borderId="1" xfId="88" applyNumberFormat="1" applyFont="1" applyFill="1" applyBorder="1" applyAlignment="1" applyProtection="1">
      <alignment horizontal="center" vertical="center" wrapText="1"/>
    </xf>
    <xf numFmtId="0" fontId="32" fillId="0" borderId="1" xfId="0" applyNumberFormat="1" applyFont="1" applyFill="1" applyBorder="1" applyAlignment="1">
      <alignment horizontal="center" vertical="center" wrapText="1"/>
    </xf>
    <xf numFmtId="0" fontId="8" fillId="0" borderId="1" xfId="88" applyFont="1" applyFill="1" applyBorder="1" applyAlignment="1" applyProtection="1">
      <alignment horizontal="left" vertical="center" wrapText="1"/>
    </xf>
    <xf numFmtId="0" fontId="34" fillId="0" borderId="1" xfId="0" applyNumberFormat="1" applyFont="1" applyFill="1" applyBorder="1" applyAlignment="1">
      <alignment horizontal="center" vertical="center" wrapText="1"/>
    </xf>
    <xf numFmtId="0" fontId="8" fillId="2" borderId="1" xfId="112" applyNumberFormat="1" applyFont="1" applyFill="1" applyBorder="1" applyAlignment="1">
      <alignment horizontal="center" vertical="center" wrapText="1"/>
    </xf>
    <xf numFmtId="183" fontId="19" fillId="2" borderId="1" xfId="0" applyNumberFormat="1" applyFont="1" applyFill="1" applyBorder="1" applyAlignment="1">
      <alignment vertical="center"/>
    </xf>
    <xf numFmtId="183" fontId="19" fillId="2"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19" fillId="0" borderId="1" xfId="0" applyNumberFormat="1" applyFont="1" applyFill="1" applyBorder="1" applyAlignment="1">
      <alignment horizontal="left" vertical="center" wrapText="1" shrinkToFit="1"/>
    </xf>
    <xf numFmtId="183" fontId="6" fillId="0" borderId="1" xfId="0" applyNumberFormat="1" applyFont="1" applyFill="1" applyBorder="1" applyAlignment="1">
      <alignment horizontal="left" vertical="center" wrapText="1"/>
    </xf>
    <xf numFmtId="0" fontId="19" fillId="0" borderId="1" xfId="88" applyNumberFormat="1" applyFont="1" applyFill="1" applyBorder="1" applyAlignment="1" applyProtection="1">
      <alignment horizontal="left" vertical="center" wrapText="1"/>
    </xf>
    <xf numFmtId="0" fontId="22" fillId="0" borderId="1" xfId="88" applyNumberFormat="1" applyFont="1" applyFill="1" applyBorder="1" applyAlignment="1" applyProtection="1">
      <alignment horizontal="left" vertical="center" wrapText="1"/>
    </xf>
    <xf numFmtId="0" fontId="36" fillId="2" borderId="0" xfId="0" applyFont="1" applyFill="1">
      <alignment vertical="center"/>
    </xf>
    <xf numFmtId="0" fontId="36" fillId="0" borderId="0" xfId="0" applyFont="1" applyFill="1">
      <alignment vertical="center"/>
    </xf>
    <xf numFmtId="182" fontId="36" fillId="0" borderId="0" xfId="0" applyNumberFormat="1" applyFont="1" applyFill="1">
      <alignment vertical="center"/>
    </xf>
    <xf numFmtId="9" fontId="6" fillId="0" borderId="1" xfId="88" applyNumberFormat="1" applyFont="1" applyFill="1" applyBorder="1" applyAlignment="1">
      <alignment horizontal="center" vertical="center"/>
    </xf>
    <xf numFmtId="0" fontId="6" fillId="0" borderId="1" xfId="84" applyFont="1" applyFill="1" applyBorder="1" applyAlignment="1">
      <alignment horizontal="center" vertical="center" wrapText="1"/>
    </xf>
    <xf numFmtId="9" fontId="6" fillId="0" borderId="1" xfId="84" applyNumberFormat="1" applyFont="1" applyFill="1" applyBorder="1" applyAlignment="1">
      <alignment horizontal="center" vertical="center" wrapText="1"/>
    </xf>
    <xf numFmtId="31" fontId="22" fillId="0" borderId="1" xfId="88" applyNumberFormat="1" applyFont="1" applyFill="1" applyBorder="1" applyAlignment="1">
      <alignment horizontal="center" vertical="center" wrapText="1"/>
    </xf>
    <xf numFmtId="0" fontId="6" fillId="2" borderId="1" xfId="88" applyNumberFormat="1" applyFont="1" applyFill="1" applyBorder="1" applyAlignment="1">
      <alignment horizontal="left" vertical="center"/>
    </xf>
    <xf numFmtId="0" fontId="6" fillId="2" borderId="1" xfId="88" applyNumberFormat="1" applyFont="1" applyFill="1" applyBorder="1" applyAlignment="1">
      <alignment horizontal="center" vertical="center"/>
    </xf>
    <xf numFmtId="0" fontId="22" fillId="2" borderId="1" xfId="88" applyNumberFormat="1" applyFont="1" applyFill="1" applyBorder="1" applyAlignment="1" applyProtection="1">
      <alignment horizontal="left" vertical="center" wrapText="1"/>
    </xf>
    <xf numFmtId="0" fontId="7" fillId="2" borderId="0" xfId="0" applyFont="1" applyFill="1" applyAlignment="1">
      <alignment horizontal="left" vertical="center" wrapText="1"/>
    </xf>
    <xf numFmtId="0" fontId="6" fillId="2" borderId="1" xfId="84" applyNumberFormat="1" applyFont="1" applyFill="1" applyBorder="1" applyAlignment="1">
      <alignment horizontal="left" vertical="center" wrapText="1"/>
    </xf>
    <xf numFmtId="0" fontId="6" fillId="2" borderId="1" xfId="84" applyNumberFormat="1" applyFont="1" applyFill="1" applyBorder="1" applyAlignment="1">
      <alignment horizontal="center" vertical="center" wrapText="1"/>
    </xf>
    <xf numFmtId="31" fontId="22" fillId="2" borderId="1" xfId="88" applyNumberFormat="1" applyFont="1" applyFill="1" applyBorder="1" applyAlignment="1">
      <alignment horizontal="center" vertical="center" wrapText="1"/>
    </xf>
    <xf numFmtId="0" fontId="36" fillId="0" borderId="0" xfId="0" applyNumberFormat="1" applyFont="1" applyFill="1" applyAlignment="1">
      <alignment horizontal="left" vertical="center"/>
    </xf>
    <xf numFmtId="0" fontId="36" fillId="2" borderId="0" xfId="0" applyNumberFormat="1" applyFont="1" applyFill="1">
      <alignment vertical="center"/>
    </xf>
    <xf numFmtId="0" fontId="19" fillId="0" borderId="1" xfId="86" applyNumberFormat="1" applyFont="1" applyFill="1" applyBorder="1" applyAlignment="1">
      <alignment horizontal="center" vertical="center" wrapText="1"/>
    </xf>
    <xf numFmtId="0" fontId="7" fillId="2" borderId="1" xfId="86" applyNumberFormat="1" applyFont="1" applyFill="1" applyBorder="1" applyAlignment="1">
      <alignment horizontal="center" vertical="center" wrapText="1"/>
    </xf>
    <xf numFmtId="0" fontId="7" fillId="0" borderId="1" xfId="88" applyNumberFormat="1" applyFont="1" applyFill="1" applyBorder="1" applyAlignment="1" applyProtection="1">
      <alignment horizontal="left"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83" fontId="19" fillId="2" borderId="1" xfId="88" applyNumberFormat="1" applyFont="1" applyFill="1" applyBorder="1" applyAlignment="1">
      <alignment horizontal="center" vertical="center" wrapText="1"/>
    </xf>
    <xf numFmtId="0" fontId="34" fillId="0" borderId="1" xfId="88" applyFont="1" applyFill="1" applyBorder="1" applyAlignment="1" applyProtection="1">
      <alignment horizontal="left" vertical="center" wrapText="1"/>
    </xf>
    <xf numFmtId="0" fontId="31" fillId="0" borderId="0" xfId="88" applyNumberFormat="1" applyFont="1" applyFill="1" applyBorder="1" applyAlignment="1">
      <alignment horizontal="center" vertical="center" wrapText="1"/>
    </xf>
    <xf numFmtId="0" fontId="22" fillId="3" borderId="0" xfId="88" applyNumberFormat="1" applyFont="1" applyFill="1" applyBorder="1" applyAlignment="1">
      <alignment horizontal="center" vertical="center" wrapText="1"/>
    </xf>
    <xf numFmtId="0" fontId="31" fillId="0" borderId="0" xfId="0" applyFont="1" applyFill="1" applyAlignment="1">
      <alignment horizontal="left" vertical="center" wrapText="1"/>
    </xf>
    <xf numFmtId="0" fontId="6" fillId="0" borderId="0" xfId="0" applyFont="1" applyFill="1" applyAlignment="1">
      <alignment horizontal="left" vertical="center" wrapText="1"/>
    </xf>
    <xf numFmtId="0" fontId="31" fillId="0" borderId="0"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184" fontId="22" fillId="0" borderId="0" xfId="88" applyNumberFormat="1" applyFont="1" applyFill="1" applyBorder="1" applyAlignment="1">
      <alignment horizontal="center" vertical="center" wrapText="1"/>
    </xf>
    <xf numFmtId="184" fontId="22" fillId="0" borderId="0" xfId="88" applyNumberFormat="1" applyFont="1" applyFill="1" applyBorder="1" applyAlignment="1">
      <alignment horizontal="center" vertical="center" wrapText="1"/>
    </xf>
    <xf numFmtId="0" fontId="22" fillId="0" borderId="0" xfId="88" applyNumberFormat="1" applyFont="1" applyFill="1" applyBorder="1" applyAlignment="1">
      <alignment horizontal="left" vertical="center" wrapText="1"/>
    </xf>
    <xf numFmtId="182" fontId="22" fillId="0" borderId="0" xfId="88" applyNumberFormat="1" applyFont="1" applyFill="1" applyBorder="1" applyAlignment="1">
      <alignment horizontal="center" vertical="center" wrapText="1"/>
    </xf>
    <xf numFmtId="185" fontId="22" fillId="0" borderId="0" xfId="88" applyNumberFormat="1" applyFont="1" applyFill="1" applyBorder="1" applyAlignment="1">
      <alignment horizontal="left" vertical="center" wrapText="1"/>
    </xf>
    <xf numFmtId="0" fontId="39" fillId="0" borderId="0" xfId="0" applyFont="1" applyFill="1">
      <alignment vertical="center"/>
    </xf>
    <xf numFmtId="0" fontId="7" fillId="0" borderId="0" xfId="88" applyNumberFormat="1" applyFont="1" applyFill="1" applyAlignment="1">
      <alignment vertical="center" wrapText="1"/>
    </xf>
    <xf numFmtId="185" fontId="6" fillId="0" borderId="1" xfId="88" applyNumberFormat="1" applyFont="1" applyFill="1" applyBorder="1" applyAlignment="1">
      <alignment horizontal="left" vertical="center" wrapText="1"/>
    </xf>
    <xf numFmtId="0" fontId="22" fillId="0" borderId="1" xfId="88" applyNumberFormat="1" applyFont="1" applyFill="1" applyBorder="1" applyAlignment="1">
      <alignment horizontal="center" vertical="center" wrapText="1"/>
    </xf>
    <xf numFmtId="184" fontId="8" fillId="0" borderId="1" xfId="64" applyNumberFormat="1" applyFont="1" applyFill="1" applyBorder="1" applyAlignment="1">
      <alignment horizontal="center" vertical="center" wrapText="1"/>
    </xf>
    <xf numFmtId="184" fontId="7" fillId="0" borderId="1" xfId="64" applyNumberFormat="1" applyFont="1" applyFill="1" applyBorder="1" applyAlignment="1">
      <alignment horizontal="center" vertical="center" wrapText="1"/>
    </xf>
    <xf numFmtId="184" fontId="22" fillId="0" borderId="1" xfId="88" applyNumberFormat="1" applyFont="1" applyFill="1" applyBorder="1" applyAlignment="1">
      <alignment horizontal="left" vertical="center" wrapText="1"/>
    </xf>
    <xf numFmtId="184" fontId="7" fillId="0" borderId="1" xfId="64" applyNumberFormat="1" applyFont="1" applyFill="1" applyBorder="1" applyAlignment="1">
      <alignment horizontal="center" vertical="center" wrapText="1"/>
    </xf>
    <xf numFmtId="0" fontId="19" fillId="0" borderId="1" xfId="112" applyNumberFormat="1" applyFont="1" applyFill="1" applyBorder="1" applyAlignment="1" applyProtection="1">
      <alignment horizontal="left" vertical="center" wrapText="1"/>
    </xf>
    <xf numFmtId="183" fontId="7" fillId="0" borderId="1" xfId="88" applyNumberFormat="1" applyFont="1" applyFill="1" applyBorder="1" applyAlignment="1">
      <alignment horizontal="center" vertical="center" wrapText="1"/>
    </xf>
    <xf numFmtId="182" fontId="19" fillId="0" borderId="1" xfId="88" applyNumberFormat="1" applyFont="1" applyFill="1" applyBorder="1" applyAlignment="1">
      <alignment horizontal="left" vertical="center" wrapText="1"/>
    </xf>
    <xf numFmtId="182" fontId="31" fillId="0" borderId="1" xfId="88" applyNumberFormat="1" applyFont="1" applyFill="1" applyBorder="1" applyAlignment="1">
      <alignment horizontal="left" vertical="center" wrapText="1"/>
    </xf>
    <xf numFmtId="0" fontId="7" fillId="2" borderId="1" xfId="67" applyNumberFormat="1" applyFont="1" applyFill="1" applyBorder="1" applyAlignment="1">
      <alignment horizontal="center" vertical="center" wrapText="1"/>
    </xf>
    <xf numFmtId="183" fontId="7" fillId="0" borderId="1" xfId="102" applyNumberFormat="1" applyFont="1" applyFill="1" applyBorder="1" applyAlignment="1" applyProtection="1">
      <alignment horizontal="center" vertical="center" wrapText="1"/>
    </xf>
    <xf numFmtId="183" fontId="31" fillId="0" borderId="0" xfId="88" applyNumberFormat="1" applyFont="1" applyFill="1" applyAlignment="1">
      <alignment horizontal="right" vertical="center" wrapText="1"/>
    </xf>
    <xf numFmtId="182" fontId="31" fillId="0" borderId="0" xfId="88" applyNumberFormat="1" applyFont="1" applyFill="1" applyAlignment="1">
      <alignment horizontal="right" vertical="center" wrapText="1"/>
    </xf>
    <xf numFmtId="183" fontId="31" fillId="0" borderId="0" xfId="88" applyNumberFormat="1" applyFont="1" applyFill="1" applyAlignment="1">
      <alignment horizontal="right" vertical="center" wrapText="1"/>
    </xf>
    <xf numFmtId="183" fontId="5" fillId="0" borderId="6" xfId="88" applyNumberFormat="1" applyFont="1" applyFill="1" applyBorder="1" applyAlignment="1">
      <alignment horizontal="center" vertical="center" wrapText="1"/>
    </xf>
    <xf numFmtId="183" fontId="31" fillId="0" borderId="3" xfId="88" applyNumberFormat="1" applyFont="1" applyFill="1" applyBorder="1" applyAlignment="1">
      <alignment horizontal="center" vertical="center" wrapText="1"/>
    </xf>
    <xf numFmtId="0" fontId="34" fillId="2" borderId="1" xfId="88" applyNumberFormat="1" applyFont="1" applyFill="1" applyBorder="1" applyAlignment="1">
      <alignment horizontal="center" vertical="center" wrapText="1"/>
    </xf>
    <xf numFmtId="0" fontId="7" fillId="0" borderId="1" xfId="88" applyNumberFormat="1" applyFont="1" applyFill="1" applyBorder="1" applyAlignment="1">
      <alignment horizontal="center" vertical="center" wrapText="1"/>
    </xf>
    <xf numFmtId="0" fontId="6" fillId="0" borderId="0" xfId="88" applyNumberFormat="1" applyFont="1" applyFill="1" applyAlignment="1">
      <alignment horizontal="left" vertical="center" wrapText="1"/>
    </xf>
    <xf numFmtId="183" fontId="4" fillId="0" borderId="1" xfId="88" applyNumberFormat="1" applyFont="1" applyFill="1" applyBorder="1" applyAlignment="1">
      <alignment horizontal="center" vertical="center" wrapText="1"/>
    </xf>
    <xf numFmtId="0" fontId="4" fillId="0" borderId="5" xfId="88" applyNumberFormat="1" applyFont="1" applyFill="1" applyBorder="1" applyAlignment="1">
      <alignment horizontal="center" vertical="center" wrapText="1"/>
    </xf>
    <xf numFmtId="0" fontId="5" fillId="0" borderId="1" xfId="88" applyNumberFormat="1" applyFont="1" applyFill="1" applyBorder="1" applyAlignment="1">
      <alignment horizontal="left" vertical="center" wrapText="1"/>
    </xf>
    <xf numFmtId="0" fontId="5" fillId="2" borderId="11" xfId="88" applyNumberFormat="1" applyFont="1" applyFill="1" applyBorder="1" applyAlignment="1">
      <alignment horizontal="center" vertical="center" wrapText="1"/>
    </xf>
    <xf numFmtId="0" fontId="6" fillId="2" borderId="1" xfId="50" applyNumberFormat="1" applyFont="1" applyFill="1" applyBorder="1" applyAlignment="1">
      <alignment horizontal="left" vertical="center" wrapText="1"/>
    </xf>
    <xf numFmtId="0" fontId="6" fillId="2" borderId="1" xfId="50" applyNumberFormat="1" applyFont="1" applyFill="1" applyBorder="1" applyAlignment="1">
      <alignment horizontal="center" vertical="center" wrapText="1"/>
    </xf>
    <xf numFmtId="188" fontId="6" fillId="0" borderId="1" xfId="64" applyNumberFormat="1" applyFont="1" applyFill="1" applyBorder="1" applyAlignment="1">
      <alignment horizontal="center" vertical="center" wrapText="1"/>
    </xf>
    <xf numFmtId="0" fontId="6" fillId="2" borderId="1" xfId="64" applyNumberFormat="1" applyFont="1" applyFill="1" applyBorder="1" applyAlignment="1">
      <alignment horizontal="left" vertical="center" wrapText="1"/>
    </xf>
    <xf numFmtId="0" fontId="6" fillId="2" borderId="1" xfId="64" applyNumberFormat="1" applyFont="1" applyFill="1" applyBorder="1" applyAlignment="1">
      <alignment horizontal="center" vertical="center" wrapText="1"/>
    </xf>
    <xf numFmtId="177" fontId="7" fillId="0" borderId="1" xfId="88" applyNumberFormat="1" applyFont="1" applyFill="1" applyBorder="1" applyAlignment="1">
      <alignment horizontal="center" vertical="center" wrapText="1"/>
    </xf>
    <xf numFmtId="0" fontId="8" fillId="0" borderId="1" xfId="88" applyNumberFormat="1" applyFont="1" applyFill="1" applyBorder="1" applyAlignment="1">
      <alignment horizontal="left" vertical="center" wrapText="1"/>
    </xf>
    <xf numFmtId="0" fontId="6" fillId="2" borderId="1" xfId="67" applyNumberFormat="1" applyFont="1" applyFill="1" applyBorder="1" applyAlignment="1">
      <alignment horizontal="left" vertical="center" wrapText="1"/>
    </xf>
    <xf numFmtId="0" fontId="32" fillId="2" borderId="1" xfId="88" applyNumberFormat="1" applyFont="1" applyFill="1" applyBorder="1" applyAlignment="1">
      <alignment horizontal="left" vertical="center" wrapText="1"/>
    </xf>
    <xf numFmtId="0" fontId="19" fillId="0" borderId="1" xfId="88" applyNumberFormat="1" applyFont="1" applyFill="1" applyBorder="1" applyAlignment="1" applyProtection="1">
      <alignment horizontal="left" vertical="center" wrapText="1"/>
    </xf>
    <xf numFmtId="0" fontId="38" fillId="2" borderId="1" xfId="88" applyNumberFormat="1" applyFont="1" applyFill="1" applyBorder="1" applyAlignment="1">
      <alignment horizontal="left" vertical="center" wrapText="1"/>
    </xf>
    <xf numFmtId="0" fontId="4" fillId="2" borderId="3" xfId="88" applyNumberFormat="1" applyFont="1" applyFill="1" applyBorder="1" applyAlignment="1">
      <alignment horizontal="center" vertical="center" wrapText="1"/>
    </xf>
    <xf numFmtId="184" fontId="31" fillId="0" borderId="1" xfId="64" applyNumberFormat="1" applyFont="1" applyFill="1" applyBorder="1" applyAlignment="1">
      <alignment horizontal="center" vertical="center" wrapText="1"/>
    </xf>
    <xf numFmtId="49" fontId="7" fillId="0" borderId="1" xfId="88" applyNumberFormat="1" applyFont="1" applyFill="1" applyBorder="1" applyAlignment="1">
      <alignment horizontal="center" vertical="center" wrapText="1"/>
    </xf>
    <xf numFmtId="49" fontId="8" fillId="2" borderId="1" xfId="88" applyNumberFormat="1" applyFont="1" applyFill="1" applyBorder="1" applyAlignment="1">
      <alignment horizontal="center" vertical="center" wrapText="1"/>
    </xf>
    <xf numFmtId="49" fontId="7" fillId="2" borderId="1" xfId="88" applyNumberFormat="1" applyFont="1" applyFill="1" applyBorder="1" applyAlignment="1">
      <alignment horizontal="center" vertical="center" wrapText="1"/>
    </xf>
    <xf numFmtId="0" fontId="19" fillId="2" borderId="1" xfId="88" applyFont="1" applyFill="1" applyBorder="1" applyAlignment="1" applyProtection="1">
      <alignment horizontal="center" vertical="center" wrapText="1"/>
    </xf>
    <xf numFmtId="0" fontId="22" fillId="2" borderId="1" xfId="88" applyFont="1" applyFill="1" applyBorder="1" applyAlignment="1" applyProtection="1">
      <alignment horizontal="center" vertical="center" wrapText="1"/>
    </xf>
    <xf numFmtId="57" fontId="31" fillId="0" borderId="1"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183" fontId="22" fillId="0" borderId="1" xfId="86" applyNumberFormat="1" applyFont="1" applyFill="1" applyBorder="1" applyAlignment="1">
      <alignment horizontal="center" vertical="center" wrapText="1"/>
    </xf>
    <xf numFmtId="183" fontId="19" fillId="2" borderId="1" xfId="86" applyNumberFormat="1" applyFont="1" applyFill="1" applyBorder="1" applyAlignment="1">
      <alignment horizontal="center" vertical="center" wrapText="1"/>
    </xf>
    <xf numFmtId="183" fontId="22" fillId="2" borderId="1" xfId="86" applyNumberFormat="1" applyFont="1" applyFill="1" applyBorder="1" applyAlignment="1">
      <alignment horizontal="center" vertical="center" wrapText="1"/>
    </xf>
    <xf numFmtId="184" fontId="8" fillId="2" borderId="1" xfId="64" applyNumberFormat="1" applyFont="1" applyFill="1" applyBorder="1" applyAlignment="1">
      <alignment horizontal="center" vertical="center" wrapText="1"/>
    </xf>
    <xf numFmtId="185" fontId="6" fillId="2" borderId="1" xfId="88" applyNumberFormat="1" applyFont="1" applyFill="1" applyBorder="1" applyAlignment="1">
      <alignment horizontal="center" vertical="center" wrapText="1"/>
    </xf>
    <xf numFmtId="183" fontId="45" fillId="2" borderId="1" xfId="88" applyNumberFormat="1" applyFont="1" applyFill="1" applyBorder="1" applyAlignment="1" applyProtection="1">
      <alignment horizontal="center" vertical="center" wrapText="1"/>
    </xf>
    <xf numFmtId="183" fontId="24" fillId="2" borderId="1" xfId="88" applyNumberFormat="1" applyFont="1" applyFill="1" applyBorder="1" applyAlignment="1" applyProtection="1">
      <alignment horizontal="center" vertical="center" wrapText="1"/>
    </xf>
    <xf numFmtId="183" fontId="50" fillId="2" borderId="1" xfId="88" applyNumberFormat="1" applyFont="1" applyFill="1" applyBorder="1" applyAlignment="1">
      <alignment horizontal="center" vertical="center" wrapText="1"/>
    </xf>
    <xf numFmtId="183" fontId="24" fillId="2" borderId="1" xfId="88" applyNumberFormat="1" applyFont="1" applyFill="1" applyBorder="1" applyAlignment="1">
      <alignment horizontal="center" vertical="center" wrapText="1"/>
    </xf>
    <xf numFmtId="183" fontId="50" fillId="2" borderId="1" xfId="88" applyNumberFormat="1" applyFont="1" applyFill="1" applyBorder="1" applyAlignment="1" applyProtection="1">
      <alignment horizontal="center" vertical="center" wrapText="1"/>
    </xf>
    <xf numFmtId="0" fontId="22" fillId="0" borderId="1" xfId="88" applyNumberFormat="1" applyFont="1" applyFill="1" applyBorder="1" applyAlignment="1">
      <alignment horizontal="left" vertical="center" wrapText="1"/>
    </xf>
    <xf numFmtId="185" fontId="19" fillId="0" borderId="1" xfId="88" applyNumberFormat="1" applyFont="1" applyFill="1" applyBorder="1" applyAlignment="1">
      <alignment horizontal="left" vertical="center" wrapText="1"/>
    </xf>
    <xf numFmtId="185" fontId="19" fillId="0" borderId="1" xfId="88" applyNumberFormat="1" applyFont="1" applyFill="1" applyBorder="1" applyAlignment="1">
      <alignment horizontal="left" vertical="center" wrapText="1"/>
    </xf>
    <xf numFmtId="183" fontId="19" fillId="2" borderId="1" xfId="88"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84" fontId="8" fillId="0" borderId="1" xfId="88"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9" fillId="0" borderId="1" xfId="88" applyFont="1" applyFill="1" applyBorder="1" applyAlignment="1" applyProtection="1">
      <alignment horizontal="left" vertical="center" wrapText="1"/>
    </xf>
    <xf numFmtId="188" fontId="6"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34" fillId="2" borderId="1" xfId="0" applyNumberFormat="1" applyFont="1" applyFill="1" applyBorder="1" applyAlignment="1">
      <alignment horizontal="center" vertical="center" wrapText="1"/>
    </xf>
    <xf numFmtId="0" fontId="7" fillId="2" borderId="1" xfId="0" applyNumberFormat="1" applyFont="1" applyFill="1" applyBorder="1" applyAlignment="1" quotePrefix="1">
      <alignment horizontal="center" vertical="center" wrapText="1"/>
    </xf>
    <xf numFmtId="0" fontId="22" fillId="2" borderId="1" xfId="88"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xf numFmtId="0" fontId="48" fillId="0" borderId="1" xfId="0" applyFont="1" applyFill="1" applyBorder="1" applyAlignment="1" quotePrefix="1">
      <alignment horizontal="center" vertical="center" wrapText="1"/>
    </xf>
    <xf numFmtId="0" fontId="7" fillId="0" borderId="1" xfId="88" applyNumberFormat="1" applyFont="1" applyFill="1" applyBorder="1" applyAlignment="1" quotePrefix="1">
      <alignment horizontal="center" vertical="center" wrapText="1"/>
    </xf>
    <xf numFmtId="0" fontId="11" fillId="0" borderId="5" xfId="0" applyFont="1" applyBorder="1" applyAlignment="1" quotePrefix="1">
      <alignment horizontal="center" vertical="center" wrapText="1"/>
    </xf>
  </cellXfs>
  <cellStyles count="122">
    <cellStyle name="常规" xfId="0" builtinId="0"/>
    <cellStyle name="货币[0]" xfId="1" builtinId="7"/>
    <cellStyle name="货币" xfId="2" builtinId="4"/>
    <cellStyle name="常规 5 9 2" xfId="3"/>
    <cellStyle name="20% - 强调文字颜色 2 3 6" xfId="4"/>
    <cellStyle name="20% - 强调文字颜色 3" xfId="5" builtinId="38"/>
    <cellStyle name="输入" xfId="6" builtinId="20"/>
    <cellStyle name="霓付_97MBO" xfId="7"/>
    <cellStyle name="千位分隔[0]" xfId="8" builtinId="6"/>
    <cellStyle name="差_StartUp_2014年重点建设项目工业发改委 3 3" xfId="9"/>
    <cellStyle name="40% - 强调文字颜色 3" xfId="10" builtinId="39"/>
    <cellStyle name="计算 2" xfId="11"/>
    <cellStyle name="差" xfId="12" builtinId="27"/>
    <cellStyle name="千位分隔" xfId="13" builtinId="3"/>
    <cellStyle name="超链接" xfId="14" builtinId="8"/>
    <cellStyle name="标题 4 3 6" xfId="15"/>
    <cellStyle name="60% - 强调文字颜色 3" xfId="16" builtinId="40"/>
    <cellStyle name="常规_自治区下达塔城2007年财政扶贫资金项目下达计划表－1048万元" xfId="17"/>
    <cellStyle name="常规 2 82" xfId="18"/>
    <cellStyle name="百分比" xfId="19" builtinId="5"/>
    <cellStyle name="已访问的超链接" xfId="20" builtinId="9"/>
    <cellStyle name="汇总 2 2" xfId="21"/>
    <cellStyle name="注释" xfId="22" builtinId="10"/>
    <cellStyle name="常规_自治区下达塔城2007年财政扶贫资金项目下达计划表－1048万元 2" xfId="23"/>
    <cellStyle name="常规 6" xfId="24"/>
    <cellStyle name="60% - 强调文字颜色 2" xfId="25" builtinId="36"/>
    <cellStyle name="标题 4" xfId="26" builtinId="19"/>
    <cellStyle name="警告文本" xfId="27" builtinId="11"/>
    <cellStyle name="标题" xfId="28" builtinId="15"/>
    <cellStyle name="解释性文本" xfId="29" builtinId="53"/>
    <cellStyle name="标题 1" xfId="30" builtinId="16"/>
    <cellStyle name="标题 2" xfId="31" builtinId="17"/>
    <cellStyle name="常规 2 17 2 2" xfId="32"/>
    <cellStyle name="60% - 强调文字颜色 1" xfId="33" builtinId="32"/>
    <cellStyle name="标题 3" xfId="34" builtinId="18"/>
    <cellStyle name="输出" xfId="35" builtinId="21"/>
    <cellStyle name="常规 12 4 11" xfId="36"/>
    <cellStyle name="40% - 强调文字颜色 3 4 7" xfId="37"/>
    <cellStyle name="60% - 强调文字颜色 4" xfId="38" builtinId="44"/>
    <cellStyle name="计算" xfId="39" builtinId="22"/>
    <cellStyle name="检查单元格" xfId="40" builtinId="23"/>
    <cellStyle name="20% - 强调文字颜色 6" xfId="41" builtinId="50"/>
    <cellStyle name="强调文字颜色 2" xfId="42" builtinId="33"/>
    <cellStyle name="链接单元格" xfId="43" builtinId="24"/>
    <cellStyle name="汇总" xfId="44" builtinId="25"/>
    <cellStyle name="好" xfId="45" builtinId="26"/>
    <cellStyle name="适中" xfId="46" builtinId="28"/>
    <cellStyle name="20% - 强调文字颜色 5" xfId="47" builtinId="46"/>
    <cellStyle name="强调文字颜色 1" xfId="48" builtinId="29"/>
    <cellStyle name="20% - 强调文字颜色 1" xfId="49" builtinId="30"/>
    <cellStyle name="常规_2016年乌恰县重点项目计划表（加州住建局棚户区改造项目）2015.12.3" xfId="50"/>
    <cellStyle name="40% - 强调文字颜色 1" xfId="51" builtinId="31"/>
    <cellStyle name="20% - 强调文字颜色 2" xfId="52" builtinId="34"/>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 61" xfId="64"/>
    <cellStyle name="常规 118" xfId="65"/>
    <cellStyle name="钎霖_laroux" xfId="66"/>
    <cellStyle name="常规_克州2014年重点建设项目9月未开工项目(2014.10.9)" xfId="67"/>
    <cellStyle name="콤마_BOILER-CO1" xfId="68"/>
    <cellStyle name="常规_Sheet1_2" xfId="69"/>
    <cellStyle name="常规 27 11" xfId="70"/>
    <cellStyle name="常规_附件2.2018年克州固定资产投资项目明细表 4" xfId="71"/>
    <cellStyle name="常规_明细表_24" xfId="72"/>
    <cellStyle name="常规 2 8" xfId="73"/>
    <cellStyle name="표준_0N-HANDLING " xfId="74"/>
    <cellStyle name="普通_ 白土" xfId="75"/>
    <cellStyle name="输出 2 2" xfId="76"/>
    <cellStyle name="常规_2004年分部门争取国债计划" xfId="77"/>
    <cellStyle name="常规_2016年重点项目计划（州直）" xfId="78"/>
    <cellStyle name="常规 2 10" xfId="79"/>
    <cellStyle name="常规 3 2 2" xfId="80"/>
    <cellStyle name="常规_Sheet1" xfId="81"/>
    <cellStyle name="标题 3 2 10" xfId="82"/>
    <cellStyle name="Input [yellow]" xfId="83"/>
    <cellStyle name="常规_2018年克州固定投资项目明细表" xfId="84"/>
    <cellStyle name="常规 3" xfId="85"/>
    <cellStyle name="常规_项目(2)_4" xfId="86"/>
    <cellStyle name="标题 5" xfId="87"/>
    <cellStyle name="常规 2" xfId="88"/>
    <cellStyle name="Normal - Style1" xfId="89"/>
    <cellStyle name="常规 15 3" xfId="90"/>
    <cellStyle name="콤마 [0]_BOILER-CO1" xfId="91"/>
    <cellStyle name="60% - 强调文字颜色 1 2" xfId="92"/>
    <cellStyle name="常规_Sheet1_13" xfId="93"/>
    <cellStyle name="常规 34_附件2.2018年克州固定资产投资项目明细表" xfId="94"/>
    <cellStyle name="60% - 强调文字颜色 3 2 10" xfId="95"/>
    <cellStyle name="差_StartUp_克州2014年重点建设项目9月完成投资(2014.9.30)艾尔肯 - 副本 4" xfId="96"/>
    <cellStyle name="常规 11" xfId="97"/>
    <cellStyle name="常规 7 14" xfId="98"/>
    <cellStyle name="霓付 [0]_97MBO" xfId="99"/>
    <cellStyle name="常规 2 17 7" xfId="100"/>
    <cellStyle name="常规_电网新开工 (2)_97" xfId="101"/>
    <cellStyle name="常规 2 2" xfId="102"/>
    <cellStyle name="烹拳 [0]_97MBO" xfId="103"/>
    <cellStyle name="ColLevel_0" xfId="104"/>
    <cellStyle name="强调文字颜色 1 3 10" xfId="105"/>
    <cellStyle name="标题 1 1 2" xfId="106"/>
    <cellStyle name="40% - 强调文字颜色 4 2 4 2 2 2 2_在建项目" xfId="107"/>
    <cellStyle name="常规 114" xfId="108"/>
    <cellStyle name="常规 2 17" xfId="109"/>
    <cellStyle name="60% - 强调文字颜色 4 3" xfId="110"/>
    <cellStyle name="40% - 强调文字颜色 3 6 2 2 3" xfId="111"/>
    <cellStyle name="常规 10 2 2" xfId="112"/>
    <cellStyle name="e鯪9Y_x000b_" xfId="113"/>
    <cellStyle name="40% - 强调文字颜色 6 2 11" xfId="114"/>
    <cellStyle name="烹拳_97MBO" xfId="115"/>
    <cellStyle name="Grey" xfId="116"/>
    <cellStyle name="普通_活用表_亿元表" xfId="117"/>
    <cellStyle name="60% - 强调文字颜色 6 2" xfId="118"/>
    <cellStyle name="标题 2 2 10" xfId="119"/>
    <cellStyle name="Percent [2]" xfId="120"/>
    <cellStyle name="常规 34" xfId="12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C0C0C0"/>
      <color rgb="00FFF2CC"/>
      <color rgb="00EE7F3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BP91"/>
  <sheetViews>
    <sheetView zoomScale="75" zoomScaleNormal="75" workbookViewId="0">
      <pane xSplit="6" ySplit="6" topLeftCell="G7" activePane="bottomRight" state="frozen"/>
      <selection/>
      <selection pane="topRight"/>
      <selection pane="bottomLeft"/>
      <selection pane="bottomRight" activeCell="A2" sqref="A2:BO2"/>
    </sheetView>
  </sheetViews>
  <sheetFormatPr defaultColWidth="8.88333333333333" defaultRowHeight="12" customHeight="1"/>
  <cols>
    <col min="1" max="1" width="6.63333333333333" style="780" customWidth="1"/>
    <col min="2" max="2" width="6.63333333333333" style="931" customWidth="1"/>
    <col min="3" max="3" width="7.63333333333333" style="931" customWidth="1"/>
    <col min="4" max="5" width="7.63333333333333" style="932" customWidth="1"/>
    <col min="6" max="6" width="20.6333333333333" style="933" customWidth="1"/>
    <col min="7" max="7" width="33.6083333333333" style="288" hidden="1" customWidth="1"/>
    <col min="8" max="8" width="10.7666666666667" style="417" customWidth="1"/>
    <col min="9" max="9" width="10.7666666666667" style="127" hidden="1" customWidth="1"/>
    <col min="10" max="10" width="10.7666666666667" style="417" customWidth="1"/>
    <col min="11" max="20" width="5.63333333333333" style="127" hidden="1" customWidth="1"/>
    <col min="21" max="21" width="6.525" style="127" hidden="1" customWidth="1"/>
    <col min="22" max="22" width="7.35833333333333" style="127" hidden="1" customWidth="1"/>
    <col min="23" max="23" width="5.63333333333333" style="127" hidden="1" customWidth="1"/>
    <col min="24" max="24" width="7.35833333333333" style="127" hidden="1" customWidth="1"/>
    <col min="25" max="25" width="8.475" style="419" customWidth="1"/>
    <col min="26" max="26" width="8.475" style="934" customWidth="1"/>
    <col min="27" max="29" width="8.33333333333333" style="419" customWidth="1"/>
    <col min="30" max="30" width="10.5583333333333" style="419" customWidth="1"/>
    <col min="31" max="32" width="8.33333333333333" style="417" customWidth="1"/>
    <col min="33" max="33" width="12.0833333333333" style="417" customWidth="1"/>
    <col min="34" max="35" width="10.5583333333333" style="127" hidden="1" customWidth="1"/>
    <col min="36" max="37" width="12.6333333333333" style="127" hidden="1" customWidth="1"/>
    <col min="38" max="38" width="12.6333333333333" style="128" hidden="1" customWidth="1"/>
    <col min="39" max="39" width="13.6666666666667" style="784" customWidth="1"/>
    <col min="40" max="41" width="7.63333333333333" style="418" hidden="1" customWidth="1"/>
    <col min="42" max="42" width="23.5916666666667" style="418" hidden="1" customWidth="1"/>
    <col min="43" max="44" width="12.6333333333333" style="418" hidden="1" customWidth="1"/>
    <col min="45" max="45" width="7.89166666666667" style="127" hidden="1" customWidth="1"/>
    <col min="46" max="46" width="9.14166666666667" style="127" hidden="1" customWidth="1"/>
    <col min="47" max="47" width="8.63333333333333" style="127" hidden="1" customWidth="1"/>
    <col min="48" max="52" width="6.5" style="127" hidden="1" customWidth="1"/>
    <col min="53" max="53" width="7.775" style="127" hidden="1" customWidth="1"/>
    <col min="54" max="54" width="6.5" style="127" hidden="1" customWidth="1"/>
    <col min="55" max="60" width="10.7666666666667" style="127" hidden="1" customWidth="1"/>
    <col min="61" max="61" width="10.7666666666667" style="118" hidden="1" customWidth="1"/>
    <col min="62" max="62" width="14.0583333333333" style="118" hidden="1" customWidth="1"/>
    <col min="63" max="66" width="14.0583333333333" style="418" hidden="1" customWidth="1"/>
    <col min="67" max="67" width="16.8666666666667" style="935" customWidth="1"/>
    <col min="68" max="16384" width="8.88333333333333" style="936"/>
  </cols>
  <sheetData>
    <row r="1" s="779" customFormat="1" ht="18" customHeight="1" spans="1:67">
      <c r="A1" s="426" t="s">
        <v>0</v>
      </c>
      <c r="B1" s="427"/>
      <c r="C1" s="427"/>
      <c r="D1" s="427"/>
      <c r="E1" s="427"/>
      <c r="F1" s="411"/>
      <c r="G1" s="124"/>
      <c r="H1" s="412"/>
      <c r="I1" s="125"/>
      <c r="J1" s="412"/>
      <c r="K1" s="125"/>
      <c r="L1" s="125"/>
      <c r="M1" s="125"/>
      <c r="N1" s="125"/>
      <c r="O1" s="125"/>
      <c r="P1" s="125"/>
      <c r="Q1" s="125"/>
      <c r="R1" s="125"/>
      <c r="S1" s="125"/>
      <c r="T1" s="125"/>
      <c r="U1" s="125"/>
      <c r="V1" s="125"/>
      <c r="W1" s="125"/>
      <c r="X1" s="125"/>
      <c r="Y1" s="412"/>
      <c r="Z1" s="416"/>
      <c r="AA1" s="412"/>
      <c r="AB1" s="412"/>
      <c r="AC1" s="412"/>
      <c r="AD1" s="412"/>
      <c r="AE1" s="412"/>
      <c r="AF1" s="412"/>
      <c r="AG1" s="412"/>
      <c r="AH1" s="125"/>
      <c r="AI1" s="125"/>
      <c r="AJ1" s="125"/>
      <c r="AK1" s="125"/>
      <c r="AL1" s="257"/>
      <c r="AM1" s="411"/>
      <c r="AN1" s="120"/>
      <c r="AO1" s="120"/>
      <c r="AP1" s="120"/>
      <c r="AQ1" s="120"/>
      <c r="AR1" s="120"/>
      <c r="AS1" s="125"/>
      <c r="AT1" s="126"/>
      <c r="AU1" s="126"/>
      <c r="AV1" s="126"/>
      <c r="AW1" s="126"/>
      <c r="AX1" s="126"/>
      <c r="AY1" s="126"/>
      <c r="AZ1" s="126"/>
      <c r="BA1" s="126"/>
      <c r="BB1" s="126"/>
      <c r="BC1" s="126"/>
      <c r="BD1" s="126"/>
      <c r="BE1" s="126"/>
      <c r="BF1" s="126"/>
      <c r="BG1" s="126"/>
      <c r="BH1" s="126"/>
      <c r="BI1" s="120"/>
      <c r="BJ1" s="120"/>
      <c r="BK1" s="120"/>
      <c r="BL1" s="120"/>
      <c r="BM1" s="120"/>
      <c r="BN1" s="120"/>
      <c r="BO1" s="423"/>
    </row>
    <row r="2" s="779" customFormat="1" ht="32.1" customHeight="1" spans="1:67">
      <c r="A2" s="428" t="s">
        <v>1</v>
      </c>
      <c r="B2" s="429"/>
      <c r="C2" s="429"/>
      <c r="D2" s="430"/>
      <c r="E2" s="430"/>
      <c r="F2" s="431"/>
      <c r="G2" s="135"/>
      <c r="H2" s="432"/>
      <c r="I2" s="136"/>
      <c r="J2" s="432"/>
      <c r="K2" s="136"/>
      <c r="L2" s="136"/>
      <c r="M2" s="136"/>
      <c r="N2" s="136"/>
      <c r="O2" s="136"/>
      <c r="P2" s="136"/>
      <c r="Q2" s="136"/>
      <c r="R2" s="136"/>
      <c r="S2" s="136"/>
      <c r="T2" s="136"/>
      <c r="U2" s="136"/>
      <c r="V2" s="136"/>
      <c r="W2" s="136"/>
      <c r="X2" s="136"/>
      <c r="Y2" s="530"/>
      <c r="Z2" s="531"/>
      <c r="AA2" s="530"/>
      <c r="AB2" s="530"/>
      <c r="AC2" s="530"/>
      <c r="AD2" s="530"/>
      <c r="AE2" s="432"/>
      <c r="AF2" s="432"/>
      <c r="AG2" s="432"/>
      <c r="AH2" s="136"/>
      <c r="AI2" s="136"/>
      <c r="AJ2" s="136"/>
      <c r="AK2" s="136"/>
      <c r="AL2" s="183"/>
      <c r="AM2" s="802"/>
      <c r="AN2" s="550"/>
      <c r="AO2" s="550"/>
      <c r="AP2" s="550"/>
      <c r="AQ2" s="550"/>
      <c r="AR2" s="550"/>
      <c r="AS2" s="136"/>
      <c r="AT2" s="136"/>
      <c r="AU2" s="136"/>
      <c r="AV2" s="136"/>
      <c r="AW2" s="136"/>
      <c r="AX2" s="136"/>
      <c r="AY2" s="136"/>
      <c r="AZ2" s="136"/>
      <c r="BA2" s="136"/>
      <c r="BB2" s="136"/>
      <c r="BC2" s="136"/>
      <c r="BD2" s="136"/>
      <c r="BE2" s="136"/>
      <c r="BF2" s="136"/>
      <c r="BG2" s="136"/>
      <c r="BH2" s="136"/>
      <c r="BI2" s="134"/>
      <c r="BJ2" s="134"/>
      <c r="BK2" s="550"/>
      <c r="BL2" s="550"/>
      <c r="BM2" s="550"/>
      <c r="BN2" s="550"/>
      <c r="BO2" s="431"/>
    </row>
    <row r="3" s="779" customFormat="1" ht="24" customHeight="1" spans="1:67">
      <c r="A3" s="408"/>
      <c r="B3" s="433"/>
      <c r="C3" s="433"/>
      <c r="D3" s="434"/>
      <c r="E3" s="434"/>
      <c r="F3" s="433"/>
      <c r="G3" s="292"/>
      <c r="H3" s="937"/>
      <c r="I3" s="292"/>
      <c r="J3" s="490" t="s">
        <v>2</v>
      </c>
      <c r="K3" s="294"/>
      <c r="L3" s="294"/>
      <c r="M3" s="294"/>
      <c r="N3" s="294"/>
      <c r="O3" s="294"/>
      <c r="P3" s="294"/>
      <c r="Q3" s="294"/>
      <c r="R3" s="294"/>
      <c r="S3" s="294"/>
      <c r="T3" s="294"/>
      <c r="U3" s="294"/>
      <c r="V3" s="294"/>
      <c r="W3" s="294"/>
      <c r="X3" s="294"/>
      <c r="Y3" s="950"/>
      <c r="Z3" s="951"/>
      <c r="AA3" s="950"/>
      <c r="AB3" s="950"/>
      <c r="AC3" s="950"/>
      <c r="AD3" s="950"/>
      <c r="AE3" s="952"/>
      <c r="AF3" s="952"/>
      <c r="AG3" s="552"/>
      <c r="AH3" s="167"/>
      <c r="AI3" s="167"/>
      <c r="AJ3" s="167"/>
      <c r="AK3" s="167"/>
      <c r="AL3" s="185"/>
      <c r="AM3" s="957"/>
      <c r="AN3" s="553"/>
      <c r="AO3" s="553"/>
      <c r="AP3" s="553"/>
      <c r="AQ3" s="553"/>
      <c r="AR3" s="553"/>
      <c r="AS3" s="167"/>
      <c r="AT3" s="167"/>
      <c r="AU3" s="167"/>
      <c r="AV3" s="167"/>
      <c r="AW3" s="167"/>
      <c r="AX3" s="167"/>
      <c r="AY3" s="167"/>
      <c r="AZ3" s="167"/>
      <c r="BA3" s="167"/>
      <c r="BB3" s="167"/>
      <c r="BC3" s="154"/>
      <c r="BD3" s="154"/>
      <c r="BE3" s="154"/>
      <c r="BF3" s="154"/>
      <c r="BG3" s="154"/>
      <c r="BH3" s="154"/>
      <c r="BI3" s="213"/>
      <c r="BJ3" s="184"/>
      <c r="BK3" s="553"/>
      <c r="BL3" s="553"/>
      <c r="BM3" s="553"/>
      <c r="BN3" s="553"/>
      <c r="BO3" s="620"/>
    </row>
    <row r="4" s="625" customFormat="1" ht="29" customHeight="1" spans="1:67">
      <c r="A4" s="435" t="s">
        <v>3</v>
      </c>
      <c r="B4" s="436" t="s">
        <v>4</v>
      </c>
      <c r="C4" s="436" t="s">
        <v>5</v>
      </c>
      <c r="D4" s="437" t="s">
        <v>6</v>
      </c>
      <c r="E4" s="438"/>
      <c r="F4" s="435" t="s">
        <v>7</v>
      </c>
      <c r="G4" s="139" t="s">
        <v>8</v>
      </c>
      <c r="H4" s="439" t="s">
        <v>9</v>
      </c>
      <c r="I4" s="246" t="s">
        <v>10</v>
      </c>
      <c r="J4" s="492" t="s">
        <v>11</v>
      </c>
      <c r="K4" s="27" t="s">
        <v>12</v>
      </c>
      <c r="L4" s="156"/>
      <c r="M4" s="156"/>
      <c r="N4" s="156"/>
      <c r="O4" s="156"/>
      <c r="P4" s="156"/>
      <c r="Q4" s="156"/>
      <c r="R4" s="156"/>
      <c r="S4" s="156"/>
      <c r="T4" s="156"/>
      <c r="U4" s="158" t="s">
        <v>13</v>
      </c>
      <c r="V4" s="373"/>
      <c r="W4" s="373"/>
      <c r="X4" s="159"/>
      <c r="Y4" s="953" t="s">
        <v>14</v>
      </c>
      <c r="Z4" s="800"/>
      <c r="AA4" s="954"/>
      <c r="AB4" s="534" t="s">
        <v>15</v>
      </c>
      <c r="AC4" s="536"/>
      <c r="AD4" s="536"/>
      <c r="AE4" s="554" t="s">
        <v>16</v>
      </c>
      <c r="AF4" s="555"/>
      <c r="AG4" s="958" t="s">
        <v>17</v>
      </c>
      <c r="AH4" s="259" t="s">
        <v>18</v>
      </c>
      <c r="AI4" s="189"/>
      <c r="AJ4" s="189"/>
      <c r="AK4" s="189"/>
      <c r="AL4" s="188"/>
      <c r="AM4" s="803"/>
      <c r="AN4" s="493" t="s">
        <v>19</v>
      </c>
      <c r="AO4" s="494"/>
      <c r="AP4" s="560" t="s">
        <v>20</v>
      </c>
      <c r="AQ4" s="444"/>
      <c r="AR4" s="444"/>
      <c r="AS4" s="300" t="s">
        <v>21</v>
      </c>
      <c r="AT4" s="187"/>
      <c r="AU4" s="187"/>
      <c r="AV4" s="187"/>
      <c r="AW4" s="187"/>
      <c r="AX4" s="187"/>
      <c r="AY4" s="187"/>
      <c r="AZ4" s="187"/>
      <c r="BA4" s="187"/>
      <c r="BB4" s="268"/>
      <c r="BC4" s="27" t="s">
        <v>22</v>
      </c>
      <c r="BD4" s="27" t="s">
        <v>23</v>
      </c>
      <c r="BE4" s="39"/>
      <c r="BF4" s="27" t="s">
        <v>24</v>
      </c>
      <c r="BG4" s="39"/>
      <c r="BH4" s="214" t="s">
        <v>25</v>
      </c>
      <c r="BI4" s="215"/>
      <c r="BJ4" s="215"/>
      <c r="BK4" s="621" t="s">
        <v>26</v>
      </c>
      <c r="BL4" s="622"/>
      <c r="BM4" s="623" t="s">
        <v>27</v>
      </c>
      <c r="BN4" s="622"/>
      <c r="BO4" s="624" t="s">
        <v>28</v>
      </c>
    </row>
    <row r="5" s="625" customFormat="1" ht="41" customHeight="1" spans="1:67">
      <c r="A5" s="440"/>
      <c r="B5" s="441"/>
      <c r="C5" s="441"/>
      <c r="D5" s="438"/>
      <c r="E5" s="438"/>
      <c r="F5" s="440"/>
      <c r="G5" s="142"/>
      <c r="H5" s="442"/>
      <c r="I5" s="297"/>
      <c r="J5" s="495"/>
      <c r="K5" s="27" t="s">
        <v>29</v>
      </c>
      <c r="L5" s="27" t="s">
        <v>30</v>
      </c>
      <c r="M5" s="27" t="s">
        <v>31</v>
      </c>
      <c r="N5" s="27" t="s">
        <v>32</v>
      </c>
      <c r="O5" s="158" t="s">
        <v>33</v>
      </c>
      <c r="P5" s="159"/>
      <c r="Q5" s="158" t="s">
        <v>34</v>
      </c>
      <c r="R5" s="159"/>
      <c r="S5" s="27" t="s">
        <v>35</v>
      </c>
      <c r="T5" s="156"/>
      <c r="U5" s="163" t="s">
        <v>36</v>
      </c>
      <c r="V5" s="163" t="s">
        <v>37</v>
      </c>
      <c r="W5" s="163" t="s">
        <v>38</v>
      </c>
      <c r="X5" s="163" t="s">
        <v>39</v>
      </c>
      <c r="Y5" s="537" t="s">
        <v>40</v>
      </c>
      <c r="Z5" s="538" t="s">
        <v>41</v>
      </c>
      <c r="AA5" s="539" t="s">
        <v>42</v>
      </c>
      <c r="AB5" s="539" t="s">
        <v>43</v>
      </c>
      <c r="AC5" s="539" t="s">
        <v>44</v>
      </c>
      <c r="AD5" s="539" t="s">
        <v>45</v>
      </c>
      <c r="AE5" s="557" t="s">
        <v>46</v>
      </c>
      <c r="AF5" s="557" t="s">
        <v>47</v>
      </c>
      <c r="AG5" s="442"/>
      <c r="AH5" s="959" t="s">
        <v>48</v>
      </c>
      <c r="AI5" s="187"/>
      <c r="AJ5" s="161" t="s">
        <v>49</v>
      </c>
      <c r="AK5" s="189"/>
      <c r="AL5" s="188"/>
      <c r="AM5" s="960" t="s">
        <v>50</v>
      </c>
      <c r="AN5" s="961" t="s">
        <v>51</v>
      </c>
      <c r="AO5" s="961" t="s">
        <v>47</v>
      </c>
      <c r="AP5" s="973" t="s">
        <v>52</v>
      </c>
      <c r="AQ5" s="973" t="s">
        <v>53</v>
      </c>
      <c r="AR5" s="973" t="s">
        <v>54</v>
      </c>
      <c r="AS5" s="24" t="s">
        <v>55</v>
      </c>
      <c r="AT5" s="27" t="s">
        <v>56</v>
      </c>
      <c r="AU5" s="27" t="s">
        <v>57</v>
      </c>
      <c r="AV5" s="27" t="s">
        <v>58</v>
      </c>
      <c r="AW5" s="27" t="s">
        <v>59</v>
      </c>
      <c r="AX5" s="27" t="s">
        <v>60</v>
      </c>
      <c r="AY5" s="27" t="s">
        <v>61</v>
      </c>
      <c r="AZ5" s="27" t="s">
        <v>62</v>
      </c>
      <c r="BA5" s="27" t="s">
        <v>63</v>
      </c>
      <c r="BB5" s="27" t="s">
        <v>64</v>
      </c>
      <c r="BC5" s="39"/>
      <c r="BD5" s="27" t="s">
        <v>65</v>
      </c>
      <c r="BE5" s="27" t="s">
        <v>66</v>
      </c>
      <c r="BF5" s="27" t="s">
        <v>67</v>
      </c>
      <c r="BG5" s="27" t="s">
        <v>66</v>
      </c>
      <c r="BH5" s="27" t="s">
        <v>68</v>
      </c>
      <c r="BI5" s="27" t="s">
        <v>69</v>
      </c>
      <c r="BJ5" s="218" t="s">
        <v>70</v>
      </c>
      <c r="BK5" s="493" t="s">
        <v>71</v>
      </c>
      <c r="BL5" s="626" t="s">
        <v>70</v>
      </c>
      <c r="BM5" s="627" t="s">
        <v>72</v>
      </c>
      <c r="BN5" s="627" t="s">
        <v>73</v>
      </c>
      <c r="BO5" s="628"/>
    </row>
    <row r="6" s="780" customFormat="1" ht="29" customHeight="1" spans="1:67">
      <c r="A6" s="440"/>
      <c r="B6" s="441"/>
      <c r="C6" s="441"/>
      <c r="D6" s="443" t="s">
        <v>74</v>
      </c>
      <c r="E6" s="443" t="s">
        <v>75</v>
      </c>
      <c r="F6" s="440"/>
      <c r="G6" s="142"/>
      <c r="H6" s="442"/>
      <c r="I6" s="298"/>
      <c r="J6" s="498"/>
      <c r="K6" s="39"/>
      <c r="L6" s="39"/>
      <c r="M6" s="39"/>
      <c r="N6" s="39"/>
      <c r="O6" s="27" t="s">
        <v>76</v>
      </c>
      <c r="P6" s="25" t="s">
        <v>77</v>
      </c>
      <c r="Q6" s="27" t="s">
        <v>76</v>
      </c>
      <c r="R6" s="25" t="s">
        <v>77</v>
      </c>
      <c r="S6" s="25" t="s">
        <v>78</v>
      </c>
      <c r="T6" s="25" t="s">
        <v>79</v>
      </c>
      <c r="U6" s="164"/>
      <c r="V6" s="164"/>
      <c r="W6" s="164"/>
      <c r="X6" s="164"/>
      <c r="Y6" s="540"/>
      <c r="Z6" s="541"/>
      <c r="AA6" s="540"/>
      <c r="AB6" s="540"/>
      <c r="AC6" s="540"/>
      <c r="AD6" s="540"/>
      <c r="AE6" s="558"/>
      <c r="AF6" s="558"/>
      <c r="AG6" s="442"/>
      <c r="AH6" s="145" t="s">
        <v>80</v>
      </c>
      <c r="AI6" s="266" t="s">
        <v>81</v>
      </c>
      <c r="AJ6" s="162" t="s">
        <v>82</v>
      </c>
      <c r="AK6" s="25" t="s">
        <v>83</v>
      </c>
      <c r="AL6" s="193" t="s">
        <v>84</v>
      </c>
      <c r="AM6" s="811"/>
      <c r="AN6" s="808"/>
      <c r="AO6" s="808"/>
      <c r="AP6" s="806"/>
      <c r="AQ6" s="806"/>
      <c r="AR6" s="806"/>
      <c r="AS6" s="29"/>
      <c r="AT6" s="39"/>
      <c r="AU6" s="39"/>
      <c r="AV6" s="39"/>
      <c r="AW6" s="39"/>
      <c r="AX6" s="39"/>
      <c r="AY6" s="39"/>
      <c r="AZ6" s="39"/>
      <c r="BA6" s="39"/>
      <c r="BB6" s="39"/>
      <c r="BC6" s="39"/>
      <c r="BD6" s="39"/>
      <c r="BE6" s="27" t="s">
        <v>66</v>
      </c>
      <c r="BF6" s="27" t="s">
        <v>67</v>
      </c>
      <c r="BG6" s="27" t="s">
        <v>66</v>
      </c>
      <c r="BH6" s="156"/>
      <c r="BI6" s="27" t="s">
        <v>69</v>
      </c>
      <c r="BJ6" s="214" t="s">
        <v>85</v>
      </c>
      <c r="BK6" s="494"/>
      <c r="BL6" s="629"/>
      <c r="BM6" s="630"/>
      <c r="BN6" s="630"/>
      <c r="BO6" s="628"/>
    </row>
    <row r="7" s="118" customFormat="1" ht="27" hidden="1" customHeight="1" spans="1:67">
      <c r="A7" s="142"/>
      <c r="B7" s="37">
        <f>B13+B25+B30+B33+B50+B78+B56</f>
        <v>61</v>
      </c>
      <c r="C7" s="38" t="s">
        <v>55</v>
      </c>
      <c r="D7" s="445">
        <f>SUM(D8:D12)</f>
        <v>61</v>
      </c>
      <c r="E7" s="445">
        <f>SUM(E8:E12)</f>
        <v>400654</v>
      </c>
      <c r="F7" s="144"/>
      <c r="G7" s="144"/>
      <c r="H7" s="37">
        <f>H13+H25+H30+H33+H50+H78+H56</f>
        <v>2466328</v>
      </c>
      <c r="I7" s="37">
        <f>I13+I25+I30+I33+I50+I78+I56</f>
        <v>754866</v>
      </c>
      <c r="J7" s="37">
        <f>J13+J25+J30+J33+J50+J78+J56</f>
        <v>438330</v>
      </c>
      <c r="K7" s="37">
        <f t="shared" ref="K7:Y7" si="0">SUM(K8:K12)</f>
        <v>61</v>
      </c>
      <c r="L7" s="37">
        <f t="shared" si="0"/>
        <v>61</v>
      </c>
      <c r="M7" s="37">
        <f t="shared" si="0"/>
        <v>61</v>
      </c>
      <c r="N7" s="37">
        <f t="shared" si="0"/>
        <v>61</v>
      </c>
      <c r="O7" s="37">
        <f t="shared" si="0"/>
        <v>61</v>
      </c>
      <c r="P7" s="37">
        <f t="shared" si="0"/>
        <v>0</v>
      </c>
      <c r="Q7" s="37">
        <f t="shared" si="0"/>
        <v>61</v>
      </c>
      <c r="R7" s="37">
        <f t="shared" si="0"/>
        <v>0</v>
      </c>
      <c r="S7" s="37">
        <f t="shared" si="0"/>
        <v>0</v>
      </c>
      <c r="T7" s="37">
        <f t="shared" si="0"/>
        <v>61</v>
      </c>
      <c r="U7" s="37">
        <f t="shared" si="0"/>
        <v>438330</v>
      </c>
      <c r="V7" s="37">
        <f t="shared" si="0"/>
        <v>438330</v>
      </c>
      <c r="W7" s="37">
        <f t="shared" si="0"/>
        <v>0</v>
      </c>
      <c r="X7" s="37">
        <f t="shared" si="0"/>
        <v>438330</v>
      </c>
      <c r="Y7" s="445">
        <f>Y13+Y25+Y30+Y33+Y50+Y78+Y56</f>
        <v>371183</v>
      </c>
      <c r="Z7" s="174">
        <f t="shared" ref="Z7:Z57" si="1">Y7/J7</f>
        <v>0.846811762827094</v>
      </c>
      <c r="AA7" s="445">
        <f>AA13+AA25+AA30+AA33+AA50+AA78+AA56</f>
        <v>305935</v>
      </c>
      <c r="AB7" s="445">
        <f>SUM(AB8:AB12)</f>
        <v>60</v>
      </c>
      <c r="AC7" s="445">
        <f>SUM(AC8:AC12)</f>
        <v>245365</v>
      </c>
      <c r="AD7" s="445"/>
      <c r="AE7" s="37">
        <f>J7*0.75</f>
        <v>328747.5</v>
      </c>
      <c r="AF7" s="175">
        <f t="shared" ref="AF7:AF12" si="2">Y7-AE7</f>
        <v>42435.5</v>
      </c>
      <c r="AG7" s="39"/>
      <c r="AH7" s="39">
        <f>SUM(AH8:AH12)</f>
        <v>61</v>
      </c>
      <c r="AI7" s="39"/>
      <c r="AJ7" s="39">
        <f>SUM(AJ8:AJ12)</f>
        <v>6204</v>
      </c>
      <c r="AK7" s="39">
        <f>SUM(AK8:AK12)</f>
        <v>5887</v>
      </c>
      <c r="AL7" s="195">
        <f t="shared" ref="AL7:AL12" si="3">AK7/AJ7</f>
        <v>0.948903932946486</v>
      </c>
      <c r="AM7" s="809"/>
      <c r="AN7" s="444">
        <f t="shared" ref="AN7:AN12" si="4">B7</f>
        <v>61</v>
      </c>
      <c r="AO7" s="444">
        <f t="shared" ref="AO7:AO12" si="5">AN7-AH7</f>
        <v>0</v>
      </c>
      <c r="AP7" s="444"/>
      <c r="AQ7" s="444"/>
      <c r="AR7" s="444"/>
      <c r="AS7" s="37">
        <f t="shared" ref="AS7:BB7" si="6">AS13+AS25+AS30+AS33+AS50+AS78+AS56</f>
        <v>438330</v>
      </c>
      <c r="AT7" s="37">
        <f t="shared" si="6"/>
        <v>102701</v>
      </c>
      <c r="AU7" s="37">
        <f t="shared" si="6"/>
        <v>71177</v>
      </c>
      <c r="AV7" s="37">
        <f t="shared" si="6"/>
        <v>17035</v>
      </c>
      <c r="AW7" s="37">
        <f t="shared" si="6"/>
        <v>2633</v>
      </c>
      <c r="AX7" s="37">
        <f t="shared" si="6"/>
        <v>15155</v>
      </c>
      <c r="AY7" s="37">
        <f t="shared" si="6"/>
        <v>52000</v>
      </c>
      <c r="AZ7" s="37">
        <f t="shared" si="6"/>
        <v>841</v>
      </c>
      <c r="BA7" s="37">
        <f t="shared" si="6"/>
        <v>175155</v>
      </c>
      <c r="BB7" s="37">
        <f t="shared" si="6"/>
        <v>1633</v>
      </c>
      <c r="BC7" s="39"/>
      <c r="BD7" s="39"/>
      <c r="BE7" s="156"/>
      <c r="BF7" s="156"/>
      <c r="BG7" s="156"/>
      <c r="BH7" s="156"/>
      <c r="BI7" s="156"/>
      <c r="BJ7" s="215"/>
      <c r="BK7" s="629"/>
      <c r="BL7" s="629"/>
      <c r="BM7" s="629"/>
      <c r="BN7" s="629"/>
      <c r="BO7" s="225"/>
    </row>
    <row r="8" s="118" customFormat="1" ht="27" hidden="1" customHeight="1" spans="1:67">
      <c r="A8" s="142"/>
      <c r="B8" s="37">
        <f>B16+B26+B44+B38+B58+B43</f>
        <v>6</v>
      </c>
      <c r="C8" s="38" t="s">
        <v>86</v>
      </c>
      <c r="D8" s="445">
        <f>D16+D26+D44+D38+D58+D43</f>
        <v>6</v>
      </c>
      <c r="E8" s="445">
        <f>E16+E26+E44+E38+E58+E43</f>
        <v>140990</v>
      </c>
      <c r="F8" s="144"/>
      <c r="G8" s="144"/>
      <c r="H8" s="37">
        <f t="shared" ref="H8:K8" si="7">H16+H26+H44+H38+H58+H43</f>
        <v>912351</v>
      </c>
      <c r="I8" s="37">
        <f t="shared" si="7"/>
        <v>286446</v>
      </c>
      <c r="J8" s="37">
        <f t="shared" si="7"/>
        <v>140990</v>
      </c>
      <c r="K8" s="37">
        <f t="shared" ref="K8:AB8" si="8">K16+K26+K44+K38+K58+K43</f>
        <v>6</v>
      </c>
      <c r="L8" s="37">
        <f t="shared" si="8"/>
        <v>6</v>
      </c>
      <c r="M8" s="37">
        <f t="shared" si="8"/>
        <v>6</v>
      </c>
      <c r="N8" s="37">
        <f t="shared" si="8"/>
        <v>6</v>
      </c>
      <c r="O8" s="37">
        <f t="shared" si="8"/>
        <v>6</v>
      </c>
      <c r="P8" s="37">
        <f t="shared" si="8"/>
        <v>0</v>
      </c>
      <c r="Q8" s="37">
        <f t="shared" si="8"/>
        <v>6</v>
      </c>
      <c r="R8" s="37">
        <f t="shared" si="8"/>
        <v>0</v>
      </c>
      <c r="S8" s="37">
        <f t="shared" si="8"/>
        <v>0</v>
      </c>
      <c r="T8" s="37">
        <f t="shared" si="8"/>
        <v>6</v>
      </c>
      <c r="U8" s="37">
        <f t="shared" si="8"/>
        <v>140990</v>
      </c>
      <c r="V8" s="37">
        <f t="shared" si="8"/>
        <v>140990</v>
      </c>
      <c r="W8" s="37">
        <f t="shared" si="8"/>
        <v>0</v>
      </c>
      <c r="X8" s="37">
        <f t="shared" si="8"/>
        <v>140990</v>
      </c>
      <c r="Y8" s="445">
        <f t="shared" si="8"/>
        <v>100128</v>
      </c>
      <c r="Z8" s="174">
        <f t="shared" si="1"/>
        <v>0.710178026810412</v>
      </c>
      <c r="AA8" s="445">
        <f>AA16+AA26+AA44+AA38+AA58+AA43</f>
        <v>72326</v>
      </c>
      <c r="AB8" s="445">
        <f>AB16+AB26+AB44+AB38+AB58+AB43</f>
        <v>5</v>
      </c>
      <c r="AC8" s="445">
        <f>AC16+AC26+AC44+AC38+AC58+AC43</f>
        <v>85523</v>
      </c>
      <c r="AD8" s="445"/>
      <c r="AE8" s="37">
        <f>J8*0.75</f>
        <v>105742.5</v>
      </c>
      <c r="AF8" s="175">
        <f t="shared" si="2"/>
        <v>-5614.5</v>
      </c>
      <c r="AG8" s="39"/>
      <c r="AH8" s="37">
        <f>AH16+AH26+AH44+AH38+AH58+AH43</f>
        <v>6</v>
      </c>
      <c r="AI8" s="37"/>
      <c r="AJ8" s="37">
        <f>AJ16+AJ26+AJ44+AJ38+AJ58+AJ43</f>
        <v>3417</v>
      </c>
      <c r="AK8" s="37">
        <f>AK16+AK26+AK44+AK38+AK58+AK43</f>
        <v>3335</v>
      </c>
      <c r="AL8" s="195">
        <f t="shared" si="3"/>
        <v>0.976002341235002</v>
      </c>
      <c r="AM8" s="809"/>
      <c r="AN8" s="444">
        <f t="shared" si="4"/>
        <v>6</v>
      </c>
      <c r="AO8" s="444">
        <f t="shared" si="5"/>
        <v>0</v>
      </c>
      <c r="AP8" s="444"/>
      <c r="AQ8" s="444"/>
      <c r="AR8" s="444"/>
      <c r="AS8" s="37">
        <f t="shared" ref="AS8:BB8" si="9">AS16+AS26+AS44+AS38+AS58+AS43</f>
        <v>140990</v>
      </c>
      <c r="AT8" s="37">
        <f t="shared" si="9"/>
        <v>65737</v>
      </c>
      <c r="AU8" s="37">
        <f t="shared" si="9"/>
        <v>68070</v>
      </c>
      <c r="AV8" s="37">
        <f t="shared" si="9"/>
        <v>0</v>
      </c>
      <c r="AW8" s="37">
        <f t="shared" si="9"/>
        <v>0</v>
      </c>
      <c r="AX8" s="37">
        <f t="shared" si="9"/>
        <v>0</v>
      </c>
      <c r="AY8" s="37">
        <f t="shared" si="9"/>
        <v>2000</v>
      </c>
      <c r="AZ8" s="37">
        <f t="shared" si="9"/>
        <v>0</v>
      </c>
      <c r="BA8" s="37">
        <f t="shared" si="9"/>
        <v>4316</v>
      </c>
      <c r="BB8" s="37">
        <f t="shared" si="9"/>
        <v>867</v>
      </c>
      <c r="BC8" s="39"/>
      <c r="BD8" s="39"/>
      <c r="BE8" s="156"/>
      <c r="BF8" s="156"/>
      <c r="BG8" s="156"/>
      <c r="BH8" s="156"/>
      <c r="BI8" s="156"/>
      <c r="BJ8" s="215"/>
      <c r="BK8" s="629"/>
      <c r="BL8" s="629"/>
      <c r="BM8" s="629"/>
      <c r="BN8" s="629"/>
      <c r="BO8" s="225"/>
    </row>
    <row r="9" s="118" customFormat="1" ht="27" hidden="1" customHeight="1" spans="1:67">
      <c r="A9" s="142"/>
      <c r="B9" s="37">
        <f>B72+B86+B59+B60+B61+B45+B51+B52+B23+B53+B54+B79+B81+B82+B83+B84+B85+B80</f>
        <v>18</v>
      </c>
      <c r="C9" s="38" t="s">
        <v>87</v>
      </c>
      <c r="D9" s="445">
        <f>D72+D86+D59+D60+D61+D45+D51+D52+D23+D53+D54+D79+D81+D82+D83+D84+D85+D80</f>
        <v>18</v>
      </c>
      <c r="E9" s="445">
        <f>E72+E86+E59+E60+E61+E45+E51+E52+E23+E53+E54+E79+E81+E82+E83+E84+E85+E80</f>
        <v>95387</v>
      </c>
      <c r="G9" s="144"/>
      <c r="H9" s="37">
        <f t="shared" ref="H9:AB9" si="10">H72+H86+H59+H60+H61+H45+H51+H52+H23+H53+H54+H79+H81+H82+H83+H84+H85+H80</f>
        <v>430351</v>
      </c>
      <c r="I9" s="37">
        <f t="shared" si="10"/>
        <v>77764</v>
      </c>
      <c r="J9" s="37">
        <f t="shared" si="10"/>
        <v>95387</v>
      </c>
      <c r="K9" s="37">
        <f t="shared" si="10"/>
        <v>18</v>
      </c>
      <c r="L9" s="37">
        <f t="shared" si="10"/>
        <v>18</v>
      </c>
      <c r="M9" s="37">
        <f t="shared" si="10"/>
        <v>18</v>
      </c>
      <c r="N9" s="37">
        <f t="shared" si="10"/>
        <v>18</v>
      </c>
      <c r="O9" s="37">
        <f t="shared" si="10"/>
        <v>18</v>
      </c>
      <c r="P9" s="37">
        <f t="shared" si="10"/>
        <v>0</v>
      </c>
      <c r="Q9" s="37">
        <f t="shared" si="10"/>
        <v>18</v>
      </c>
      <c r="R9" s="37">
        <f t="shared" si="10"/>
        <v>0</v>
      </c>
      <c r="S9" s="37">
        <f t="shared" si="10"/>
        <v>0</v>
      </c>
      <c r="T9" s="37">
        <f t="shared" si="10"/>
        <v>18</v>
      </c>
      <c r="U9" s="37">
        <f t="shared" si="10"/>
        <v>95387</v>
      </c>
      <c r="V9" s="37">
        <f t="shared" si="10"/>
        <v>95387</v>
      </c>
      <c r="W9" s="37">
        <f t="shared" si="10"/>
        <v>0</v>
      </c>
      <c r="X9" s="37">
        <f t="shared" si="10"/>
        <v>95387</v>
      </c>
      <c r="Y9" s="445">
        <f t="shared" si="10"/>
        <v>89073</v>
      </c>
      <c r="Z9" s="174">
        <f t="shared" si="1"/>
        <v>0.933806493547339</v>
      </c>
      <c r="AA9" s="445">
        <f>AA72+AA86+AA59+AA60+AA61+AA45+AA51+AA52+AA23+AA53+AA54+AA79+AA81+AA82+AA83+AA84+AA85+AA80</f>
        <v>94387</v>
      </c>
      <c r="AB9" s="445">
        <f>AB72+AB86+AB59+AB60+AB61+AB45+AB51+AB52+AB23+AB53+AB54+AB79+AB81+AB82+AB83+AB84+AB85+AB80</f>
        <v>18</v>
      </c>
      <c r="AC9" s="445">
        <f>AC72+AC86+AC59+AC60+AC61+AC45+AC51+AC52+AC23+AC53+AC54+AC79+AC81+AC82+AC83+AC84+AC85+AC80</f>
        <v>45565</v>
      </c>
      <c r="AD9" s="445"/>
      <c r="AE9" s="37">
        <f>J9*0.75</f>
        <v>71540.25</v>
      </c>
      <c r="AF9" s="175">
        <f t="shared" si="2"/>
        <v>17532.75</v>
      </c>
      <c r="AG9" s="39"/>
      <c r="AH9" s="37">
        <f>AH72+AH86+AH59+AH60+AH61+AH45+AH51+AH52+AH23+AH53+AH54+AH79+AH81+AH82+AH83+AH84+AH85+AH80</f>
        <v>18</v>
      </c>
      <c r="AI9" s="37"/>
      <c r="AJ9" s="37">
        <f>AJ72+AJ86+AJ59+AJ60+AJ61+AJ45+AJ51+AJ52+AJ23+AJ53+AJ54+AJ79+AJ81+AJ82+AJ83+AJ84+AJ85+AJ80</f>
        <v>861</v>
      </c>
      <c r="AK9" s="37">
        <f>AK72+AK86+AK59+AK60+AK61+AK45+AK51+AK52+AK23+AK53+AK54+AK79+AK81+AK82+AK83+AK84+AK85+AK80</f>
        <v>781</v>
      </c>
      <c r="AL9" s="195">
        <f t="shared" si="3"/>
        <v>0.907084785133566</v>
      </c>
      <c r="AM9" s="809"/>
      <c r="AN9" s="444">
        <f t="shared" si="4"/>
        <v>18</v>
      </c>
      <c r="AO9" s="444">
        <f t="shared" si="5"/>
        <v>0</v>
      </c>
      <c r="AP9" s="444"/>
      <c r="AQ9" s="444"/>
      <c r="AR9" s="444"/>
      <c r="AS9" s="37">
        <f t="shared" ref="AS9:BB9" si="11">AS72+AS86+AS59+AS60+AS61+AS45+AS51+AS52+AS23+AS53+AS54+AS79+AS81+AS82+AS83+AS84+AS85+AS80</f>
        <v>95387</v>
      </c>
      <c r="AT9" s="37">
        <f t="shared" si="11"/>
        <v>3500</v>
      </c>
      <c r="AU9" s="37">
        <f t="shared" si="11"/>
        <v>0</v>
      </c>
      <c r="AV9" s="37">
        <f t="shared" si="11"/>
        <v>4600</v>
      </c>
      <c r="AW9" s="37">
        <f t="shared" si="11"/>
        <v>0</v>
      </c>
      <c r="AX9" s="37">
        <f t="shared" si="11"/>
        <v>2720</v>
      </c>
      <c r="AY9" s="37">
        <f t="shared" si="11"/>
        <v>20000</v>
      </c>
      <c r="AZ9" s="37">
        <f t="shared" si="11"/>
        <v>0</v>
      </c>
      <c r="BA9" s="37">
        <f t="shared" si="11"/>
        <v>63801</v>
      </c>
      <c r="BB9" s="37">
        <f t="shared" si="11"/>
        <v>766</v>
      </c>
      <c r="BC9" s="39"/>
      <c r="BD9" s="39"/>
      <c r="BE9" s="156"/>
      <c r="BF9" s="156"/>
      <c r="BG9" s="156"/>
      <c r="BH9" s="156"/>
      <c r="BI9" s="156"/>
      <c r="BJ9" s="215"/>
      <c r="BK9" s="629"/>
      <c r="BL9" s="629"/>
      <c r="BM9" s="629"/>
      <c r="BN9" s="629"/>
      <c r="BO9" s="225"/>
    </row>
    <row r="10" s="118" customFormat="1" ht="27" hidden="1" customHeight="1" spans="1:67">
      <c r="A10" s="142"/>
      <c r="B10" s="37">
        <f>B17+B27+B31+B35+B36+B39+B62+B63+B64+B65+B73+B87+B88+B49+B89+B90+B24+B75</f>
        <v>18</v>
      </c>
      <c r="C10" s="38" t="s">
        <v>88</v>
      </c>
      <c r="D10" s="445">
        <f>D17+D27+D31+D35+D36+D39+D62+D63+D64+D65+D73+D87+D88+D49+D89+D90+D24+D75</f>
        <v>18</v>
      </c>
      <c r="E10" s="445">
        <f>E17+E27+E31+E35+E36+E39+E62+E63+E64+E65+E73+E87+E88+E49+E89+E90+E24+E75</f>
        <v>111585</v>
      </c>
      <c r="F10" s="144"/>
      <c r="G10" s="144"/>
      <c r="H10" s="37">
        <f t="shared" ref="H10:AB10" si="12">H17+H27+H31+H35+H36+H39+H62+H63+H64+H65+H73+H87+H88+H49+H89+H90+H24+H75</f>
        <v>780080</v>
      </c>
      <c r="I10" s="37">
        <f t="shared" si="12"/>
        <v>108259</v>
      </c>
      <c r="J10" s="37">
        <f t="shared" si="12"/>
        <v>145020</v>
      </c>
      <c r="K10" s="37">
        <f t="shared" si="12"/>
        <v>18</v>
      </c>
      <c r="L10" s="37">
        <f t="shared" si="12"/>
        <v>18</v>
      </c>
      <c r="M10" s="37">
        <f t="shared" si="12"/>
        <v>18</v>
      </c>
      <c r="N10" s="37">
        <f t="shared" si="12"/>
        <v>18</v>
      </c>
      <c r="O10" s="37">
        <f t="shared" si="12"/>
        <v>18</v>
      </c>
      <c r="P10" s="37">
        <f t="shared" si="12"/>
        <v>0</v>
      </c>
      <c r="Q10" s="37">
        <f t="shared" si="12"/>
        <v>18</v>
      </c>
      <c r="R10" s="37">
        <f t="shared" si="12"/>
        <v>0</v>
      </c>
      <c r="S10" s="37">
        <f t="shared" si="12"/>
        <v>0</v>
      </c>
      <c r="T10" s="37">
        <f t="shared" si="12"/>
        <v>18</v>
      </c>
      <c r="U10" s="37">
        <f t="shared" si="12"/>
        <v>145020</v>
      </c>
      <c r="V10" s="37">
        <f t="shared" si="12"/>
        <v>145020</v>
      </c>
      <c r="W10" s="37">
        <f t="shared" si="12"/>
        <v>0</v>
      </c>
      <c r="X10" s="37">
        <f t="shared" si="12"/>
        <v>145020</v>
      </c>
      <c r="Y10" s="445">
        <f t="shared" si="12"/>
        <v>124800</v>
      </c>
      <c r="Z10" s="174">
        <f t="shared" si="1"/>
        <v>0.860570955730244</v>
      </c>
      <c r="AA10" s="445">
        <f>AA17+AA27+AA31+AA35+AA36+AA39+AA62+AA63+AA64+AA65+AA73+AA87+AA88+AA49+AA89+AA90+AA24+AA75</f>
        <v>79740</v>
      </c>
      <c r="AB10" s="445">
        <f>AB17+AB27+AB31+AB35+AB36+AB39+AB62+AB63+AB64+AB65+AB73+AB87+AB88+AB49+AB89+AB90+AB24+AB75</f>
        <v>18</v>
      </c>
      <c r="AC10" s="445">
        <f>AC17+AC27+AC31+AC35+AC36+AC39+AC62+AC63+AC64+AC65+AC73+AC87+AC88+AC49+AC89+AC90+AC24+AC75</f>
        <v>79068</v>
      </c>
      <c r="AD10" s="445"/>
      <c r="AE10" s="37">
        <f>J10*0.75</f>
        <v>108765</v>
      </c>
      <c r="AF10" s="175">
        <f t="shared" si="2"/>
        <v>16035</v>
      </c>
      <c r="AG10" s="39"/>
      <c r="AH10" s="37">
        <f>AH17+AH27+AH31+AH35+AH36+AH39+AH62+AH63+AH64+AH65+AH73+AH87+AH88+AH49+AH89+AH90+AH24+AH75</f>
        <v>18</v>
      </c>
      <c r="AI10" s="37"/>
      <c r="AJ10" s="37">
        <f>AJ17+AJ27+AJ31+AJ35+AJ36+AJ39+AJ62+AJ63+AJ64+AJ65+AJ73+AJ87+AJ88+AJ49+AJ89+AJ90+AJ24+AJ75</f>
        <v>845</v>
      </c>
      <c r="AK10" s="37">
        <f>AK17+AK27+AK31+AK35+AK36+AK39+AK62+AK63+AK64+AK65+AK73+AK87+AK88+AK49+AK89+AK90+AK24+AK75</f>
        <v>740</v>
      </c>
      <c r="AL10" s="195">
        <f t="shared" si="3"/>
        <v>0.875739644970414</v>
      </c>
      <c r="AM10" s="809"/>
      <c r="AN10" s="444">
        <f t="shared" si="4"/>
        <v>18</v>
      </c>
      <c r="AO10" s="444">
        <f t="shared" si="5"/>
        <v>0</v>
      </c>
      <c r="AP10" s="444"/>
      <c r="AQ10" s="444"/>
      <c r="AR10" s="444"/>
      <c r="AS10" s="37">
        <f t="shared" ref="AS10:BB10" si="13">AS17+AS27+AS31+AS35+AS36+AS39+AS62+AS63+AS64+AS65+AS73+AS87+AS88+AS49+AS89+AS90+AS24+AS75</f>
        <v>145020</v>
      </c>
      <c r="AT10" s="37">
        <f t="shared" si="13"/>
        <v>32300</v>
      </c>
      <c r="AU10" s="37">
        <f t="shared" si="13"/>
        <v>0</v>
      </c>
      <c r="AV10" s="37">
        <f t="shared" si="13"/>
        <v>1350</v>
      </c>
      <c r="AW10" s="37">
        <f t="shared" si="13"/>
        <v>0</v>
      </c>
      <c r="AX10" s="37">
        <f t="shared" si="13"/>
        <v>12435</v>
      </c>
      <c r="AY10" s="37">
        <f t="shared" si="13"/>
        <v>26000</v>
      </c>
      <c r="AZ10" s="37">
        <f t="shared" si="13"/>
        <v>0</v>
      </c>
      <c r="BA10" s="37">
        <f t="shared" si="13"/>
        <v>72935</v>
      </c>
      <c r="BB10" s="37">
        <f t="shared" si="13"/>
        <v>0</v>
      </c>
      <c r="BC10" s="39"/>
      <c r="BD10" s="39"/>
      <c r="BE10" s="156"/>
      <c r="BF10" s="156"/>
      <c r="BG10" s="156"/>
      <c r="BH10" s="156"/>
      <c r="BI10" s="156"/>
      <c r="BJ10" s="215"/>
      <c r="BK10" s="629"/>
      <c r="BL10" s="629"/>
      <c r="BM10" s="629"/>
      <c r="BN10" s="629"/>
      <c r="BO10" s="225"/>
    </row>
    <row r="11" s="118" customFormat="1" ht="27" hidden="1" customHeight="1" spans="1:67">
      <c r="A11" s="142"/>
      <c r="B11" s="37">
        <f>B40+B66+B67+B68+B91+B19+B20+B21+B46+B32</f>
        <v>10</v>
      </c>
      <c r="C11" s="38" t="s">
        <v>89</v>
      </c>
      <c r="D11" s="445">
        <f>D40+D66+D67+D68+D91+D19+D20+D21+D46+D32</f>
        <v>10</v>
      </c>
      <c r="E11" s="445">
        <f>E40+E66+E67+E68+E91+E19+E20+E21+E46+E32</f>
        <v>37809</v>
      </c>
      <c r="F11" s="144"/>
      <c r="G11" s="144"/>
      <c r="H11" s="37">
        <f t="shared" ref="H11:AB11" si="14">H40+H66+H67+H68+H91+H19+H20+H21+H46+H32</f>
        <v>311366</v>
      </c>
      <c r="I11" s="37">
        <f t="shared" si="14"/>
        <v>269100</v>
      </c>
      <c r="J11" s="37">
        <f t="shared" si="14"/>
        <v>38050</v>
      </c>
      <c r="K11" s="37">
        <f t="shared" si="14"/>
        <v>10</v>
      </c>
      <c r="L11" s="37">
        <f t="shared" si="14"/>
        <v>10</v>
      </c>
      <c r="M11" s="37">
        <f t="shared" si="14"/>
        <v>10</v>
      </c>
      <c r="N11" s="37">
        <f t="shared" si="14"/>
        <v>10</v>
      </c>
      <c r="O11" s="37">
        <f t="shared" si="14"/>
        <v>10</v>
      </c>
      <c r="P11" s="37">
        <f t="shared" si="14"/>
        <v>0</v>
      </c>
      <c r="Q11" s="37">
        <f t="shared" si="14"/>
        <v>10</v>
      </c>
      <c r="R11" s="37">
        <f t="shared" si="14"/>
        <v>0</v>
      </c>
      <c r="S11" s="37">
        <f t="shared" si="14"/>
        <v>0</v>
      </c>
      <c r="T11" s="37">
        <f t="shared" si="14"/>
        <v>10</v>
      </c>
      <c r="U11" s="37">
        <f t="shared" si="14"/>
        <v>38050</v>
      </c>
      <c r="V11" s="37">
        <f t="shared" si="14"/>
        <v>38050</v>
      </c>
      <c r="W11" s="37">
        <f t="shared" si="14"/>
        <v>0</v>
      </c>
      <c r="X11" s="37">
        <f t="shared" si="14"/>
        <v>38050</v>
      </c>
      <c r="Y11" s="445">
        <f t="shared" si="14"/>
        <v>38299</v>
      </c>
      <c r="Z11" s="174">
        <f t="shared" si="1"/>
        <v>1.00654402102497</v>
      </c>
      <c r="AA11" s="445">
        <f>AA40+AA66+AA67+AA68+AA91+AA19+AA20+AA21+AA46+AA32</f>
        <v>40799</v>
      </c>
      <c r="AB11" s="445">
        <f>AB40+AB66+AB67+AB68+AB91+AB19+AB20+AB21+AB46+AB32</f>
        <v>10</v>
      </c>
      <c r="AC11" s="445">
        <f>AC40+AC66+AC67+AC68+AC91+AC19+AC20+AC21+AC46+AC32</f>
        <v>24643</v>
      </c>
      <c r="AD11" s="445"/>
      <c r="AE11" s="37">
        <f t="shared" ref="AE11:AE17" si="15">J11*0.75</f>
        <v>28537.5</v>
      </c>
      <c r="AF11" s="175">
        <f t="shared" si="2"/>
        <v>9761.5</v>
      </c>
      <c r="AG11" s="39"/>
      <c r="AH11" s="37">
        <f>AH40+AH66+AH67+AH68+AH91+AH19+AH20+AH21+AH46+AH32</f>
        <v>10</v>
      </c>
      <c r="AI11" s="37"/>
      <c r="AJ11" s="37">
        <f>AJ40+AJ66+AJ67+AJ68+AJ91+AJ19+AJ20+AJ21+AJ46+AJ32</f>
        <v>591</v>
      </c>
      <c r="AK11" s="37">
        <f>AK40+AK66+AK67+AK68+AK91+AK19+AK20+AK21+AK46+AK32</f>
        <v>571</v>
      </c>
      <c r="AL11" s="195">
        <f t="shared" si="3"/>
        <v>0.966159052453469</v>
      </c>
      <c r="AM11" s="809"/>
      <c r="AN11" s="444">
        <f t="shared" si="4"/>
        <v>10</v>
      </c>
      <c r="AO11" s="444">
        <f t="shared" si="5"/>
        <v>0</v>
      </c>
      <c r="AP11" s="444"/>
      <c r="AQ11" s="444"/>
      <c r="AR11" s="444"/>
      <c r="AS11" s="37">
        <f t="shared" ref="AS11:BB11" si="16">AS40+AS66+AS67+AS68+AS91+AS19+AS20+AS21+AS46+AS32</f>
        <v>38050</v>
      </c>
      <c r="AT11" s="37">
        <f t="shared" si="16"/>
        <v>1045</v>
      </c>
      <c r="AU11" s="37">
        <f t="shared" si="16"/>
        <v>0</v>
      </c>
      <c r="AV11" s="37">
        <f t="shared" si="16"/>
        <v>2825</v>
      </c>
      <c r="AW11" s="37">
        <f t="shared" si="16"/>
        <v>0</v>
      </c>
      <c r="AX11" s="37">
        <f t="shared" si="16"/>
        <v>0</v>
      </c>
      <c r="AY11" s="37">
        <f t="shared" si="16"/>
        <v>0</v>
      </c>
      <c r="AZ11" s="37">
        <f t="shared" si="16"/>
        <v>841</v>
      </c>
      <c r="BA11" s="37">
        <f t="shared" si="16"/>
        <v>33339</v>
      </c>
      <c r="BB11" s="37">
        <f t="shared" si="16"/>
        <v>0</v>
      </c>
      <c r="BC11" s="39"/>
      <c r="BD11" s="39"/>
      <c r="BE11" s="156"/>
      <c r="BF11" s="156"/>
      <c r="BG11" s="156"/>
      <c r="BH11" s="156"/>
      <c r="BI11" s="156"/>
      <c r="BJ11" s="215"/>
      <c r="BK11" s="629"/>
      <c r="BL11" s="629"/>
      <c r="BM11" s="629"/>
      <c r="BN11" s="629"/>
      <c r="BO11" s="225"/>
    </row>
    <row r="12" s="780" customFormat="1" ht="27" customHeight="1" spans="1:67">
      <c r="A12" s="440"/>
      <c r="B12" s="441">
        <f>B47+B55+B76+B77+B41+B28+B29+B69+B70</f>
        <v>9</v>
      </c>
      <c r="C12" s="446" t="s">
        <v>90</v>
      </c>
      <c r="D12" s="447">
        <f>D47+D55+D76+D77+D41+D28+D29+D69+D70</f>
        <v>9</v>
      </c>
      <c r="E12" s="447">
        <f>E47+E55+E76+E77+E41+E28+E29+E69+E70</f>
        <v>14883</v>
      </c>
      <c r="F12" s="448"/>
      <c r="G12" s="144"/>
      <c r="H12" s="441">
        <f t="shared" ref="H12:AB12" si="17">H47+H55+H76+H77+H41+H28+H29+H69+H70</f>
        <v>32180</v>
      </c>
      <c r="I12" s="37">
        <f t="shared" si="17"/>
        <v>13297</v>
      </c>
      <c r="J12" s="441">
        <f t="shared" si="17"/>
        <v>18883</v>
      </c>
      <c r="K12" s="37">
        <f t="shared" si="17"/>
        <v>9</v>
      </c>
      <c r="L12" s="37">
        <f t="shared" si="17"/>
        <v>9</v>
      </c>
      <c r="M12" s="37">
        <f t="shared" si="17"/>
        <v>9</v>
      </c>
      <c r="N12" s="37">
        <f t="shared" si="17"/>
        <v>9</v>
      </c>
      <c r="O12" s="37">
        <f t="shared" si="17"/>
        <v>9</v>
      </c>
      <c r="P12" s="37">
        <f t="shared" si="17"/>
        <v>0</v>
      </c>
      <c r="Q12" s="37">
        <f t="shared" si="17"/>
        <v>9</v>
      </c>
      <c r="R12" s="37">
        <f t="shared" si="17"/>
        <v>0</v>
      </c>
      <c r="S12" s="37">
        <f t="shared" si="17"/>
        <v>0</v>
      </c>
      <c r="T12" s="37">
        <f t="shared" si="17"/>
        <v>9</v>
      </c>
      <c r="U12" s="37">
        <f t="shared" si="17"/>
        <v>18883</v>
      </c>
      <c r="V12" s="37">
        <f t="shared" si="17"/>
        <v>18883</v>
      </c>
      <c r="W12" s="37">
        <f t="shared" si="17"/>
        <v>0</v>
      </c>
      <c r="X12" s="37">
        <f t="shared" si="17"/>
        <v>18883</v>
      </c>
      <c r="Y12" s="447">
        <f t="shared" si="17"/>
        <v>18883</v>
      </c>
      <c r="Z12" s="542">
        <f t="shared" si="1"/>
        <v>1</v>
      </c>
      <c r="AA12" s="447">
        <v>18883</v>
      </c>
      <c r="AB12" s="447">
        <f>AB47+AB55+AB76+AB77+AB41+AB28+AB29+AB69+AB70</f>
        <v>9</v>
      </c>
      <c r="AC12" s="447">
        <f>AC47+AC55+AC76+AC77+AC41+AC28+AC29+AC69+AC70</f>
        <v>10566</v>
      </c>
      <c r="AD12" s="447"/>
      <c r="AE12" s="441">
        <f t="shared" si="15"/>
        <v>14162.25</v>
      </c>
      <c r="AF12" s="562">
        <f t="shared" si="2"/>
        <v>4720.75</v>
      </c>
      <c r="AG12" s="442"/>
      <c r="AH12" s="37">
        <f>AH47+AH55+AH76+AH77+AH41+AH28+AH29+AH69+AH70</f>
        <v>9</v>
      </c>
      <c r="AI12" s="37"/>
      <c r="AJ12" s="37">
        <f>AJ47+AJ55+AJ76+AJ77+AJ41+AJ28+AJ29+AJ69+AJ70</f>
        <v>490</v>
      </c>
      <c r="AK12" s="37">
        <f>AK47+AK55+AK76+AK77+AK41+AK28+AK29+AK69+AK70</f>
        <v>460</v>
      </c>
      <c r="AL12" s="195">
        <f t="shared" si="3"/>
        <v>0.938775510204082</v>
      </c>
      <c r="AM12" s="811"/>
      <c r="AN12" s="444">
        <f t="shared" si="4"/>
        <v>9</v>
      </c>
      <c r="AO12" s="444">
        <f t="shared" si="5"/>
        <v>0</v>
      </c>
      <c r="AP12" s="444"/>
      <c r="AQ12" s="444"/>
      <c r="AR12" s="444"/>
      <c r="AS12" s="37">
        <f t="shared" ref="AS12:BB12" si="18">AS47+AS55+AS76+AS77+AS41+AS28+AS29+AS69+AS70</f>
        <v>18883</v>
      </c>
      <c r="AT12" s="37">
        <f t="shared" si="18"/>
        <v>119</v>
      </c>
      <c r="AU12" s="37">
        <f t="shared" si="18"/>
        <v>3107</v>
      </c>
      <c r="AV12" s="37">
        <f t="shared" si="18"/>
        <v>8260</v>
      </c>
      <c r="AW12" s="37">
        <f t="shared" si="18"/>
        <v>2633</v>
      </c>
      <c r="AX12" s="37">
        <f t="shared" si="18"/>
        <v>0</v>
      </c>
      <c r="AY12" s="37">
        <f t="shared" si="18"/>
        <v>4000</v>
      </c>
      <c r="AZ12" s="37">
        <f t="shared" si="18"/>
        <v>0</v>
      </c>
      <c r="BA12" s="37">
        <f t="shared" si="18"/>
        <v>764</v>
      </c>
      <c r="BB12" s="37">
        <f t="shared" si="18"/>
        <v>0</v>
      </c>
      <c r="BC12" s="39"/>
      <c r="BD12" s="39"/>
      <c r="BE12" s="156"/>
      <c r="BF12" s="156"/>
      <c r="BG12" s="156"/>
      <c r="BH12" s="156"/>
      <c r="BI12" s="156"/>
      <c r="BJ12" s="215"/>
      <c r="BK12" s="629"/>
      <c r="BL12" s="629"/>
      <c r="BM12" s="629"/>
      <c r="BN12" s="629"/>
      <c r="BO12" s="631"/>
    </row>
    <row r="13" s="924" customFormat="1" ht="42" customHeight="1" spans="1:67">
      <c r="A13" s="435" t="s">
        <v>91</v>
      </c>
      <c r="B13" s="440">
        <f>B14+B22</f>
        <v>7</v>
      </c>
      <c r="C13" s="441"/>
      <c r="D13" s="447"/>
      <c r="E13" s="447"/>
      <c r="F13" s="791" t="s">
        <v>92</v>
      </c>
      <c r="G13" s="200"/>
      <c r="H13" s="440">
        <f>H14+H22</f>
        <v>625115</v>
      </c>
      <c r="I13" s="142">
        <f>I14+I22</f>
        <v>30699</v>
      </c>
      <c r="J13" s="440">
        <f>J14+J22</f>
        <v>94520</v>
      </c>
      <c r="K13" s="142"/>
      <c r="L13" s="142"/>
      <c r="M13" s="142"/>
      <c r="N13" s="142"/>
      <c r="O13" s="142"/>
      <c r="P13" s="142"/>
      <c r="Q13" s="142"/>
      <c r="R13" s="142"/>
      <c r="S13" s="142"/>
      <c r="T13" s="142"/>
      <c r="U13" s="142"/>
      <c r="V13" s="142"/>
      <c r="W13" s="142"/>
      <c r="X13" s="142"/>
      <c r="Y13" s="807">
        <f>Y14+Y22</f>
        <v>45520</v>
      </c>
      <c r="Z13" s="542">
        <f t="shared" si="1"/>
        <v>0.481591197630131</v>
      </c>
      <c r="AA13" s="807">
        <f>AA14+AA22</f>
        <v>13520</v>
      </c>
      <c r="AB13" s="807"/>
      <c r="AC13" s="807"/>
      <c r="AD13" s="807"/>
      <c r="AE13" s="440"/>
      <c r="AF13" s="440"/>
      <c r="AG13" s="563"/>
      <c r="AH13" s="564"/>
      <c r="AI13" s="564"/>
      <c r="AJ13" s="564"/>
      <c r="AK13" s="564"/>
      <c r="AL13" s="195"/>
      <c r="AM13" s="811"/>
      <c r="AN13" s="444"/>
      <c r="AO13" s="444"/>
      <c r="AP13" s="444"/>
      <c r="AQ13" s="444"/>
      <c r="AR13" s="444"/>
      <c r="AS13" s="142">
        <f t="shared" ref="AS13:BB13" si="19">AS14+AS22</f>
        <v>94520</v>
      </c>
      <c r="AT13" s="142">
        <f t="shared" si="19"/>
        <v>91045</v>
      </c>
      <c r="AU13" s="142">
        <f t="shared" si="19"/>
        <v>0</v>
      </c>
      <c r="AV13" s="142">
        <f t="shared" si="19"/>
        <v>325</v>
      </c>
      <c r="AW13" s="142">
        <f t="shared" si="19"/>
        <v>0</v>
      </c>
      <c r="AX13" s="142">
        <f t="shared" si="19"/>
        <v>0</v>
      </c>
      <c r="AY13" s="142">
        <f t="shared" si="19"/>
        <v>0</v>
      </c>
      <c r="AZ13" s="142">
        <f t="shared" si="19"/>
        <v>384</v>
      </c>
      <c r="BA13" s="142">
        <f t="shared" si="19"/>
        <v>2000</v>
      </c>
      <c r="BB13" s="142">
        <f t="shared" si="19"/>
        <v>766</v>
      </c>
      <c r="BC13" s="37"/>
      <c r="BD13" s="37"/>
      <c r="BE13" s="37"/>
      <c r="BF13" s="37"/>
      <c r="BG13" s="37"/>
      <c r="BH13" s="37"/>
      <c r="BI13" s="37"/>
      <c r="BJ13" s="37"/>
      <c r="BK13" s="445"/>
      <c r="BL13" s="445"/>
      <c r="BM13" s="445"/>
      <c r="BN13" s="445"/>
      <c r="BO13" s="827"/>
    </row>
    <row r="14" s="132" customFormat="1" ht="42" hidden="1" customHeight="1" spans="1:67">
      <c r="A14" s="139" t="s">
        <v>93</v>
      </c>
      <c r="B14" s="39">
        <f>B15+B18</f>
        <v>5</v>
      </c>
      <c r="C14" s="37"/>
      <c r="D14" s="445"/>
      <c r="E14" s="445"/>
      <c r="F14" s="241" t="s">
        <v>94</v>
      </c>
      <c r="G14" s="200"/>
      <c r="H14" s="39">
        <f>H15+H18</f>
        <v>603055</v>
      </c>
      <c r="I14" s="39">
        <f>I15+I18</f>
        <v>25753</v>
      </c>
      <c r="J14" s="39">
        <f>J15+J18</f>
        <v>91754</v>
      </c>
      <c r="K14" s="39"/>
      <c r="L14" s="39"/>
      <c r="M14" s="39"/>
      <c r="N14" s="39"/>
      <c r="O14" s="39"/>
      <c r="P14" s="39"/>
      <c r="Q14" s="39"/>
      <c r="R14" s="39"/>
      <c r="S14" s="39"/>
      <c r="T14" s="39"/>
      <c r="U14" s="39"/>
      <c r="V14" s="39"/>
      <c r="W14" s="39"/>
      <c r="X14" s="39"/>
      <c r="Y14" s="455">
        <f>Y15+Y18</f>
        <v>43154</v>
      </c>
      <c r="Z14" s="174">
        <f t="shared" si="1"/>
        <v>0.470322819713582</v>
      </c>
      <c r="AA14" s="455">
        <f>AA15+AA18</f>
        <v>11754</v>
      </c>
      <c r="AB14" s="455"/>
      <c r="AC14" s="455"/>
      <c r="AD14" s="455"/>
      <c r="AE14" s="39"/>
      <c r="AF14" s="39"/>
      <c r="AG14" s="564"/>
      <c r="AH14" s="564"/>
      <c r="AI14" s="564"/>
      <c r="AJ14" s="564"/>
      <c r="AK14" s="564"/>
      <c r="AL14" s="564"/>
      <c r="AM14" s="809"/>
      <c r="AN14" s="444"/>
      <c r="AO14" s="444"/>
      <c r="AP14" s="444"/>
      <c r="AQ14" s="444"/>
      <c r="AR14" s="444"/>
      <c r="AS14" s="39">
        <f t="shared" ref="AS14:BB14" si="20">AS15+AS18</f>
        <v>91754</v>
      </c>
      <c r="AT14" s="39">
        <f t="shared" si="20"/>
        <v>91045</v>
      </c>
      <c r="AU14" s="39">
        <f t="shared" si="20"/>
        <v>0</v>
      </c>
      <c r="AV14" s="39">
        <f t="shared" si="20"/>
        <v>325</v>
      </c>
      <c r="AW14" s="39">
        <f t="shared" si="20"/>
        <v>0</v>
      </c>
      <c r="AX14" s="39">
        <f t="shared" si="20"/>
        <v>0</v>
      </c>
      <c r="AY14" s="39">
        <f t="shared" si="20"/>
        <v>0</v>
      </c>
      <c r="AZ14" s="39">
        <f t="shared" si="20"/>
        <v>384</v>
      </c>
      <c r="BA14" s="39">
        <f t="shared" si="20"/>
        <v>0</v>
      </c>
      <c r="BB14" s="39">
        <f t="shared" si="20"/>
        <v>0</v>
      </c>
      <c r="BC14" s="604"/>
      <c r="BD14" s="394"/>
      <c r="BE14" s="604"/>
      <c r="BF14" s="39"/>
      <c r="BG14" s="37"/>
      <c r="BH14" s="37"/>
      <c r="BI14" s="37"/>
      <c r="BJ14" s="37"/>
      <c r="BK14" s="445"/>
      <c r="BL14" s="445"/>
      <c r="BM14" s="445"/>
      <c r="BN14" s="445"/>
      <c r="BO14" s="151"/>
    </row>
    <row r="15" s="280" customFormat="1" ht="42" hidden="1" customHeight="1" spans="1:67">
      <c r="A15" s="152"/>
      <c r="B15" s="39">
        <f>SUM(B16:B17)</f>
        <v>2</v>
      </c>
      <c r="C15" s="39"/>
      <c r="D15" s="455"/>
      <c r="E15" s="455"/>
      <c r="F15" s="241" t="s">
        <v>95</v>
      </c>
      <c r="G15" s="200"/>
      <c r="H15" s="39">
        <f>SUM(H16:H17)</f>
        <v>600685</v>
      </c>
      <c r="I15" s="39">
        <f>SUM(I16:I17)</f>
        <v>25153</v>
      </c>
      <c r="J15" s="39">
        <f>SUM(J16:J17)</f>
        <v>90000</v>
      </c>
      <c r="K15" s="39"/>
      <c r="L15" s="39"/>
      <c r="M15" s="39"/>
      <c r="N15" s="39"/>
      <c r="O15" s="39"/>
      <c r="P15" s="39"/>
      <c r="Q15" s="39"/>
      <c r="R15" s="39"/>
      <c r="S15" s="39"/>
      <c r="T15" s="39"/>
      <c r="U15" s="39"/>
      <c r="V15" s="39"/>
      <c r="W15" s="39"/>
      <c r="X15" s="39"/>
      <c r="Y15" s="455">
        <f>SUM(Y16:Y17)</f>
        <v>41400</v>
      </c>
      <c r="Z15" s="174">
        <f t="shared" si="1"/>
        <v>0.46</v>
      </c>
      <c r="AA15" s="455">
        <f>SUM(AA16:AA17)</f>
        <v>10000</v>
      </c>
      <c r="AB15" s="455"/>
      <c r="AC15" s="455"/>
      <c r="AD15" s="455"/>
      <c r="AE15" s="39"/>
      <c r="AF15" s="39"/>
      <c r="AG15" s="564"/>
      <c r="AH15" s="564"/>
      <c r="AI15" s="564"/>
      <c r="AJ15" s="564"/>
      <c r="AK15" s="564"/>
      <c r="AL15" s="564"/>
      <c r="AM15" s="809"/>
      <c r="AN15" s="444"/>
      <c r="AO15" s="444"/>
      <c r="AP15" s="444"/>
      <c r="AQ15" s="444"/>
      <c r="AR15" s="444"/>
      <c r="AS15" s="39">
        <f t="shared" ref="AS15:BB15" si="21">SUM(AS16:AS17)</f>
        <v>90000</v>
      </c>
      <c r="AT15" s="39">
        <f t="shared" si="21"/>
        <v>90000</v>
      </c>
      <c r="AU15" s="39">
        <f t="shared" si="21"/>
        <v>0</v>
      </c>
      <c r="AV15" s="39">
        <f t="shared" si="21"/>
        <v>0</v>
      </c>
      <c r="AW15" s="39">
        <f t="shared" si="21"/>
        <v>0</v>
      </c>
      <c r="AX15" s="39">
        <f t="shared" si="21"/>
        <v>0</v>
      </c>
      <c r="AY15" s="39">
        <f t="shared" si="21"/>
        <v>0</v>
      </c>
      <c r="AZ15" s="39">
        <f t="shared" si="21"/>
        <v>0</v>
      </c>
      <c r="BA15" s="39">
        <f t="shared" si="21"/>
        <v>0</v>
      </c>
      <c r="BB15" s="39">
        <f t="shared" si="21"/>
        <v>0</v>
      </c>
      <c r="BC15" s="604"/>
      <c r="BD15" s="394"/>
      <c r="BE15" s="604"/>
      <c r="BF15" s="39"/>
      <c r="BG15" s="37"/>
      <c r="BH15" s="37"/>
      <c r="BI15" s="37"/>
      <c r="BJ15" s="37"/>
      <c r="BK15" s="445"/>
      <c r="BL15" s="445"/>
      <c r="BM15" s="445"/>
      <c r="BN15" s="445"/>
      <c r="BO15" s="151"/>
    </row>
    <row r="16" s="281" customFormat="1" ht="84" hidden="1" customHeight="1" spans="1:67">
      <c r="A16" s="152">
        <v>1</v>
      </c>
      <c r="B16" s="149">
        <v>1</v>
      </c>
      <c r="C16" s="42" t="s">
        <v>86</v>
      </c>
      <c r="D16" s="480">
        <v>1</v>
      </c>
      <c r="E16" s="480">
        <v>60000</v>
      </c>
      <c r="F16" s="65" t="s">
        <v>96</v>
      </c>
      <c r="G16" s="457" t="s">
        <v>97</v>
      </c>
      <c r="H16" s="149">
        <v>430149</v>
      </c>
      <c r="I16" s="149">
        <v>8000</v>
      </c>
      <c r="J16" s="149">
        <f>AS16</f>
        <v>60000</v>
      </c>
      <c r="K16" s="149">
        <v>1</v>
      </c>
      <c r="L16" s="149">
        <v>1</v>
      </c>
      <c r="M16" s="149">
        <v>1</v>
      </c>
      <c r="N16" s="149">
        <v>1</v>
      </c>
      <c r="O16" s="149">
        <v>1</v>
      </c>
      <c r="P16" s="149"/>
      <c r="Q16" s="149">
        <v>1</v>
      </c>
      <c r="R16" s="149"/>
      <c r="S16" s="149"/>
      <c r="T16" s="149">
        <v>1</v>
      </c>
      <c r="U16" s="149">
        <f>O16*J16</f>
        <v>60000</v>
      </c>
      <c r="V16" s="149">
        <f>Q16*J16</f>
        <v>60000</v>
      </c>
      <c r="W16" s="149">
        <f>S16*J16</f>
        <v>0</v>
      </c>
      <c r="X16" s="149">
        <f>AH16*J16</f>
        <v>60000</v>
      </c>
      <c r="Y16" s="859">
        <v>13900</v>
      </c>
      <c r="Z16" s="174">
        <f t="shared" si="1"/>
        <v>0.231666666666667</v>
      </c>
      <c r="AA16" s="462"/>
      <c r="AB16" s="462"/>
      <c r="AC16" s="462"/>
      <c r="AD16" s="462"/>
      <c r="AE16" s="37">
        <f t="shared" si="15"/>
        <v>45000</v>
      </c>
      <c r="AF16" s="175">
        <f>Y16-AE16</f>
        <v>-31100</v>
      </c>
      <c r="AG16" s="179">
        <v>44632</v>
      </c>
      <c r="AH16" s="149">
        <v>1</v>
      </c>
      <c r="AI16" s="149"/>
      <c r="AJ16" s="32">
        <v>30</v>
      </c>
      <c r="AK16" s="32">
        <v>23</v>
      </c>
      <c r="AL16" s="195">
        <f>AK16/AJ16</f>
        <v>0.766666666666667</v>
      </c>
      <c r="AM16" s="813" t="s">
        <v>98</v>
      </c>
      <c r="AN16" s="462"/>
      <c r="AO16" s="462"/>
      <c r="AP16" s="590" t="s">
        <v>99</v>
      </c>
      <c r="AQ16" s="462"/>
      <c r="AR16" s="462"/>
      <c r="AS16" s="149">
        <f>AT16+AU16+AV16+AW16+AX16+AY16+BA16+BB16+AZ16</f>
        <v>60000</v>
      </c>
      <c r="AT16" s="149">
        <v>60000</v>
      </c>
      <c r="AU16" s="149"/>
      <c r="AV16" s="149"/>
      <c r="AW16" s="149"/>
      <c r="AX16" s="149"/>
      <c r="AY16" s="149"/>
      <c r="AZ16" s="149"/>
      <c r="BA16" s="149"/>
      <c r="BB16" s="149"/>
      <c r="BC16" s="42" t="s">
        <v>100</v>
      </c>
      <c r="BD16" s="42" t="s">
        <v>101</v>
      </c>
      <c r="BE16" s="42" t="s">
        <v>102</v>
      </c>
      <c r="BF16" s="42" t="s">
        <v>90</v>
      </c>
      <c r="BG16" s="42" t="s">
        <v>103</v>
      </c>
      <c r="BH16" s="42" t="s">
        <v>104</v>
      </c>
      <c r="BI16" s="42" t="s">
        <v>105</v>
      </c>
      <c r="BJ16" s="32">
        <v>18809089511</v>
      </c>
      <c r="BK16" s="480"/>
      <c r="BL16" s="480"/>
      <c r="BM16" s="480"/>
      <c r="BN16" s="480"/>
      <c r="BO16" s="151"/>
    </row>
    <row r="17" s="281" customFormat="1" ht="103" hidden="1" customHeight="1" spans="1:67">
      <c r="A17" s="152">
        <v>2</v>
      </c>
      <c r="B17" s="149">
        <v>1</v>
      </c>
      <c r="C17" s="96" t="s">
        <v>88</v>
      </c>
      <c r="D17" s="249">
        <v>1</v>
      </c>
      <c r="E17" s="249">
        <v>30000</v>
      </c>
      <c r="F17" s="69" t="s">
        <v>106</v>
      </c>
      <c r="G17" s="65" t="s">
        <v>107</v>
      </c>
      <c r="H17" s="303">
        <v>170536</v>
      </c>
      <c r="I17" s="949">
        <v>17153</v>
      </c>
      <c r="J17" s="149">
        <f>AS17</f>
        <v>30000</v>
      </c>
      <c r="K17" s="149">
        <v>1</v>
      </c>
      <c r="L17" s="149">
        <v>1</v>
      </c>
      <c r="M17" s="149">
        <v>1</v>
      </c>
      <c r="N17" s="149">
        <v>1</v>
      </c>
      <c r="O17" s="149">
        <v>1</v>
      </c>
      <c r="P17" s="149"/>
      <c r="Q17" s="149">
        <v>1</v>
      </c>
      <c r="R17" s="149"/>
      <c r="S17" s="149"/>
      <c r="T17" s="149">
        <v>1</v>
      </c>
      <c r="U17" s="149">
        <f>O17*J17</f>
        <v>30000</v>
      </c>
      <c r="V17" s="149">
        <f>Q17*J17</f>
        <v>30000</v>
      </c>
      <c r="W17" s="149">
        <f>S17*J17</f>
        <v>0</v>
      </c>
      <c r="X17" s="149">
        <f>AH17*J17</f>
        <v>30000</v>
      </c>
      <c r="Y17" s="456">
        <v>27500</v>
      </c>
      <c r="Z17" s="174">
        <f t="shared" si="1"/>
        <v>0.916666666666667</v>
      </c>
      <c r="AA17" s="462">
        <v>10000</v>
      </c>
      <c r="AB17" s="462">
        <v>1</v>
      </c>
      <c r="AC17" s="462">
        <v>19613</v>
      </c>
      <c r="AD17" s="462"/>
      <c r="AE17" s="37">
        <f t="shared" si="15"/>
        <v>22500</v>
      </c>
      <c r="AF17" s="175">
        <f>Y17-AE17</f>
        <v>5000</v>
      </c>
      <c r="AG17" s="179">
        <v>44562</v>
      </c>
      <c r="AH17" s="149">
        <v>1</v>
      </c>
      <c r="AI17" s="149"/>
      <c r="AJ17" s="32">
        <v>60</v>
      </c>
      <c r="AK17" s="32">
        <v>60</v>
      </c>
      <c r="AL17" s="195">
        <f>AK17/AJ17</f>
        <v>1</v>
      </c>
      <c r="AM17" s="813" t="s">
        <v>108</v>
      </c>
      <c r="AN17" s="462"/>
      <c r="AO17" s="462"/>
      <c r="AP17" s="813" t="s">
        <v>109</v>
      </c>
      <c r="AQ17" s="462"/>
      <c r="AR17" s="462"/>
      <c r="AS17" s="149">
        <f>AT17+AU17+AV17+AW17+AX17+AY17+BA17+BB17+AZ17</f>
        <v>30000</v>
      </c>
      <c r="AT17" s="40">
        <v>30000</v>
      </c>
      <c r="AU17" s="149"/>
      <c r="AV17" s="149"/>
      <c r="AW17" s="149"/>
      <c r="AX17" s="149"/>
      <c r="AY17" s="149"/>
      <c r="AZ17" s="149"/>
      <c r="BA17" s="149"/>
      <c r="BB17" s="149"/>
      <c r="BC17" s="42" t="s">
        <v>100</v>
      </c>
      <c r="BD17" s="42" t="s">
        <v>101</v>
      </c>
      <c r="BE17" s="42" t="s">
        <v>102</v>
      </c>
      <c r="BF17" s="42" t="s">
        <v>88</v>
      </c>
      <c r="BG17" s="42" t="s">
        <v>110</v>
      </c>
      <c r="BH17" s="42" t="s">
        <v>111</v>
      </c>
      <c r="BI17" s="42" t="s">
        <v>112</v>
      </c>
      <c r="BJ17" s="32">
        <v>17699870666</v>
      </c>
      <c r="BK17" s="633" t="s">
        <v>113</v>
      </c>
      <c r="BL17" s="480">
        <v>13704342340</v>
      </c>
      <c r="BM17" s="633" t="s">
        <v>114</v>
      </c>
      <c r="BN17" s="633" t="s">
        <v>115</v>
      </c>
      <c r="BO17" s="151"/>
    </row>
    <row r="18" s="281" customFormat="1" ht="42" hidden="1" customHeight="1" spans="1:67">
      <c r="A18" s="152"/>
      <c r="B18" s="39">
        <f>SUM(B19:B21)</f>
        <v>3</v>
      </c>
      <c r="C18" s="32"/>
      <c r="D18" s="480"/>
      <c r="E18" s="480"/>
      <c r="F18" s="241" t="s">
        <v>116</v>
      </c>
      <c r="G18" s="148"/>
      <c r="H18" s="39">
        <f t="shared" ref="H18:J18" si="22">SUM(H19:H21)</f>
        <v>2370</v>
      </c>
      <c r="I18" s="39">
        <f t="shared" si="22"/>
        <v>600</v>
      </c>
      <c r="J18" s="39">
        <f t="shared" si="22"/>
        <v>1754</v>
      </c>
      <c r="K18" s="39"/>
      <c r="L18" s="39"/>
      <c r="M18" s="39"/>
      <c r="N18" s="39"/>
      <c r="O18" s="39"/>
      <c r="P18" s="39"/>
      <c r="Q18" s="39"/>
      <c r="R18" s="39"/>
      <c r="S18" s="39"/>
      <c r="T18" s="39"/>
      <c r="U18" s="39"/>
      <c r="V18" s="39"/>
      <c r="W18" s="39"/>
      <c r="X18" s="39"/>
      <c r="Y18" s="455">
        <f>SUM(Y19:Y21)</f>
        <v>1754</v>
      </c>
      <c r="Z18" s="174">
        <f t="shared" si="1"/>
        <v>1</v>
      </c>
      <c r="AA18" s="455">
        <f>SUM(AA19:AA21)</f>
        <v>1754</v>
      </c>
      <c r="AB18" s="455"/>
      <c r="AC18" s="455"/>
      <c r="AD18" s="455"/>
      <c r="AE18" s="39"/>
      <c r="AF18" s="39"/>
      <c r="AG18" s="260"/>
      <c r="AH18" s="260"/>
      <c r="AI18" s="260"/>
      <c r="AJ18" s="260"/>
      <c r="AK18" s="260"/>
      <c r="AL18" s="260"/>
      <c r="AM18" s="815"/>
      <c r="AN18" s="462"/>
      <c r="AO18" s="462"/>
      <c r="AP18" s="462"/>
      <c r="AQ18" s="462"/>
      <c r="AR18" s="462"/>
      <c r="AS18" s="39">
        <f>SUM(AS19:AS21)</f>
        <v>1754</v>
      </c>
      <c r="AT18" s="39">
        <f t="shared" ref="AT18:BB18" si="23">SUM(AT19:AT21)</f>
        <v>1045</v>
      </c>
      <c r="AU18" s="39">
        <f t="shared" si="23"/>
        <v>0</v>
      </c>
      <c r="AV18" s="39">
        <f t="shared" si="23"/>
        <v>325</v>
      </c>
      <c r="AW18" s="39">
        <f t="shared" si="23"/>
        <v>0</v>
      </c>
      <c r="AX18" s="39">
        <f t="shared" si="23"/>
        <v>0</v>
      </c>
      <c r="AY18" s="39">
        <f t="shared" si="23"/>
        <v>0</v>
      </c>
      <c r="AZ18" s="39">
        <f t="shared" si="23"/>
        <v>384</v>
      </c>
      <c r="BA18" s="39">
        <f t="shared" si="23"/>
        <v>0</v>
      </c>
      <c r="BB18" s="39">
        <f t="shared" si="23"/>
        <v>0</v>
      </c>
      <c r="BC18" s="32"/>
      <c r="BD18" s="32"/>
      <c r="BE18" s="32"/>
      <c r="BF18" s="32"/>
      <c r="BG18" s="32"/>
      <c r="BH18" s="32"/>
      <c r="BI18" s="32"/>
      <c r="BJ18" s="32"/>
      <c r="BK18" s="480" t="s">
        <v>117</v>
      </c>
      <c r="BL18" s="480" t="s">
        <v>118</v>
      </c>
      <c r="BM18" s="480" t="s">
        <v>119</v>
      </c>
      <c r="BN18" s="480" t="s">
        <v>120</v>
      </c>
      <c r="BO18" s="151"/>
    </row>
    <row r="19" s="280" customFormat="1" ht="42" hidden="1" customHeight="1" spans="1:67">
      <c r="A19" s="152">
        <v>3</v>
      </c>
      <c r="B19" s="40">
        <v>1</v>
      </c>
      <c r="C19" s="96" t="s">
        <v>89</v>
      </c>
      <c r="D19" s="249">
        <v>1</v>
      </c>
      <c r="E19" s="249">
        <v>400</v>
      </c>
      <c r="F19" s="88" t="s">
        <v>121</v>
      </c>
      <c r="G19" s="88" t="s">
        <v>122</v>
      </c>
      <c r="H19" s="40">
        <v>1200</v>
      </c>
      <c r="I19" s="149">
        <v>600</v>
      </c>
      <c r="J19" s="149">
        <f>AS19</f>
        <v>584</v>
      </c>
      <c r="K19" s="149">
        <v>1</v>
      </c>
      <c r="L19" s="149">
        <v>1</v>
      </c>
      <c r="M19" s="149">
        <v>1</v>
      </c>
      <c r="N19" s="149">
        <v>1</v>
      </c>
      <c r="O19" s="149">
        <v>1</v>
      </c>
      <c r="P19" s="149"/>
      <c r="Q19" s="149">
        <v>1</v>
      </c>
      <c r="R19" s="149"/>
      <c r="S19" s="149"/>
      <c r="T19" s="149">
        <v>1</v>
      </c>
      <c r="U19" s="149">
        <f>O19*J19</f>
        <v>584</v>
      </c>
      <c r="V19" s="149">
        <f>Q19*J19</f>
        <v>584</v>
      </c>
      <c r="W19" s="149">
        <f>S19*J19</f>
        <v>0</v>
      </c>
      <c r="X19" s="149">
        <f>AH19*J19</f>
        <v>584</v>
      </c>
      <c r="Y19" s="462">
        <v>584</v>
      </c>
      <c r="Z19" s="174">
        <f t="shared" si="1"/>
        <v>1</v>
      </c>
      <c r="AA19" s="462">
        <v>584</v>
      </c>
      <c r="AB19" s="462">
        <v>1</v>
      </c>
      <c r="AC19" s="462">
        <v>384</v>
      </c>
      <c r="AD19" s="462"/>
      <c r="AE19" s="37">
        <f>J19*0.75</f>
        <v>438</v>
      </c>
      <c r="AF19" s="175">
        <f>Y19-AE19</f>
        <v>146</v>
      </c>
      <c r="AG19" s="179">
        <v>44630</v>
      </c>
      <c r="AH19" s="149">
        <v>1</v>
      </c>
      <c r="AI19" s="149"/>
      <c r="AJ19" s="32"/>
      <c r="AK19" s="32"/>
      <c r="AL19" s="195" t="e">
        <v>#DIV/0!</v>
      </c>
      <c r="AM19" s="813" t="s">
        <v>123</v>
      </c>
      <c r="AN19" s="815"/>
      <c r="AO19" s="815"/>
      <c r="AP19" s="462"/>
      <c r="AQ19" s="462"/>
      <c r="AR19" s="462"/>
      <c r="AS19" s="149">
        <f>AT19+AU19+AV19+AW19+AX19+AY19+BA19+BB19+AZ19</f>
        <v>584</v>
      </c>
      <c r="AT19" s="142"/>
      <c r="AU19" s="142"/>
      <c r="AV19" s="40">
        <v>200</v>
      </c>
      <c r="AW19" s="142"/>
      <c r="AX19" s="142"/>
      <c r="AY19" s="142"/>
      <c r="AZ19" s="149">
        <v>384</v>
      </c>
      <c r="BA19" s="142"/>
      <c r="BB19" s="40"/>
      <c r="BC19" s="42" t="s">
        <v>100</v>
      </c>
      <c r="BD19" s="42" t="s">
        <v>101</v>
      </c>
      <c r="BE19" s="42" t="s">
        <v>102</v>
      </c>
      <c r="BF19" s="42" t="s">
        <v>89</v>
      </c>
      <c r="BG19" s="606" t="s">
        <v>124</v>
      </c>
      <c r="BH19" s="210" t="s">
        <v>125</v>
      </c>
      <c r="BI19" s="210" t="s">
        <v>126</v>
      </c>
      <c r="BJ19" s="975">
        <v>15700991168</v>
      </c>
      <c r="BK19" s="976" t="s">
        <v>117</v>
      </c>
      <c r="BL19" s="977" t="s">
        <v>118</v>
      </c>
      <c r="BM19" s="976" t="s">
        <v>119</v>
      </c>
      <c r="BN19" s="976" t="s">
        <v>120</v>
      </c>
      <c r="BO19" s="293" t="s">
        <v>127</v>
      </c>
    </row>
    <row r="20" s="281" customFormat="1" ht="42" hidden="1" customHeight="1" spans="1:67">
      <c r="A20" s="152">
        <v>4</v>
      </c>
      <c r="B20" s="32">
        <v>1</v>
      </c>
      <c r="C20" s="96" t="s">
        <v>89</v>
      </c>
      <c r="D20" s="249">
        <v>1</v>
      </c>
      <c r="E20" s="249">
        <v>650</v>
      </c>
      <c r="F20" s="69" t="s">
        <v>128</v>
      </c>
      <c r="G20" s="457" t="s">
        <v>129</v>
      </c>
      <c r="H20" s="40">
        <v>650</v>
      </c>
      <c r="I20" s="149"/>
      <c r="J20" s="149">
        <f>AS20</f>
        <v>650</v>
      </c>
      <c r="K20" s="149">
        <v>1</v>
      </c>
      <c r="L20" s="149">
        <v>1</v>
      </c>
      <c r="M20" s="149">
        <v>1</v>
      </c>
      <c r="N20" s="149">
        <v>1</v>
      </c>
      <c r="O20" s="149">
        <v>1</v>
      </c>
      <c r="P20" s="149"/>
      <c r="Q20" s="149">
        <v>1</v>
      </c>
      <c r="R20" s="149"/>
      <c r="S20" s="149"/>
      <c r="T20" s="149">
        <v>1</v>
      </c>
      <c r="U20" s="149">
        <f>O20*J20</f>
        <v>650</v>
      </c>
      <c r="V20" s="149">
        <f>Q20*J20</f>
        <v>650</v>
      </c>
      <c r="W20" s="149">
        <f>S20*J20</f>
        <v>0</v>
      </c>
      <c r="X20" s="149">
        <f>AH20*J20</f>
        <v>650</v>
      </c>
      <c r="Y20" s="462">
        <v>650</v>
      </c>
      <c r="Z20" s="174">
        <f t="shared" si="1"/>
        <v>1</v>
      </c>
      <c r="AA20" s="462">
        <v>650</v>
      </c>
      <c r="AB20" s="462">
        <v>1</v>
      </c>
      <c r="AC20" s="462">
        <v>544</v>
      </c>
      <c r="AD20" s="462"/>
      <c r="AE20" s="37">
        <f>J20*0.75</f>
        <v>487.5</v>
      </c>
      <c r="AF20" s="175">
        <f>Y20-AE20</f>
        <v>162.5</v>
      </c>
      <c r="AG20" s="179">
        <v>44630</v>
      </c>
      <c r="AH20" s="149">
        <v>1</v>
      </c>
      <c r="AI20" s="149"/>
      <c r="AJ20" s="32"/>
      <c r="AK20" s="32"/>
      <c r="AL20" s="195" t="e">
        <v>#DIV/0!</v>
      </c>
      <c r="AM20" s="813" t="s">
        <v>123</v>
      </c>
      <c r="AN20" s="815"/>
      <c r="AO20" s="815"/>
      <c r="AP20" s="462"/>
      <c r="AQ20" s="462"/>
      <c r="AR20" s="462"/>
      <c r="AS20" s="149">
        <f>AT20+AU20+AV20+AW20+AX20+AY20+BA20+BB20+AZ20</f>
        <v>650</v>
      </c>
      <c r="AT20" s="40">
        <v>585</v>
      </c>
      <c r="AU20" s="40"/>
      <c r="AV20" s="40">
        <v>65</v>
      </c>
      <c r="AW20" s="39"/>
      <c r="AX20" s="39"/>
      <c r="AY20" s="39"/>
      <c r="AZ20" s="39"/>
      <c r="BA20" s="39"/>
      <c r="BB20" s="39"/>
      <c r="BC20" s="42" t="s">
        <v>100</v>
      </c>
      <c r="BD20" s="42" t="s">
        <v>101</v>
      </c>
      <c r="BE20" s="42" t="s">
        <v>102</v>
      </c>
      <c r="BF20" s="42" t="s">
        <v>89</v>
      </c>
      <c r="BG20" s="606" t="s">
        <v>124</v>
      </c>
      <c r="BH20" s="210" t="s">
        <v>125</v>
      </c>
      <c r="BI20" s="210" t="s">
        <v>126</v>
      </c>
      <c r="BJ20" s="975">
        <v>15700991168</v>
      </c>
      <c r="BK20" s="976" t="s">
        <v>130</v>
      </c>
      <c r="BL20" s="462">
        <v>13879359275</v>
      </c>
      <c r="BM20" s="976" t="s">
        <v>131</v>
      </c>
      <c r="BN20" s="976" t="s">
        <v>132</v>
      </c>
      <c r="BO20" s="69" t="s">
        <v>133</v>
      </c>
    </row>
    <row r="21" s="281" customFormat="1" ht="42" hidden="1" customHeight="1" spans="1:67">
      <c r="A21" s="152">
        <v>5</v>
      </c>
      <c r="B21" s="32">
        <v>1</v>
      </c>
      <c r="C21" s="96" t="s">
        <v>89</v>
      </c>
      <c r="D21" s="249">
        <v>1</v>
      </c>
      <c r="E21" s="249">
        <v>520</v>
      </c>
      <c r="F21" s="69" t="s">
        <v>134</v>
      </c>
      <c r="G21" s="457" t="s">
        <v>135</v>
      </c>
      <c r="H21" s="40">
        <v>520</v>
      </c>
      <c r="I21" s="149"/>
      <c r="J21" s="149">
        <f>AS21</f>
        <v>520</v>
      </c>
      <c r="K21" s="149">
        <v>1</v>
      </c>
      <c r="L21" s="149">
        <v>1</v>
      </c>
      <c r="M21" s="149">
        <v>1</v>
      </c>
      <c r="N21" s="149">
        <v>1</v>
      </c>
      <c r="O21" s="149">
        <v>1</v>
      </c>
      <c r="P21" s="149"/>
      <c r="Q21" s="149">
        <v>1</v>
      </c>
      <c r="R21" s="149"/>
      <c r="S21" s="149"/>
      <c r="T21" s="149">
        <v>1</v>
      </c>
      <c r="U21" s="149">
        <f>O21*J21</f>
        <v>520</v>
      </c>
      <c r="V21" s="149">
        <f>Q21*J21</f>
        <v>520</v>
      </c>
      <c r="W21" s="149">
        <f>S21*J21</f>
        <v>0</v>
      </c>
      <c r="X21" s="149">
        <f>AH21*J21</f>
        <v>520</v>
      </c>
      <c r="Y21" s="462">
        <v>520</v>
      </c>
      <c r="Z21" s="174">
        <f t="shared" si="1"/>
        <v>1</v>
      </c>
      <c r="AA21" s="462">
        <v>520</v>
      </c>
      <c r="AB21" s="462">
        <v>1</v>
      </c>
      <c r="AC21" s="462">
        <v>421</v>
      </c>
      <c r="AD21" s="462"/>
      <c r="AE21" s="37">
        <f>J21*0.75</f>
        <v>390</v>
      </c>
      <c r="AF21" s="175">
        <f>Y21-AE21</f>
        <v>130</v>
      </c>
      <c r="AG21" s="179">
        <v>44630</v>
      </c>
      <c r="AH21" s="149">
        <v>1</v>
      </c>
      <c r="AI21" s="149"/>
      <c r="AJ21" s="32">
        <v>15</v>
      </c>
      <c r="AK21" s="32">
        <v>15</v>
      </c>
      <c r="AL21" s="195">
        <v>1</v>
      </c>
      <c r="AM21" s="813" t="s">
        <v>123</v>
      </c>
      <c r="AN21" s="815"/>
      <c r="AO21" s="815"/>
      <c r="AP21" s="462"/>
      <c r="AQ21" s="462"/>
      <c r="AR21" s="462"/>
      <c r="AS21" s="149">
        <f>AT21+AU21+AV21+AW21+AX21+AY21+BA21+BB21+AZ21</f>
        <v>520</v>
      </c>
      <c r="AT21" s="40">
        <v>460</v>
      </c>
      <c r="AU21" s="40"/>
      <c r="AV21" s="40">
        <v>60</v>
      </c>
      <c r="AW21" s="39"/>
      <c r="AX21" s="39"/>
      <c r="AY21" s="39"/>
      <c r="AZ21" s="39"/>
      <c r="BA21" s="39"/>
      <c r="BB21" s="39"/>
      <c r="BC21" s="42" t="s">
        <v>100</v>
      </c>
      <c r="BD21" s="42" t="s">
        <v>101</v>
      </c>
      <c r="BE21" s="42" t="s">
        <v>102</v>
      </c>
      <c r="BF21" s="42" t="s">
        <v>89</v>
      </c>
      <c r="BG21" s="606" t="s">
        <v>124</v>
      </c>
      <c r="BH21" s="210" t="s">
        <v>125</v>
      </c>
      <c r="BI21" s="210" t="s">
        <v>126</v>
      </c>
      <c r="BJ21" s="975">
        <v>15700991168</v>
      </c>
      <c r="BK21" s="976" t="s">
        <v>136</v>
      </c>
      <c r="BL21" s="977" t="s">
        <v>137</v>
      </c>
      <c r="BM21" s="976" t="s">
        <v>138</v>
      </c>
      <c r="BN21" s="976" t="s">
        <v>139</v>
      </c>
      <c r="BO21" s="69" t="s">
        <v>140</v>
      </c>
    </row>
    <row r="22" s="281" customFormat="1" ht="42" hidden="1" customHeight="1" spans="1:67">
      <c r="A22" s="214" t="s">
        <v>141</v>
      </c>
      <c r="B22" s="649">
        <f>SUM(B23:B24)</f>
        <v>2</v>
      </c>
      <c r="C22" s="37"/>
      <c r="D22" s="445"/>
      <c r="E22" s="445"/>
      <c r="F22" s="241" t="s">
        <v>142</v>
      </c>
      <c r="G22" s="144"/>
      <c r="H22" s="649">
        <f>SUM(H23:H24)</f>
        <v>22060</v>
      </c>
      <c r="I22" s="649">
        <f>SUM(I23:I24)</f>
        <v>4946</v>
      </c>
      <c r="J22" s="649">
        <f>SUM(J23:J24)</f>
        <v>2766</v>
      </c>
      <c r="K22" s="649"/>
      <c r="L22" s="649"/>
      <c r="M22" s="649"/>
      <c r="N22" s="649"/>
      <c r="O22" s="649"/>
      <c r="P22" s="649"/>
      <c r="Q22" s="649"/>
      <c r="R22" s="649"/>
      <c r="S22" s="649"/>
      <c r="T22" s="649"/>
      <c r="U22" s="649"/>
      <c r="V22" s="649"/>
      <c r="W22" s="649"/>
      <c r="X22" s="649"/>
      <c r="Y22" s="670">
        <f>SUM(Y23:Y24)</f>
        <v>2366</v>
      </c>
      <c r="Z22" s="174">
        <f t="shared" si="1"/>
        <v>0.855386840202458</v>
      </c>
      <c r="AA22" s="670">
        <f>SUM(AA23:AA24)</f>
        <v>1766</v>
      </c>
      <c r="AB22" s="670"/>
      <c r="AC22" s="670"/>
      <c r="AD22" s="670"/>
      <c r="AE22" s="649"/>
      <c r="AF22" s="649"/>
      <c r="AG22" s="649"/>
      <c r="AH22" s="649"/>
      <c r="AI22" s="649"/>
      <c r="AJ22" s="649"/>
      <c r="AK22" s="649"/>
      <c r="AL22" s="649"/>
      <c r="AM22" s="962"/>
      <c r="AN22" s="963"/>
      <c r="AO22" s="963"/>
      <c r="AP22" s="963"/>
      <c r="AQ22" s="963"/>
      <c r="AR22" s="963"/>
      <c r="AS22" s="649">
        <f t="shared" ref="AS22:BB22" si="24">SUM(AS23:AS24)</f>
        <v>2766</v>
      </c>
      <c r="AT22" s="649">
        <f t="shared" si="24"/>
        <v>0</v>
      </c>
      <c r="AU22" s="649">
        <f t="shared" si="24"/>
        <v>0</v>
      </c>
      <c r="AV22" s="649">
        <f t="shared" si="24"/>
        <v>0</v>
      </c>
      <c r="AW22" s="649">
        <f t="shared" si="24"/>
        <v>0</v>
      </c>
      <c r="AX22" s="649">
        <f t="shared" si="24"/>
        <v>0</v>
      </c>
      <c r="AY22" s="649">
        <f t="shared" si="24"/>
        <v>0</v>
      </c>
      <c r="AZ22" s="649">
        <f t="shared" si="24"/>
        <v>0</v>
      </c>
      <c r="BA22" s="649">
        <f t="shared" si="24"/>
        <v>2000</v>
      </c>
      <c r="BB22" s="649">
        <f t="shared" si="24"/>
        <v>766</v>
      </c>
      <c r="BC22" s="649"/>
      <c r="BD22" s="649"/>
      <c r="BE22" s="649"/>
      <c r="BF22" s="649"/>
      <c r="BG22" s="649"/>
      <c r="BH22" s="649"/>
      <c r="BI22" s="649"/>
      <c r="BJ22" s="616"/>
      <c r="BK22" s="507" t="s">
        <v>143</v>
      </c>
      <c r="BL22" s="507">
        <v>13550454670</v>
      </c>
      <c r="BM22" s="507" t="s">
        <v>144</v>
      </c>
      <c r="BN22" s="507" t="s">
        <v>145</v>
      </c>
      <c r="BO22" s="151"/>
    </row>
    <row r="23" s="281" customFormat="1" ht="42" hidden="1" customHeight="1" spans="1:67">
      <c r="A23" s="152">
        <v>6</v>
      </c>
      <c r="B23" s="40">
        <v>1</v>
      </c>
      <c r="C23" s="484" t="s">
        <v>87</v>
      </c>
      <c r="D23" s="485">
        <v>1</v>
      </c>
      <c r="E23" s="485">
        <v>766</v>
      </c>
      <c r="F23" s="69" t="s">
        <v>146</v>
      </c>
      <c r="G23" s="69" t="s">
        <v>147</v>
      </c>
      <c r="H23" s="481">
        <v>1060</v>
      </c>
      <c r="I23" s="149">
        <v>294</v>
      </c>
      <c r="J23" s="149">
        <f t="shared" ref="J23:J29" si="25">AS23</f>
        <v>766</v>
      </c>
      <c r="K23" s="149">
        <v>1</v>
      </c>
      <c r="L23" s="149">
        <v>1</v>
      </c>
      <c r="M23" s="149">
        <v>1</v>
      </c>
      <c r="N23" s="149">
        <v>1</v>
      </c>
      <c r="O23" s="149">
        <v>1</v>
      </c>
      <c r="P23" s="149"/>
      <c r="Q23" s="149">
        <v>1</v>
      </c>
      <c r="R23" s="149"/>
      <c r="S23" s="149"/>
      <c r="T23" s="149">
        <v>1</v>
      </c>
      <c r="U23" s="149">
        <f>O23*J23</f>
        <v>766</v>
      </c>
      <c r="V23" s="149">
        <f>Q23*J23</f>
        <v>766</v>
      </c>
      <c r="W23" s="149">
        <f>S23*J23</f>
        <v>0</v>
      </c>
      <c r="X23" s="149">
        <f>AH23*J23</f>
        <v>766</v>
      </c>
      <c r="Y23" s="456">
        <v>766</v>
      </c>
      <c r="Z23" s="174">
        <f t="shared" si="1"/>
        <v>1</v>
      </c>
      <c r="AA23" s="456">
        <v>766</v>
      </c>
      <c r="AB23" s="456">
        <v>1</v>
      </c>
      <c r="AC23" s="456">
        <v>588</v>
      </c>
      <c r="AD23" s="456"/>
      <c r="AE23" s="39"/>
      <c r="AF23" s="175">
        <f>Y23-AE23</f>
        <v>766</v>
      </c>
      <c r="AG23" s="179">
        <v>44635</v>
      </c>
      <c r="AH23" s="149">
        <v>1</v>
      </c>
      <c r="AI23" s="149"/>
      <c r="AJ23" s="32">
        <v>50</v>
      </c>
      <c r="AK23" s="32">
        <v>40</v>
      </c>
      <c r="AL23" s="195">
        <f>AK23/AJ23</f>
        <v>0.8</v>
      </c>
      <c r="AM23" s="813" t="s">
        <v>148</v>
      </c>
      <c r="AN23" s="462"/>
      <c r="AO23" s="462"/>
      <c r="AP23" s="462"/>
      <c r="AQ23" s="462"/>
      <c r="AR23" s="462"/>
      <c r="AS23" s="149">
        <f>AT23+AU23+AV23+AW23+AX23+AY23+BA23+BB23+AZ23</f>
        <v>766</v>
      </c>
      <c r="AT23" s="40"/>
      <c r="AU23" s="40"/>
      <c r="AV23" s="481"/>
      <c r="AW23" s="481"/>
      <c r="AX23" s="481"/>
      <c r="AY23" s="481"/>
      <c r="AZ23" s="481"/>
      <c r="BA23" s="215"/>
      <c r="BB23" s="481">
        <v>766</v>
      </c>
      <c r="BC23" s="210" t="s">
        <v>149</v>
      </c>
      <c r="BD23" s="42" t="s">
        <v>150</v>
      </c>
      <c r="BE23" s="609" t="s">
        <v>151</v>
      </c>
      <c r="BF23" s="269" t="s">
        <v>87</v>
      </c>
      <c r="BG23" s="42" t="s">
        <v>152</v>
      </c>
      <c r="BH23" s="269" t="s">
        <v>153</v>
      </c>
      <c r="BI23" s="269" t="s">
        <v>154</v>
      </c>
      <c r="BJ23" s="149">
        <v>13649938355</v>
      </c>
      <c r="BK23" s="590" t="s">
        <v>155</v>
      </c>
      <c r="BL23" s="462">
        <v>13649935666</v>
      </c>
      <c r="BM23" s="590" t="s">
        <v>156</v>
      </c>
      <c r="BN23" s="590" t="s">
        <v>157</v>
      </c>
      <c r="BO23" s="91" t="s">
        <v>158</v>
      </c>
    </row>
    <row r="24" s="281" customFormat="1" ht="42" hidden="1" customHeight="1" spans="1:67">
      <c r="A24" s="152">
        <v>7</v>
      </c>
      <c r="B24" s="677">
        <v>1</v>
      </c>
      <c r="C24" s="614" t="s">
        <v>88</v>
      </c>
      <c r="D24" s="859">
        <v>1</v>
      </c>
      <c r="E24" s="859">
        <v>2000</v>
      </c>
      <c r="F24" s="88" t="s">
        <v>159</v>
      </c>
      <c r="G24" s="88" t="s">
        <v>160</v>
      </c>
      <c r="H24" s="478">
        <v>21000</v>
      </c>
      <c r="I24" s="302">
        <v>4652</v>
      </c>
      <c r="J24" s="149">
        <f t="shared" si="25"/>
        <v>2000</v>
      </c>
      <c r="K24" s="149">
        <v>1</v>
      </c>
      <c r="L24" s="149">
        <v>1</v>
      </c>
      <c r="M24" s="149">
        <v>1</v>
      </c>
      <c r="N24" s="149">
        <v>1</v>
      </c>
      <c r="O24" s="149">
        <v>1</v>
      </c>
      <c r="P24" s="149"/>
      <c r="Q24" s="149">
        <v>1</v>
      </c>
      <c r="R24" s="149"/>
      <c r="S24" s="149"/>
      <c r="T24" s="149">
        <v>1</v>
      </c>
      <c r="U24" s="149">
        <f>O24*J24</f>
        <v>2000</v>
      </c>
      <c r="V24" s="149">
        <f>Q24*J24</f>
        <v>2000</v>
      </c>
      <c r="W24" s="149">
        <f>S24*J24</f>
        <v>0</v>
      </c>
      <c r="X24" s="149">
        <f>AH24*J24</f>
        <v>2000</v>
      </c>
      <c r="Y24" s="462">
        <v>1600</v>
      </c>
      <c r="Z24" s="174">
        <f t="shared" si="1"/>
        <v>0.8</v>
      </c>
      <c r="AA24" s="480">
        <v>1000</v>
      </c>
      <c r="AB24" s="480">
        <v>1</v>
      </c>
      <c r="AC24" s="480">
        <v>355</v>
      </c>
      <c r="AD24" s="480"/>
      <c r="AE24" s="37">
        <f>J24*0.75</f>
        <v>1500</v>
      </c>
      <c r="AF24" s="175">
        <f>Y24-AE24</f>
        <v>100</v>
      </c>
      <c r="AG24" s="179">
        <v>44612</v>
      </c>
      <c r="AH24" s="149">
        <v>1</v>
      </c>
      <c r="AI24" s="149"/>
      <c r="AJ24" s="32">
        <v>20</v>
      </c>
      <c r="AK24" s="32">
        <v>20</v>
      </c>
      <c r="AL24" s="195">
        <f>AK24/AJ24</f>
        <v>1</v>
      </c>
      <c r="AM24" s="813" t="s">
        <v>161</v>
      </c>
      <c r="AN24" s="462"/>
      <c r="AO24" s="462"/>
      <c r="AP24" s="462"/>
      <c r="AQ24" s="462"/>
      <c r="AR24" s="462"/>
      <c r="AS24" s="149">
        <f>AT24+AU24+AV24+AW24+AX24+AY24+BA24+BB24+AZ24</f>
        <v>2000</v>
      </c>
      <c r="AT24" s="32"/>
      <c r="AU24" s="32"/>
      <c r="AV24" s="32"/>
      <c r="AW24" s="32"/>
      <c r="AX24" s="32"/>
      <c r="AY24" s="32"/>
      <c r="AZ24" s="32"/>
      <c r="BA24" s="32">
        <v>2000</v>
      </c>
      <c r="BB24" s="32"/>
      <c r="BC24" s="618" t="s">
        <v>149</v>
      </c>
      <c r="BD24" s="42" t="s">
        <v>150</v>
      </c>
      <c r="BE24" s="609" t="s">
        <v>151</v>
      </c>
      <c r="BF24" s="207" t="s">
        <v>88</v>
      </c>
      <c r="BG24" s="618" t="s">
        <v>162</v>
      </c>
      <c r="BH24" s="618" t="s">
        <v>163</v>
      </c>
      <c r="BI24" s="618" t="s">
        <v>164</v>
      </c>
      <c r="BJ24" s="693">
        <v>13899492348</v>
      </c>
      <c r="BK24" s="776" t="s">
        <v>165</v>
      </c>
      <c r="BL24" s="705">
        <v>16609088719</v>
      </c>
      <c r="BM24" s="705"/>
      <c r="BN24" s="705"/>
      <c r="BO24" s="151"/>
    </row>
    <row r="25" s="282" customFormat="1" ht="42" hidden="1" customHeight="1" spans="1:67">
      <c r="A25" s="139" t="s">
        <v>166</v>
      </c>
      <c r="B25" s="39">
        <f>SUM(B26:B29)</f>
        <v>4</v>
      </c>
      <c r="C25" s="671"/>
      <c r="D25" s="651"/>
      <c r="E25" s="651"/>
      <c r="F25" s="454" t="s">
        <v>167</v>
      </c>
      <c r="G25" s="938"/>
      <c r="H25" s="39">
        <f>SUM(H26:H29)</f>
        <v>466921</v>
      </c>
      <c r="I25" s="39">
        <f>SUM(I26:I29)</f>
        <v>264991</v>
      </c>
      <c r="J25" s="39">
        <f>SUM(J26:J29)</f>
        <v>79112</v>
      </c>
      <c r="K25" s="39"/>
      <c r="L25" s="39"/>
      <c r="M25" s="39"/>
      <c r="N25" s="39"/>
      <c r="O25" s="39"/>
      <c r="P25" s="39"/>
      <c r="Q25" s="39"/>
      <c r="R25" s="39"/>
      <c r="S25" s="39"/>
      <c r="T25" s="39"/>
      <c r="U25" s="39"/>
      <c r="V25" s="39"/>
      <c r="W25" s="39"/>
      <c r="X25" s="39"/>
      <c r="Y25" s="455">
        <f>SUM(Y26:Y29)</f>
        <v>85507</v>
      </c>
      <c r="Z25" s="174">
        <f t="shared" si="1"/>
        <v>1.08083476590151</v>
      </c>
      <c r="AA25" s="455">
        <f>SUM(AA26:AA29)</f>
        <v>73777</v>
      </c>
      <c r="AB25" s="455"/>
      <c r="AC25" s="455"/>
      <c r="AD25" s="455"/>
      <c r="AE25" s="39"/>
      <c r="AF25" s="39"/>
      <c r="AG25" s="964"/>
      <c r="AH25" s="964"/>
      <c r="AI25" s="964"/>
      <c r="AJ25" s="964"/>
      <c r="AK25" s="964"/>
      <c r="AL25" s="964"/>
      <c r="AM25" s="965"/>
      <c r="AN25" s="966"/>
      <c r="AO25" s="966"/>
      <c r="AP25" s="966"/>
      <c r="AQ25" s="966"/>
      <c r="AR25" s="966"/>
      <c r="AS25" s="39">
        <f t="shared" ref="AS25:BB25" si="26">SUM(AS26:AS29)</f>
        <v>79112</v>
      </c>
      <c r="AT25" s="39">
        <f t="shared" si="26"/>
        <v>0</v>
      </c>
      <c r="AU25" s="39">
        <f t="shared" si="26"/>
        <v>69777</v>
      </c>
      <c r="AV25" s="39">
        <f t="shared" si="26"/>
        <v>0</v>
      </c>
      <c r="AW25" s="39">
        <f t="shared" si="26"/>
        <v>0</v>
      </c>
      <c r="AX25" s="39">
        <f t="shared" si="26"/>
        <v>9335</v>
      </c>
      <c r="AY25" s="39">
        <f t="shared" si="26"/>
        <v>0</v>
      </c>
      <c r="AZ25" s="39">
        <f t="shared" si="26"/>
        <v>0</v>
      </c>
      <c r="BA25" s="39">
        <f t="shared" si="26"/>
        <v>0</v>
      </c>
      <c r="BB25" s="39">
        <f t="shared" si="26"/>
        <v>0</v>
      </c>
      <c r="BC25" s="671"/>
      <c r="BD25" s="142"/>
      <c r="BE25" s="671"/>
      <c r="BF25" s="152"/>
      <c r="BG25" s="142"/>
      <c r="BH25" s="142"/>
      <c r="BI25" s="142"/>
      <c r="BJ25" s="142"/>
      <c r="BK25" s="444"/>
      <c r="BL25" s="444"/>
      <c r="BM25" s="444"/>
      <c r="BN25" s="444"/>
      <c r="BO25" s="225"/>
    </row>
    <row r="26" s="118" customFormat="1" ht="58" hidden="1" customHeight="1" spans="1:67">
      <c r="A26" s="152">
        <v>8</v>
      </c>
      <c r="B26" s="764">
        <v>1</v>
      </c>
      <c r="C26" s="277" t="s">
        <v>86</v>
      </c>
      <c r="D26" s="672">
        <v>1</v>
      </c>
      <c r="E26" s="672">
        <v>68070</v>
      </c>
      <c r="F26" s="471" t="s">
        <v>168</v>
      </c>
      <c r="G26" s="279" t="s">
        <v>169</v>
      </c>
      <c r="H26" s="764">
        <v>450000</v>
      </c>
      <c r="I26" s="764">
        <v>261032</v>
      </c>
      <c r="J26" s="149">
        <f t="shared" si="25"/>
        <v>68070</v>
      </c>
      <c r="K26" s="149">
        <v>1</v>
      </c>
      <c r="L26" s="149">
        <v>1</v>
      </c>
      <c r="M26" s="149">
        <v>1</v>
      </c>
      <c r="N26" s="149">
        <v>1</v>
      </c>
      <c r="O26" s="149">
        <v>1</v>
      </c>
      <c r="P26" s="149"/>
      <c r="Q26" s="149">
        <v>1</v>
      </c>
      <c r="R26" s="149"/>
      <c r="S26" s="149"/>
      <c r="T26" s="149">
        <v>1</v>
      </c>
      <c r="U26" s="149">
        <f>O26*J26</f>
        <v>68070</v>
      </c>
      <c r="V26" s="149">
        <f>Q26*J26</f>
        <v>68070</v>
      </c>
      <c r="W26" s="149">
        <f>S26*J26</f>
        <v>0</v>
      </c>
      <c r="X26" s="149">
        <f>AH26*J26</f>
        <v>68070</v>
      </c>
      <c r="Y26" s="955">
        <v>75000</v>
      </c>
      <c r="Z26" s="174">
        <f t="shared" si="1"/>
        <v>1.10180696342001</v>
      </c>
      <c r="AA26" s="462">
        <v>68070</v>
      </c>
      <c r="AB26" s="462">
        <v>1</v>
      </c>
      <c r="AC26" s="955">
        <v>74600</v>
      </c>
      <c r="AD26" s="462"/>
      <c r="AE26" s="37">
        <f>J26*0.75</f>
        <v>51052.5</v>
      </c>
      <c r="AF26" s="175">
        <f>Y26-AE26</f>
        <v>23947.5</v>
      </c>
      <c r="AG26" s="179">
        <v>44614</v>
      </c>
      <c r="AH26" s="149">
        <v>1</v>
      </c>
      <c r="AI26" s="149"/>
      <c r="AJ26" s="32">
        <v>3100</v>
      </c>
      <c r="AK26" s="32">
        <v>3100</v>
      </c>
      <c r="AL26" s="195">
        <f>AK26/AJ26</f>
        <v>1</v>
      </c>
      <c r="AM26" s="815"/>
      <c r="AN26" s="462"/>
      <c r="AO26" s="462"/>
      <c r="AP26" s="813" t="s">
        <v>170</v>
      </c>
      <c r="AQ26" s="462"/>
      <c r="AR26" s="462"/>
      <c r="AS26" s="149">
        <f>AT26+AU26+AV26+AW26+AX26+AY26+BA26+BB26+AZ26</f>
        <v>68070</v>
      </c>
      <c r="AT26" s="764"/>
      <c r="AU26" s="764">
        <v>68070</v>
      </c>
      <c r="AV26" s="764"/>
      <c r="AW26" s="764"/>
      <c r="AX26" s="764"/>
      <c r="AY26" s="764"/>
      <c r="AZ26" s="764"/>
      <c r="BA26" s="764"/>
      <c r="BB26" s="764"/>
      <c r="BC26" s="277" t="s">
        <v>171</v>
      </c>
      <c r="BD26" s="609" t="s">
        <v>172</v>
      </c>
      <c r="BE26" s="277" t="s">
        <v>173</v>
      </c>
      <c r="BF26" s="269" t="s">
        <v>174</v>
      </c>
      <c r="BG26" s="609" t="s">
        <v>175</v>
      </c>
      <c r="BH26" s="609" t="s">
        <v>176</v>
      </c>
      <c r="BI26" s="609" t="s">
        <v>177</v>
      </c>
      <c r="BJ26" s="149">
        <v>18199709728</v>
      </c>
      <c r="BK26" s="590" t="s">
        <v>178</v>
      </c>
      <c r="BL26" s="462" t="s">
        <v>179</v>
      </c>
      <c r="BM26" s="462"/>
      <c r="BN26" s="462"/>
      <c r="BO26" s="225"/>
    </row>
    <row r="27" s="118" customFormat="1" ht="42" hidden="1" customHeight="1" spans="1:67">
      <c r="A27" s="152">
        <v>9</v>
      </c>
      <c r="B27" s="40">
        <v>1</v>
      </c>
      <c r="C27" s="96" t="s">
        <v>88</v>
      </c>
      <c r="D27" s="249">
        <v>1</v>
      </c>
      <c r="E27" s="249">
        <v>3900</v>
      </c>
      <c r="F27" s="471" t="s">
        <v>180</v>
      </c>
      <c r="G27" s="279" t="s">
        <v>181</v>
      </c>
      <c r="H27" s="303">
        <v>14641</v>
      </c>
      <c r="I27" s="949">
        <v>3386</v>
      </c>
      <c r="J27" s="149">
        <f t="shared" si="25"/>
        <v>9335</v>
      </c>
      <c r="K27" s="149">
        <v>1</v>
      </c>
      <c r="L27" s="149">
        <v>1</v>
      </c>
      <c r="M27" s="149">
        <v>1</v>
      </c>
      <c r="N27" s="149">
        <v>1</v>
      </c>
      <c r="O27" s="149">
        <v>1</v>
      </c>
      <c r="P27" s="149"/>
      <c r="Q27" s="149">
        <v>1</v>
      </c>
      <c r="R27" s="149"/>
      <c r="S27" s="149"/>
      <c r="T27" s="149">
        <v>1</v>
      </c>
      <c r="U27" s="149">
        <f>O27*J27</f>
        <v>9335</v>
      </c>
      <c r="V27" s="149">
        <f>Q27*J27</f>
        <v>9335</v>
      </c>
      <c r="W27" s="149">
        <f>S27*J27</f>
        <v>0</v>
      </c>
      <c r="X27" s="149">
        <f>AH27*J27</f>
        <v>9335</v>
      </c>
      <c r="Y27" s="462">
        <v>8800</v>
      </c>
      <c r="Z27" s="174">
        <f t="shared" si="1"/>
        <v>0.942688805570434</v>
      </c>
      <c r="AA27" s="480">
        <v>4000</v>
      </c>
      <c r="AB27" s="480">
        <v>1</v>
      </c>
      <c r="AC27" s="480">
        <v>8791</v>
      </c>
      <c r="AD27" s="480"/>
      <c r="AE27" s="37">
        <f>J27*0.75</f>
        <v>7001.25</v>
      </c>
      <c r="AF27" s="175">
        <f>Y27-AE27</f>
        <v>1798.75</v>
      </c>
      <c r="AG27" s="179">
        <v>44635</v>
      </c>
      <c r="AH27" s="149">
        <v>1</v>
      </c>
      <c r="AI27" s="149"/>
      <c r="AJ27" s="657">
        <v>40</v>
      </c>
      <c r="AK27" s="657">
        <v>40</v>
      </c>
      <c r="AL27" s="195">
        <f>AK27/AJ27</f>
        <v>1</v>
      </c>
      <c r="AM27" s="813" t="s">
        <v>182</v>
      </c>
      <c r="AN27" s="462"/>
      <c r="AO27" s="462"/>
      <c r="AP27" s="462"/>
      <c r="AQ27" s="462"/>
      <c r="AR27" s="462"/>
      <c r="AS27" s="149">
        <f>AT27+AU27+AV27+AW27+AX27+AY27+BA27+BB27+AZ27</f>
        <v>9335</v>
      </c>
      <c r="AT27" s="764"/>
      <c r="AU27" s="764"/>
      <c r="AV27" s="764"/>
      <c r="AW27" s="764"/>
      <c r="AX27" s="764">
        <v>9335</v>
      </c>
      <c r="AY27" s="764"/>
      <c r="AZ27" s="764"/>
      <c r="BA27" s="764"/>
      <c r="BB27" s="764"/>
      <c r="BC27" s="277" t="s">
        <v>171</v>
      </c>
      <c r="BD27" s="609" t="s">
        <v>172</v>
      </c>
      <c r="BE27" s="277" t="s">
        <v>173</v>
      </c>
      <c r="BF27" s="269" t="s">
        <v>88</v>
      </c>
      <c r="BG27" s="609" t="s">
        <v>183</v>
      </c>
      <c r="BH27" s="609" t="s">
        <v>184</v>
      </c>
      <c r="BI27" s="609" t="s">
        <v>185</v>
      </c>
      <c r="BJ27" s="149">
        <v>15909081057</v>
      </c>
      <c r="BK27" s="590" t="s">
        <v>186</v>
      </c>
      <c r="BL27" s="462">
        <v>15699087666</v>
      </c>
      <c r="BM27" s="590" t="s">
        <v>187</v>
      </c>
      <c r="BN27" s="462"/>
      <c r="BO27" s="225" t="s">
        <v>188</v>
      </c>
    </row>
    <row r="28" s="780" customFormat="1" ht="42" customHeight="1" spans="1:67">
      <c r="A28" s="939">
        <v>10</v>
      </c>
      <c r="B28" s="483">
        <v>1</v>
      </c>
      <c r="C28" s="940" t="s">
        <v>90</v>
      </c>
      <c r="D28" s="941">
        <v>1</v>
      </c>
      <c r="E28" s="941">
        <v>741</v>
      </c>
      <c r="F28" s="942" t="s">
        <v>189</v>
      </c>
      <c r="G28" s="279" t="s">
        <v>190</v>
      </c>
      <c r="H28" s="943">
        <v>960</v>
      </c>
      <c r="I28" s="764">
        <v>219</v>
      </c>
      <c r="J28" s="465">
        <f t="shared" si="25"/>
        <v>741</v>
      </c>
      <c r="K28" s="149">
        <v>1</v>
      </c>
      <c r="L28" s="149">
        <v>1</v>
      </c>
      <c r="M28" s="149">
        <v>1</v>
      </c>
      <c r="N28" s="149">
        <v>1</v>
      </c>
      <c r="O28" s="149">
        <v>1</v>
      </c>
      <c r="P28" s="149"/>
      <c r="Q28" s="149">
        <v>1</v>
      </c>
      <c r="R28" s="149"/>
      <c r="S28" s="149"/>
      <c r="T28" s="149">
        <v>1</v>
      </c>
      <c r="U28" s="149">
        <f>O28*J28</f>
        <v>741</v>
      </c>
      <c r="V28" s="149">
        <f>Q28*J28</f>
        <v>741</v>
      </c>
      <c r="W28" s="149">
        <f>S28*J28</f>
        <v>0</v>
      </c>
      <c r="X28" s="149">
        <f>AH28*J28</f>
        <v>741</v>
      </c>
      <c r="Y28" s="956">
        <v>741</v>
      </c>
      <c r="Z28" s="542">
        <f t="shared" si="1"/>
        <v>1</v>
      </c>
      <c r="AA28" s="956">
        <v>741</v>
      </c>
      <c r="AB28" s="956">
        <v>1</v>
      </c>
      <c r="AC28" s="956">
        <v>550</v>
      </c>
      <c r="AD28" s="956"/>
      <c r="AE28" s="441">
        <f>J28*0.75</f>
        <v>555.75</v>
      </c>
      <c r="AF28" s="562">
        <f>Y28-AE28</f>
        <v>185.25</v>
      </c>
      <c r="AG28" s="967">
        <v>44623</v>
      </c>
      <c r="AH28" s="149">
        <v>1</v>
      </c>
      <c r="AI28" s="149"/>
      <c r="AJ28" s="657">
        <v>30</v>
      </c>
      <c r="AK28" s="657">
        <v>30</v>
      </c>
      <c r="AL28" s="195">
        <f>AK28/AJ28</f>
        <v>1</v>
      </c>
      <c r="AM28" s="968" t="s">
        <v>148</v>
      </c>
      <c r="AN28" s="462"/>
      <c r="AO28" s="462"/>
      <c r="AP28" s="462"/>
      <c r="AQ28" s="462"/>
      <c r="AR28" s="462"/>
      <c r="AS28" s="149">
        <f>AT28+AU28+AV28+AW28+AX28+AY28+BA28+BB28+AZ28</f>
        <v>741</v>
      </c>
      <c r="AT28" s="764"/>
      <c r="AU28" s="764">
        <v>741</v>
      </c>
      <c r="AV28" s="764"/>
      <c r="AW28" s="764"/>
      <c r="AX28" s="764"/>
      <c r="AY28" s="764"/>
      <c r="AZ28" s="764"/>
      <c r="BA28" s="764"/>
      <c r="BB28" s="764"/>
      <c r="BC28" s="277" t="s">
        <v>171</v>
      </c>
      <c r="BD28" s="609" t="s">
        <v>172</v>
      </c>
      <c r="BE28" s="277" t="s">
        <v>173</v>
      </c>
      <c r="BF28" s="269" t="s">
        <v>90</v>
      </c>
      <c r="BG28" s="609" t="s">
        <v>191</v>
      </c>
      <c r="BH28" s="607" t="s">
        <v>192</v>
      </c>
      <c r="BI28" s="609" t="s">
        <v>193</v>
      </c>
      <c r="BJ28" s="149">
        <v>15292559666</v>
      </c>
      <c r="BK28" s="590" t="s">
        <v>194</v>
      </c>
      <c r="BL28" s="462">
        <v>15909045608</v>
      </c>
      <c r="BM28" s="590" t="s">
        <v>195</v>
      </c>
      <c r="BN28" s="590" t="s">
        <v>196</v>
      </c>
      <c r="BO28" s="631"/>
    </row>
    <row r="29" s="780" customFormat="1" ht="42" customHeight="1" spans="1:67">
      <c r="A29" s="939">
        <v>11</v>
      </c>
      <c r="B29" s="644">
        <v>1</v>
      </c>
      <c r="C29" s="940" t="s">
        <v>90</v>
      </c>
      <c r="D29" s="941">
        <v>1</v>
      </c>
      <c r="E29" s="941">
        <v>966</v>
      </c>
      <c r="F29" s="942" t="s">
        <v>197</v>
      </c>
      <c r="G29" s="279" t="s">
        <v>198</v>
      </c>
      <c r="H29" s="943">
        <v>1320</v>
      </c>
      <c r="I29" s="764">
        <v>354</v>
      </c>
      <c r="J29" s="465">
        <f t="shared" si="25"/>
        <v>966</v>
      </c>
      <c r="K29" s="149">
        <v>1</v>
      </c>
      <c r="L29" s="149">
        <v>1</v>
      </c>
      <c r="M29" s="149">
        <v>1</v>
      </c>
      <c r="N29" s="149">
        <v>1</v>
      </c>
      <c r="O29" s="149">
        <v>1</v>
      </c>
      <c r="P29" s="149"/>
      <c r="Q29" s="149">
        <v>1</v>
      </c>
      <c r="R29" s="149"/>
      <c r="S29" s="149"/>
      <c r="T29" s="149">
        <v>1</v>
      </c>
      <c r="U29" s="149">
        <f>O29*J29</f>
        <v>966</v>
      </c>
      <c r="V29" s="149">
        <f>Q29*J29</f>
        <v>966</v>
      </c>
      <c r="W29" s="149">
        <f>S29*J29</f>
        <v>0</v>
      </c>
      <c r="X29" s="149">
        <f>AH29*J29</f>
        <v>966</v>
      </c>
      <c r="Y29" s="956">
        <v>966</v>
      </c>
      <c r="Z29" s="542">
        <f t="shared" si="1"/>
        <v>1</v>
      </c>
      <c r="AA29" s="956">
        <v>966</v>
      </c>
      <c r="AB29" s="956">
        <v>1</v>
      </c>
      <c r="AC29" s="956">
        <v>500</v>
      </c>
      <c r="AD29" s="956"/>
      <c r="AE29" s="441">
        <f>J29*0.75</f>
        <v>724.5</v>
      </c>
      <c r="AF29" s="562">
        <f>Y29-AE29</f>
        <v>241.5</v>
      </c>
      <c r="AG29" s="967">
        <v>44623</v>
      </c>
      <c r="AH29" s="149">
        <v>1</v>
      </c>
      <c r="AI29" s="149"/>
      <c r="AJ29" s="657">
        <v>30</v>
      </c>
      <c r="AK29" s="657">
        <v>0</v>
      </c>
      <c r="AL29" s="195">
        <f>AK29/AJ29</f>
        <v>0</v>
      </c>
      <c r="AM29" s="968" t="s">
        <v>148</v>
      </c>
      <c r="AN29" s="462"/>
      <c r="AO29" s="462"/>
      <c r="AP29" s="462"/>
      <c r="AQ29" s="462"/>
      <c r="AR29" s="462"/>
      <c r="AS29" s="149">
        <f>AT29+AU29+AV29+AW29+AX29+AY29+BA29+BB29+AZ29</f>
        <v>966</v>
      </c>
      <c r="AT29" s="764"/>
      <c r="AU29" s="764">
        <v>966</v>
      </c>
      <c r="AV29" s="764"/>
      <c r="AW29" s="764"/>
      <c r="AX29" s="764"/>
      <c r="AY29" s="764"/>
      <c r="AZ29" s="764"/>
      <c r="BA29" s="764"/>
      <c r="BB29" s="764"/>
      <c r="BC29" s="277" t="s">
        <v>171</v>
      </c>
      <c r="BD29" s="609" t="s">
        <v>172</v>
      </c>
      <c r="BE29" s="277" t="s">
        <v>173</v>
      </c>
      <c r="BF29" s="269" t="s">
        <v>90</v>
      </c>
      <c r="BG29" s="609" t="s">
        <v>191</v>
      </c>
      <c r="BH29" s="607" t="s">
        <v>192</v>
      </c>
      <c r="BI29" s="609" t="s">
        <v>193</v>
      </c>
      <c r="BJ29" s="149">
        <v>15292559666</v>
      </c>
      <c r="BK29" s="590" t="s">
        <v>199</v>
      </c>
      <c r="BL29" s="462">
        <v>17799265869</v>
      </c>
      <c r="BM29" s="590" t="s">
        <v>200</v>
      </c>
      <c r="BN29" s="590" t="s">
        <v>201</v>
      </c>
      <c r="BO29" s="631"/>
    </row>
    <row r="30" s="282" customFormat="1" ht="42" hidden="1" customHeight="1" spans="1:67">
      <c r="A30" s="139" t="s">
        <v>202</v>
      </c>
      <c r="B30" s="459">
        <f>SUM(B31:B32)</f>
        <v>2</v>
      </c>
      <c r="C30" s="459"/>
      <c r="D30" s="460"/>
      <c r="E30" s="460"/>
      <c r="F30" s="454" t="s">
        <v>203</v>
      </c>
      <c r="G30" s="650"/>
      <c r="H30" s="459">
        <f>SUM(H31:H32)</f>
        <v>373957</v>
      </c>
      <c r="I30" s="459">
        <f>SUM(I31:I32)</f>
        <v>268841</v>
      </c>
      <c r="J30" s="459">
        <f>SUM(J31:J32)</f>
        <v>45000</v>
      </c>
      <c r="K30" s="459"/>
      <c r="L30" s="459"/>
      <c r="M30" s="459"/>
      <c r="N30" s="459"/>
      <c r="O30" s="459"/>
      <c r="P30" s="459"/>
      <c r="Q30" s="459"/>
      <c r="R30" s="459"/>
      <c r="S30" s="459"/>
      <c r="T30" s="459"/>
      <c r="U30" s="459"/>
      <c r="V30" s="459"/>
      <c r="W30" s="459"/>
      <c r="X30" s="459"/>
      <c r="Y30" s="460">
        <f>SUM(Y31:Y32)</f>
        <v>40500</v>
      </c>
      <c r="Z30" s="174">
        <f t="shared" si="1"/>
        <v>0.9</v>
      </c>
      <c r="AA30" s="460">
        <f>SUM(AA31:AA32)</f>
        <v>35000</v>
      </c>
      <c r="AB30" s="460"/>
      <c r="AC30" s="460"/>
      <c r="AD30" s="460"/>
      <c r="AE30" s="459"/>
      <c r="AF30" s="459"/>
      <c r="AG30" s="680"/>
      <c r="AH30" s="680"/>
      <c r="AI30" s="680"/>
      <c r="AJ30" s="680"/>
      <c r="AK30" s="680"/>
      <c r="AL30" s="680"/>
      <c r="AM30" s="969"/>
      <c r="AN30" s="569"/>
      <c r="AO30" s="569"/>
      <c r="AP30" s="569"/>
      <c r="AQ30" s="569"/>
      <c r="AR30" s="569"/>
      <c r="AS30" s="459">
        <f t="shared" ref="AS30:BB30" si="27">SUM(AS31:AS32)</f>
        <v>45000</v>
      </c>
      <c r="AT30" s="459">
        <f t="shared" si="27"/>
        <v>0</v>
      </c>
      <c r="AU30" s="459">
        <f t="shared" si="27"/>
        <v>0</v>
      </c>
      <c r="AV30" s="459">
        <f t="shared" si="27"/>
        <v>0</v>
      </c>
      <c r="AW30" s="459">
        <f t="shared" si="27"/>
        <v>0</v>
      </c>
      <c r="AX30" s="459">
        <f t="shared" si="27"/>
        <v>0</v>
      </c>
      <c r="AY30" s="459">
        <f t="shared" si="27"/>
        <v>0</v>
      </c>
      <c r="AZ30" s="459">
        <f t="shared" si="27"/>
        <v>0</v>
      </c>
      <c r="BA30" s="459">
        <f t="shared" si="27"/>
        <v>45000</v>
      </c>
      <c r="BB30" s="459">
        <f t="shared" si="27"/>
        <v>0</v>
      </c>
      <c r="BC30" s="691"/>
      <c r="BD30" s="691"/>
      <c r="BE30" s="691"/>
      <c r="BF30" s="152"/>
      <c r="BG30" s="691"/>
      <c r="BH30" s="691"/>
      <c r="BI30" s="691"/>
      <c r="BJ30" s="691"/>
      <c r="BK30" s="702"/>
      <c r="BL30" s="702"/>
      <c r="BM30" s="702"/>
      <c r="BN30" s="702"/>
      <c r="BO30" s="225"/>
    </row>
    <row r="31" s="118" customFormat="1" ht="62" hidden="1" customHeight="1" spans="1:67">
      <c r="A31" s="152">
        <v>12</v>
      </c>
      <c r="B31" s="32">
        <v>1</v>
      </c>
      <c r="C31" s="42" t="s">
        <v>88</v>
      </c>
      <c r="D31" s="480">
        <v>1</v>
      </c>
      <c r="E31" s="480">
        <v>3000</v>
      </c>
      <c r="F31" s="69" t="s">
        <v>204</v>
      </c>
      <c r="G31" s="474" t="s">
        <v>205</v>
      </c>
      <c r="H31" s="303">
        <v>121300</v>
      </c>
      <c r="I31" s="949">
        <v>33841</v>
      </c>
      <c r="J31" s="149">
        <f t="shared" ref="J31:J36" si="28">AS31</f>
        <v>30000</v>
      </c>
      <c r="K31" s="149">
        <v>1</v>
      </c>
      <c r="L31" s="149">
        <v>1</v>
      </c>
      <c r="M31" s="149">
        <v>1</v>
      </c>
      <c r="N31" s="149">
        <v>1</v>
      </c>
      <c r="O31" s="149">
        <v>1</v>
      </c>
      <c r="P31" s="149"/>
      <c r="Q31" s="149">
        <v>1</v>
      </c>
      <c r="R31" s="149"/>
      <c r="S31" s="149"/>
      <c r="T31" s="149">
        <v>1</v>
      </c>
      <c r="U31" s="149">
        <f>O31*J31</f>
        <v>30000</v>
      </c>
      <c r="V31" s="149">
        <f>Q31*J31</f>
        <v>30000</v>
      </c>
      <c r="W31" s="149">
        <f>S31*J31</f>
        <v>0</v>
      </c>
      <c r="X31" s="149">
        <f>AH31*J31</f>
        <v>30000</v>
      </c>
      <c r="Y31" s="462">
        <v>28000</v>
      </c>
      <c r="Z31" s="174">
        <f t="shared" si="1"/>
        <v>0.933333333333333</v>
      </c>
      <c r="AA31" s="480">
        <v>20000</v>
      </c>
      <c r="AB31" s="480">
        <v>1</v>
      </c>
      <c r="AC31" s="480">
        <v>20328</v>
      </c>
      <c r="AD31" s="480"/>
      <c r="AE31" s="37">
        <f>J31*0.75</f>
        <v>22500</v>
      </c>
      <c r="AF31" s="175">
        <f>Y31-AE31</f>
        <v>5500</v>
      </c>
      <c r="AG31" s="179">
        <v>44562</v>
      </c>
      <c r="AH31" s="149">
        <v>1</v>
      </c>
      <c r="AI31" s="149"/>
      <c r="AJ31" s="32">
        <v>100</v>
      </c>
      <c r="AK31" s="32">
        <v>100</v>
      </c>
      <c r="AL31" s="195">
        <f>AK31/AJ31</f>
        <v>1</v>
      </c>
      <c r="AM31" s="813" t="s">
        <v>206</v>
      </c>
      <c r="AN31" s="462"/>
      <c r="AO31" s="462"/>
      <c r="AP31" s="813" t="s">
        <v>207</v>
      </c>
      <c r="AQ31" s="462"/>
      <c r="AR31" s="462"/>
      <c r="AS31" s="149">
        <f>AT31+AU31+AV31+AW31+AX31+AY31+BA31+BB31+AZ31</f>
        <v>30000</v>
      </c>
      <c r="AT31" s="32"/>
      <c r="AU31" s="32"/>
      <c r="AV31" s="32"/>
      <c r="AW31" s="32"/>
      <c r="AX31" s="32"/>
      <c r="AY31" s="32"/>
      <c r="AZ31" s="32"/>
      <c r="BA31" s="303">
        <v>30000</v>
      </c>
      <c r="BB31" s="32"/>
      <c r="BC31" s="206" t="s">
        <v>100</v>
      </c>
      <c r="BD31" s="607" t="s">
        <v>101</v>
      </c>
      <c r="BE31" s="206" t="s">
        <v>102</v>
      </c>
      <c r="BF31" s="269" t="s">
        <v>88</v>
      </c>
      <c r="BG31" s="42" t="s">
        <v>110</v>
      </c>
      <c r="BH31" s="210" t="s">
        <v>111</v>
      </c>
      <c r="BI31" s="210" t="s">
        <v>112</v>
      </c>
      <c r="BJ31" s="219">
        <v>17699870666</v>
      </c>
      <c r="BK31" s="641" t="s">
        <v>208</v>
      </c>
      <c r="BL31" s="642">
        <v>18705919776</v>
      </c>
      <c r="BM31" s="641" t="s">
        <v>209</v>
      </c>
      <c r="BN31" s="641" t="s">
        <v>210</v>
      </c>
      <c r="BO31" s="225" t="s">
        <v>211</v>
      </c>
    </row>
    <row r="32" s="118" customFormat="1" ht="62" hidden="1" customHeight="1" spans="1:67">
      <c r="A32" s="152">
        <v>13</v>
      </c>
      <c r="B32" s="32">
        <v>1</v>
      </c>
      <c r="C32" s="42" t="s">
        <v>89</v>
      </c>
      <c r="D32" s="480">
        <v>1</v>
      </c>
      <c r="E32" s="480">
        <v>15000</v>
      </c>
      <c r="F32" s="69" t="s">
        <v>212</v>
      </c>
      <c r="G32" s="69" t="s">
        <v>213</v>
      </c>
      <c r="H32" s="309">
        <v>252657</v>
      </c>
      <c r="I32" s="949">
        <v>235000</v>
      </c>
      <c r="J32" s="149">
        <f t="shared" si="28"/>
        <v>15000</v>
      </c>
      <c r="K32" s="149">
        <v>1</v>
      </c>
      <c r="L32" s="149">
        <v>1</v>
      </c>
      <c r="M32" s="149">
        <v>1</v>
      </c>
      <c r="N32" s="149">
        <v>1</v>
      </c>
      <c r="O32" s="149">
        <v>1</v>
      </c>
      <c r="P32" s="149"/>
      <c r="Q32" s="149">
        <v>1</v>
      </c>
      <c r="R32" s="149"/>
      <c r="S32" s="149"/>
      <c r="T32" s="149">
        <v>1</v>
      </c>
      <c r="U32" s="149">
        <f>O32*J32</f>
        <v>15000</v>
      </c>
      <c r="V32" s="149">
        <f>Q32*J32</f>
        <v>15000</v>
      </c>
      <c r="W32" s="149">
        <f>S32*J32</f>
        <v>0</v>
      </c>
      <c r="X32" s="149">
        <f>AH32*J32</f>
        <v>15000</v>
      </c>
      <c r="Y32" s="462">
        <v>12500</v>
      </c>
      <c r="Z32" s="174">
        <f t="shared" si="1"/>
        <v>0.833333333333333</v>
      </c>
      <c r="AA32" s="462">
        <v>15000</v>
      </c>
      <c r="AB32" s="462">
        <v>1</v>
      </c>
      <c r="AC32" s="462">
        <v>11367</v>
      </c>
      <c r="AD32" s="462"/>
      <c r="AE32" s="37">
        <f>J32*0.75</f>
        <v>11250</v>
      </c>
      <c r="AF32" s="175">
        <f>Y32-AE32</f>
        <v>1250</v>
      </c>
      <c r="AG32" s="179">
        <v>44620</v>
      </c>
      <c r="AH32" s="149">
        <v>1</v>
      </c>
      <c r="AI32" s="149"/>
      <c r="AJ32" s="32">
        <v>30</v>
      </c>
      <c r="AK32" s="32">
        <v>30</v>
      </c>
      <c r="AL32" s="195">
        <v>1</v>
      </c>
      <c r="AM32" s="813" t="s">
        <v>214</v>
      </c>
      <c r="AN32" s="815"/>
      <c r="AO32" s="815"/>
      <c r="AP32" s="462"/>
      <c r="AQ32" s="462"/>
      <c r="AR32" s="462"/>
      <c r="AS32" s="149">
        <f>AT32+AU32+AV32+AW32+AX32+AY32+BA32+BB32+AZ32</f>
        <v>15000</v>
      </c>
      <c r="AT32" s="32"/>
      <c r="AU32" s="32"/>
      <c r="AV32" s="32"/>
      <c r="AW32" s="32"/>
      <c r="AX32" s="32"/>
      <c r="AY32" s="32"/>
      <c r="AZ32" s="32"/>
      <c r="BA32" s="303">
        <v>15000</v>
      </c>
      <c r="BB32" s="32"/>
      <c r="BC32" s="206" t="s">
        <v>100</v>
      </c>
      <c r="BD32" s="607" t="s">
        <v>101</v>
      </c>
      <c r="BE32" s="206" t="s">
        <v>102</v>
      </c>
      <c r="BF32" s="484" t="s">
        <v>89</v>
      </c>
      <c r="BG32" s="606" t="s">
        <v>124</v>
      </c>
      <c r="BH32" s="607" t="s">
        <v>125</v>
      </c>
      <c r="BI32" s="269" t="s">
        <v>126</v>
      </c>
      <c r="BJ32" s="32">
        <v>15700991168</v>
      </c>
      <c r="BK32" s="633" t="s">
        <v>143</v>
      </c>
      <c r="BL32" s="480">
        <v>13550454670</v>
      </c>
      <c r="BM32" s="633" t="s">
        <v>144</v>
      </c>
      <c r="BN32" s="633" t="s">
        <v>145</v>
      </c>
      <c r="BO32" s="225"/>
    </row>
    <row r="33" s="282" customFormat="1" ht="42" hidden="1" customHeight="1" spans="1:67">
      <c r="A33" s="139" t="s">
        <v>215</v>
      </c>
      <c r="B33" s="459">
        <f>B34+B37+B42+B48</f>
        <v>12</v>
      </c>
      <c r="C33" s="459"/>
      <c r="D33" s="460"/>
      <c r="E33" s="460"/>
      <c r="F33" s="454" t="s">
        <v>216</v>
      </c>
      <c r="G33" s="650"/>
      <c r="H33" s="459">
        <f>H34+H37+H42+H48</f>
        <v>63668</v>
      </c>
      <c r="I33" s="459">
        <f>I34+I37+I42+I48</f>
        <v>21611</v>
      </c>
      <c r="J33" s="459">
        <f>J34+J37+J42+J48</f>
        <v>25100</v>
      </c>
      <c r="K33" s="459"/>
      <c r="L33" s="459"/>
      <c r="M33" s="459"/>
      <c r="N33" s="459"/>
      <c r="O33" s="459"/>
      <c r="P33" s="459"/>
      <c r="Q33" s="459"/>
      <c r="R33" s="459"/>
      <c r="S33" s="459"/>
      <c r="T33" s="459"/>
      <c r="U33" s="459"/>
      <c r="V33" s="459"/>
      <c r="W33" s="459"/>
      <c r="X33" s="459"/>
      <c r="Y33" s="460">
        <f>Y34+Y37+Y42+Y48</f>
        <v>22477</v>
      </c>
      <c r="Z33" s="174">
        <f t="shared" si="1"/>
        <v>0.895498007968128</v>
      </c>
      <c r="AA33" s="460">
        <f>AA34+AA37+AA42+AA48</f>
        <v>15445</v>
      </c>
      <c r="AB33" s="460"/>
      <c r="AC33" s="460"/>
      <c r="AD33" s="460"/>
      <c r="AE33" s="459"/>
      <c r="AF33" s="459"/>
      <c r="AG33" s="680"/>
      <c r="AH33" s="680"/>
      <c r="AI33" s="680"/>
      <c r="AJ33" s="680"/>
      <c r="AK33" s="680"/>
      <c r="AL33" s="680"/>
      <c r="AM33" s="969"/>
      <c r="AN33" s="569"/>
      <c r="AO33" s="569"/>
      <c r="AP33" s="569"/>
      <c r="AQ33" s="569"/>
      <c r="AR33" s="569"/>
      <c r="AS33" s="459">
        <f>AS34+AS37+AS42+AS48</f>
        <v>25100</v>
      </c>
      <c r="AT33" s="459">
        <f t="shared" ref="AT33:BB33" si="29">AT34+AT37+AT42+AT48</f>
        <v>8156</v>
      </c>
      <c r="AU33" s="459">
        <f t="shared" si="29"/>
        <v>1400</v>
      </c>
      <c r="AV33" s="459">
        <f t="shared" si="29"/>
        <v>2900</v>
      </c>
      <c r="AW33" s="459">
        <f t="shared" si="29"/>
        <v>0</v>
      </c>
      <c r="AX33" s="459">
        <f t="shared" si="29"/>
        <v>5320</v>
      </c>
      <c r="AY33" s="459">
        <f t="shared" si="29"/>
        <v>2000</v>
      </c>
      <c r="AZ33" s="459">
        <f t="shared" si="29"/>
        <v>457</v>
      </c>
      <c r="BA33" s="459">
        <f t="shared" si="29"/>
        <v>4000</v>
      </c>
      <c r="BB33" s="459">
        <f t="shared" si="29"/>
        <v>867</v>
      </c>
      <c r="BC33" s="691"/>
      <c r="BD33" s="691"/>
      <c r="BE33" s="691"/>
      <c r="BF33" s="481"/>
      <c r="BG33" s="691"/>
      <c r="BH33" s="691"/>
      <c r="BI33" s="691"/>
      <c r="BJ33" s="691"/>
      <c r="BK33" s="702"/>
      <c r="BL33" s="702"/>
      <c r="BM33" s="702"/>
      <c r="BN33" s="702"/>
      <c r="BO33" s="225"/>
    </row>
    <row r="34" s="282" customFormat="1" ht="42" hidden="1" customHeight="1" spans="1:67">
      <c r="A34" s="139" t="s">
        <v>93</v>
      </c>
      <c r="B34" s="39">
        <f>SUM(B35:B36)</f>
        <v>2</v>
      </c>
      <c r="C34" s="459"/>
      <c r="D34" s="460"/>
      <c r="E34" s="460"/>
      <c r="F34" s="454" t="s">
        <v>217</v>
      </c>
      <c r="G34" s="650"/>
      <c r="H34" s="39">
        <f>SUM(H35:H36)</f>
        <v>6218</v>
      </c>
      <c r="I34" s="39">
        <f>SUM(I35:I36)</f>
        <v>3400</v>
      </c>
      <c r="J34" s="39">
        <f>SUM(J35:J36)</f>
        <v>2600</v>
      </c>
      <c r="K34" s="39"/>
      <c r="L34" s="39"/>
      <c r="M34" s="39"/>
      <c r="N34" s="39"/>
      <c r="O34" s="39"/>
      <c r="P34" s="39"/>
      <c r="Q34" s="39"/>
      <c r="R34" s="39"/>
      <c r="S34" s="39"/>
      <c r="T34" s="39"/>
      <c r="U34" s="39"/>
      <c r="V34" s="39"/>
      <c r="W34" s="39"/>
      <c r="X34" s="39"/>
      <c r="Y34" s="455">
        <f>SUM(Y35:Y36)</f>
        <v>2600</v>
      </c>
      <c r="Z34" s="174">
        <f t="shared" si="1"/>
        <v>1</v>
      </c>
      <c r="AA34" s="455">
        <f>SUM(AA35:AA36)</f>
        <v>2600</v>
      </c>
      <c r="AB34" s="455"/>
      <c r="AC34" s="455"/>
      <c r="AD34" s="455"/>
      <c r="AE34" s="39"/>
      <c r="AF34" s="39"/>
      <c r="AG34" s="680"/>
      <c r="AH34" s="680"/>
      <c r="AI34" s="680"/>
      <c r="AJ34" s="680"/>
      <c r="AK34" s="680"/>
      <c r="AL34" s="680"/>
      <c r="AM34" s="969"/>
      <c r="AN34" s="569"/>
      <c r="AO34" s="569"/>
      <c r="AP34" s="569"/>
      <c r="AQ34" s="569"/>
      <c r="AR34" s="569"/>
      <c r="AS34" s="39">
        <f t="shared" ref="AS34:BB34" si="30">SUM(AS35:AS36)</f>
        <v>2600</v>
      </c>
      <c r="AT34" s="39">
        <f t="shared" si="30"/>
        <v>0</v>
      </c>
      <c r="AU34" s="39">
        <f t="shared" si="30"/>
        <v>0</v>
      </c>
      <c r="AV34" s="39">
        <f t="shared" si="30"/>
        <v>0</v>
      </c>
      <c r="AW34" s="39">
        <f t="shared" si="30"/>
        <v>0</v>
      </c>
      <c r="AX34" s="39">
        <f t="shared" si="30"/>
        <v>2600</v>
      </c>
      <c r="AY34" s="39">
        <f t="shared" si="30"/>
        <v>0</v>
      </c>
      <c r="AZ34" s="39">
        <f t="shared" si="30"/>
        <v>0</v>
      </c>
      <c r="BA34" s="39">
        <f t="shared" si="30"/>
        <v>0</v>
      </c>
      <c r="BB34" s="39">
        <f t="shared" si="30"/>
        <v>0</v>
      </c>
      <c r="BC34" s="691"/>
      <c r="BD34" s="459"/>
      <c r="BE34" s="691"/>
      <c r="BF34" s="32"/>
      <c r="BG34" s="691"/>
      <c r="BH34" s="691"/>
      <c r="BI34" s="691"/>
      <c r="BJ34" s="691"/>
      <c r="BK34" s="702"/>
      <c r="BL34" s="702"/>
      <c r="BM34" s="702"/>
      <c r="BN34" s="702"/>
      <c r="BO34" s="225"/>
    </row>
    <row r="35" s="282" customFormat="1" ht="42" hidden="1" customHeight="1" spans="1:67">
      <c r="A35" s="152">
        <v>14</v>
      </c>
      <c r="B35" s="302">
        <v>1</v>
      </c>
      <c r="C35" s="204" t="s">
        <v>88</v>
      </c>
      <c r="D35" s="655">
        <v>1</v>
      </c>
      <c r="E35" s="470">
        <v>2000</v>
      </c>
      <c r="F35" s="90" t="s">
        <v>218</v>
      </c>
      <c r="G35" s="944" t="s">
        <v>219</v>
      </c>
      <c r="H35" s="302">
        <v>4500</v>
      </c>
      <c r="I35" s="302">
        <v>2400</v>
      </c>
      <c r="J35" s="149">
        <f t="shared" si="28"/>
        <v>2000</v>
      </c>
      <c r="K35" s="149">
        <v>1</v>
      </c>
      <c r="L35" s="149">
        <v>1</v>
      </c>
      <c r="M35" s="149">
        <v>1</v>
      </c>
      <c r="N35" s="149">
        <v>1</v>
      </c>
      <c r="O35" s="149">
        <v>1</v>
      </c>
      <c r="P35" s="149"/>
      <c r="Q35" s="149">
        <v>1</v>
      </c>
      <c r="R35" s="149"/>
      <c r="S35" s="149"/>
      <c r="T35" s="149">
        <v>1</v>
      </c>
      <c r="U35" s="149">
        <f>O35*J35</f>
        <v>2000</v>
      </c>
      <c r="V35" s="149">
        <f>Q35*J35</f>
        <v>2000</v>
      </c>
      <c r="W35" s="149">
        <f>S35*J35</f>
        <v>0</v>
      </c>
      <c r="X35" s="149">
        <f>AH35*J35</f>
        <v>2000</v>
      </c>
      <c r="Y35" s="462">
        <v>2000</v>
      </c>
      <c r="Z35" s="174">
        <f t="shared" si="1"/>
        <v>1</v>
      </c>
      <c r="AA35" s="456">
        <v>2000</v>
      </c>
      <c r="AB35" s="456">
        <v>1</v>
      </c>
      <c r="AC35" s="456">
        <v>1782</v>
      </c>
      <c r="AD35" s="456"/>
      <c r="AE35" s="37">
        <f>J35*0.75</f>
        <v>1500</v>
      </c>
      <c r="AF35" s="175">
        <f>Y35-AE35</f>
        <v>500</v>
      </c>
      <c r="AG35" s="261">
        <v>44623</v>
      </c>
      <c r="AH35" s="677">
        <v>1</v>
      </c>
      <c r="AI35" s="677"/>
      <c r="AJ35" s="32"/>
      <c r="AK35" s="32"/>
      <c r="AL35" s="195"/>
      <c r="AM35" s="858" t="s">
        <v>220</v>
      </c>
      <c r="AN35" s="859"/>
      <c r="AO35" s="859"/>
      <c r="AP35" s="859"/>
      <c r="AQ35" s="859"/>
      <c r="AR35" s="859"/>
      <c r="AS35" s="149">
        <f>AT35+AU35+AV35+AW35+AX35+AY35+BA35+BB35+AZ35</f>
        <v>2000</v>
      </c>
      <c r="AT35" s="302"/>
      <c r="AU35" s="302"/>
      <c r="AV35" s="302"/>
      <c r="AW35" s="302"/>
      <c r="AX35" s="302">
        <v>2000</v>
      </c>
      <c r="AY35" s="302"/>
      <c r="AZ35" s="302"/>
      <c r="BA35" s="302"/>
      <c r="BB35" s="302"/>
      <c r="BC35" s="207" t="s">
        <v>221</v>
      </c>
      <c r="BD35" s="207" t="s">
        <v>222</v>
      </c>
      <c r="BE35" s="207" t="s">
        <v>223</v>
      </c>
      <c r="BF35" s="207" t="s">
        <v>88</v>
      </c>
      <c r="BG35" s="207" t="s">
        <v>224</v>
      </c>
      <c r="BH35" s="207" t="s">
        <v>225</v>
      </c>
      <c r="BI35" s="207" t="s">
        <v>226</v>
      </c>
      <c r="BJ35" s="302">
        <v>13379707050</v>
      </c>
      <c r="BK35" s="643" t="s">
        <v>227</v>
      </c>
      <c r="BL35" s="470" t="s">
        <v>228</v>
      </c>
      <c r="BM35" s="643" t="s">
        <v>229</v>
      </c>
      <c r="BN35" s="643" t="s">
        <v>230</v>
      </c>
      <c r="BO35" s="225"/>
    </row>
    <row r="36" s="282" customFormat="1" ht="42" hidden="1" customHeight="1" spans="1:67">
      <c r="A36" s="152">
        <v>15</v>
      </c>
      <c r="B36" s="302">
        <v>1</v>
      </c>
      <c r="C36" s="204" t="s">
        <v>88</v>
      </c>
      <c r="D36" s="655">
        <v>1</v>
      </c>
      <c r="E36" s="470">
        <v>600</v>
      </c>
      <c r="F36" s="65" t="s">
        <v>231</v>
      </c>
      <c r="G36" s="844" t="s">
        <v>232</v>
      </c>
      <c r="H36" s="302">
        <v>1718</v>
      </c>
      <c r="I36" s="302">
        <v>1000</v>
      </c>
      <c r="J36" s="149">
        <f t="shared" si="28"/>
        <v>600</v>
      </c>
      <c r="K36" s="149">
        <v>1</v>
      </c>
      <c r="L36" s="149">
        <v>1</v>
      </c>
      <c r="M36" s="149">
        <v>1</v>
      </c>
      <c r="N36" s="149">
        <v>1</v>
      </c>
      <c r="O36" s="149">
        <v>1</v>
      </c>
      <c r="P36" s="149"/>
      <c r="Q36" s="149">
        <v>1</v>
      </c>
      <c r="R36" s="149"/>
      <c r="S36" s="149"/>
      <c r="T36" s="149">
        <v>1</v>
      </c>
      <c r="U36" s="149">
        <f>O36*J36</f>
        <v>600</v>
      </c>
      <c r="V36" s="149">
        <f>Q36*J36</f>
        <v>600</v>
      </c>
      <c r="W36" s="149">
        <f>S36*J36</f>
        <v>0</v>
      </c>
      <c r="X36" s="149">
        <f>AH36*J36</f>
        <v>600</v>
      </c>
      <c r="Y36" s="462">
        <v>600</v>
      </c>
      <c r="Z36" s="174">
        <f t="shared" si="1"/>
        <v>1</v>
      </c>
      <c r="AA36" s="456">
        <v>600</v>
      </c>
      <c r="AB36" s="456">
        <v>1</v>
      </c>
      <c r="AC36" s="456">
        <v>448</v>
      </c>
      <c r="AD36" s="456"/>
      <c r="AE36" s="37">
        <f>J36*0.75</f>
        <v>450</v>
      </c>
      <c r="AF36" s="175">
        <f>Y36-AE36</f>
        <v>150</v>
      </c>
      <c r="AG36" s="261">
        <v>44624</v>
      </c>
      <c r="AH36" s="677">
        <v>1</v>
      </c>
      <c r="AI36" s="677"/>
      <c r="AJ36" s="32"/>
      <c r="AK36" s="32"/>
      <c r="AL36" s="195"/>
      <c r="AM36" s="858" t="s">
        <v>220</v>
      </c>
      <c r="AN36" s="859"/>
      <c r="AO36" s="859"/>
      <c r="AP36" s="859"/>
      <c r="AQ36" s="859"/>
      <c r="AR36" s="859"/>
      <c r="AS36" s="149">
        <f>AT36+AU36+AV36+AW36+AX36+AY36+BA36+BB36+AZ36</f>
        <v>600</v>
      </c>
      <c r="AT36" s="302"/>
      <c r="AU36" s="302"/>
      <c r="AV36" s="302"/>
      <c r="AW36" s="302"/>
      <c r="AX36" s="302">
        <v>600</v>
      </c>
      <c r="AY36" s="302"/>
      <c r="AZ36" s="302"/>
      <c r="BA36" s="302"/>
      <c r="BB36" s="302"/>
      <c r="BC36" s="207" t="s">
        <v>221</v>
      </c>
      <c r="BD36" s="207" t="s">
        <v>222</v>
      </c>
      <c r="BE36" s="207" t="s">
        <v>223</v>
      </c>
      <c r="BF36" s="207" t="s">
        <v>88</v>
      </c>
      <c r="BG36" s="207" t="s">
        <v>224</v>
      </c>
      <c r="BH36" s="207" t="s">
        <v>225</v>
      </c>
      <c r="BI36" s="207" t="s">
        <v>226</v>
      </c>
      <c r="BJ36" s="302">
        <v>13379707050</v>
      </c>
      <c r="BK36" s="643" t="s">
        <v>233</v>
      </c>
      <c r="BL36" s="470">
        <v>18742670526</v>
      </c>
      <c r="BM36" s="643" t="s">
        <v>234</v>
      </c>
      <c r="BN36" s="470"/>
      <c r="BO36" s="225"/>
    </row>
    <row r="37" s="282" customFormat="1" ht="42" hidden="1" customHeight="1" spans="1:67">
      <c r="A37" s="139" t="s">
        <v>141</v>
      </c>
      <c r="B37" s="142">
        <f>SUM(B38:B41)</f>
        <v>4</v>
      </c>
      <c r="C37" s="37"/>
      <c r="D37" s="445"/>
      <c r="E37" s="445"/>
      <c r="F37" s="666" t="s">
        <v>235</v>
      </c>
      <c r="G37" s="144"/>
      <c r="H37" s="142">
        <f>SUM(H38:H41)</f>
        <v>22300</v>
      </c>
      <c r="I37" s="142">
        <f>SUM(I38:I41)</f>
        <v>11979</v>
      </c>
      <c r="J37" s="142">
        <f>SUM(J38:J41)</f>
        <v>8782</v>
      </c>
      <c r="K37" s="142"/>
      <c r="L37" s="142"/>
      <c r="M37" s="142"/>
      <c r="N37" s="142"/>
      <c r="O37" s="142"/>
      <c r="P37" s="142"/>
      <c r="Q37" s="142"/>
      <c r="R37" s="142"/>
      <c r="S37" s="142"/>
      <c r="T37" s="142"/>
      <c r="U37" s="142"/>
      <c r="V37" s="142"/>
      <c r="W37" s="142"/>
      <c r="X37" s="142"/>
      <c r="Y37" s="444">
        <f>SUM(Y38:Y41)</f>
        <v>8569</v>
      </c>
      <c r="Z37" s="174">
        <f t="shared" si="1"/>
        <v>0.975745843771351</v>
      </c>
      <c r="AA37" s="444">
        <f>SUM(AA38:AA41)</f>
        <v>5075</v>
      </c>
      <c r="AB37" s="444"/>
      <c r="AC37" s="444"/>
      <c r="AD37" s="444"/>
      <c r="AE37" s="142"/>
      <c r="AF37" s="142"/>
      <c r="AG37" s="564"/>
      <c r="AH37" s="564"/>
      <c r="AI37" s="564"/>
      <c r="AJ37" s="564"/>
      <c r="AK37" s="564"/>
      <c r="AL37" s="564"/>
      <c r="AM37" s="809"/>
      <c r="AN37" s="444"/>
      <c r="AO37" s="444"/>
      <c r="AP37" s="444"/>
      <c r="AQ37" s="444"/>
      <c r="AR37" s="444"/>
      <c r="AS37" s="142">
        <f t="shared" ref="AS37:BB37" si="31">SUM(AS38:AS41)</f>
        <v>8782</v>
      </c>
      <c r="AT37" s="142">
        <f t="shared" si="31"/>
        <v>6925</v>
      </c>
      <c r="AU37" s="142">
        <f t="shared" si="31"/>
        <v>0</v>
      </c>
      <c r="AV37" s="142">
        <f t="shared" si="31"/>
        <v>1400</v>
      </c>
      <c r="AW37" s="142">
        <f t="shared" si="31"/>
        <v>0</v>
      </c>
      <c r="AX37" s="142">
        <f t="shared" si="31"/>
        <v>0</v>
      </c>
      <c r="AY37" s="142">
        <f t="shared" si="31"/>
        <v>0</v>
      </c>
      <c r="AZ37" s="142">
        <f t="shared" si="31"/>
        <v>457</v>
      </c>
      <c r="BA37" s="142">
        <f t="shared" si="31"/>
        <v>0</v>
      </c>
      <c r="BB37" s="142">
        <f t="shared" si="31"/>
        <v>0</v>
      </c>
      <c r="BC37" s="604"/>
      <c r="BD37" s="142"/>
      <c r="BE37" s="604"/>
      <c r="BF37" s="481"/>
      <c r="BG37" s="604"/>
      <c r="BH37" s="604"/>
      <c r="BI37" s="604"/>
      <c r="BJ37" s="604"/>
      <c r="BK37" s="636"/>
      <c r="BL37" s="636"/>
      <c r="BM37" s="636"/>
      <c r="BN37" s="636"/>
      <c r="BO37" s="225"/>
    </row>
    <row r="38" s="118" customFormat="1" ht="309" hidden="1" customHeight="1" spans="1:67">
      <c r="A38" s="152">
        <v>16</v>
      </c>
      <c r="B38" s="149">
        <v>1</v>
      </c>
      <c r="C38" s="42" t="s">
        <v>86</v>
      </c>
      <c r="D38" s="480">
        <v>1</v>
      </c>
      <c r="E38" s="462">
        <v>4506</v>
      </c>
      <c r="F38" s="667" t="s">
        <v>236</v>
      </c>
      <c r="G38" s="474" t="s">
        <v>237</v>
      </c>
      <c r="H38" s="149">
        <v>7500</v>
      </c>
      <c r="I38" s="149">
        <v>2994</v>
      </c>
      <c r="J38" s="149">
        <f t="shared" ref="J38:J41" si="32">AS38</f>
        <v>4506</v>
      </c>
      <c r="K38" s="149">
        <v>1</v>
      </c>
      <c r="L38" s="149">
        <v>1</v>
      </c>
      <c r="M38" s="149">
        <v>1</v>
      </c>
      <c r="N38" s="149">
        <v>1</v>
      </c>
      <c r="O38" s="149">
        <v>1</v>
      </c>
      <c r="P38" s="149"/>
      <c r="Q38" s="149">
        <v>1</v>
      </c>
      <c r="R38" s="149"/>
      <c r="S38" s="149"/>
      <c r="T38" s="149">
        <v>1</v>
      </c>
      <c r="U38" s="149">
        <f>O38*J38</f>
        <v>4506</v>
      </c>
      <c r="V38" s="149">
        <f>Q38*J38</f>
        <v>4506</v>
      </c>
      <c r="W38" s="149">
        <f>S38*J38</f>
        <v>0</v>
      </c>
      <c r="X38" s="149">
        <f>AH38*J38</f>
        <v>4506</v>
      </c>
      <c r="Y38" s="250">
        <v>3650</v>
      </c>
      <c r="Z38" s="174">
        <f t="shared" si="1"/>
        <v>0.810031069684865</v>
      </c>
      <c r="AA38" s="565">
        <v>856</v>
      </c>
      <c r="AB38" s="859">
        <v>1</v>
      </c>
      <c r="AC38" s="859">
        <v>6000</v>
      </c>
      <c r="AD38" s="565"/>
      <c r="AE38" s="37">
        <f>J38*0.75</f>
        <v>3379.5</v>
      </c>
      <c r="AF38" s="175">
        <f>Y38-AE38</f>
        <v>270.5</v>
      </c>
      <c r="AG38" s="179">
        <v>44621</v>
      </c>
      <c r="AH38" s="149">
        <v>1</v>
      </c>
      <c r="AI38" s="149"/>
      <c r="AJ38" s="464">
        <v>45</v>
      </c>
      <c r="AK38" s="464">
        <v>45</v>
      </c>
      <c r="AL38" s="195">
        <f>AK38/AJ38</f>
        <v>1</v>
      </c>
      <c r="AM38" s="592" t="s">
        <v>238</v>
      </c>
      <c r="AN38" s="565"/>
      <c r="AO38" s="565"/>
      <c r="AP38" s="591" t="s">
        <v>239</v>
      </c>
      <c r="AQ38" s="462"/>
      <c r="AR38" s="462"/>
      <c r="AS38" s="149">
        <f t="shared" ref="AS38:AS47" si="33">AT38+AU38+AV38+AW38+AX38+AY38+BA38+BB38+AZ38</f>
        <v>4506</v>
      </c>
      <c r="AT38" s="149">
        <v>4506</v>
      </c>
      <c r="AU38" s="149"/>
      <c r="AV38" s="149"/>
      <c r="AW38" s="149"/>
      <c r="AX38" s="149"/>
      <c r="AY38" s="149"/>
      <c r="AZ38" s="149"/>
      <c r="BA38" s="149"/>
      <c r="BB38" s="149"/>
      <c r="BC38" s="210" t="s">
        <v>240</v>
      </c>
      <c r="BD38" s="609" t="s">
        <v>241</v>
      </c>
      <c r="BE38" s="210" t="s">
        <v>242</v>
      </c>
      <c r="BF38" s="484" t="s">
        <v>87</v>
      </c>
      <c r="BG38" s="207" t="s">
        <v>243</v>
      </c>
      <c r="BH38" s="210" t="s">
        <v>244</v>
      </c>
      <c r="BI38" s="210" t="s">
        <v>245</v>
      </c>
      <c r="BJ38" s="219">
        <v>13319088299</v>
      </c>
      <c r="BK38" s="978" t="s">
        <v>246</v>
      </c>
      <c r="BL38" s="979">
        <v>13659967672</v>
      </c>
      <c r="BM38" s="979"/>
      <c r="BN38" s="979"/>
      <c r="BO38" s="225"/>
    </row>
    <row r="39" s="282" customFormat="1" ht="42" hidden="1" customHeight="1" spans="1:67">
      <c r="A39" s="152">
        <v>17</v>
      </c>
      <c r="B39" s="302">
        <v>1</v>
      </c>
      <c r="C39" s="204" t="s">
        <v>88</v>
      </c>
      <c r="D39" s="655">
        <v>1</v>
      </c>
      <c r="E39" s="456">
        <v>2300</v>
      </c>
      <c r="F39" s="667" t="s">
        <v>247</v>
      </c>
      <c r="G39" s="474" t="s">
        <v>248</v>
      </c>
      <c r="H39" s="40">
        <v>3000</v>
      </c>
      <c r="I39" s="40">
        <v>704</v>
      </c>
      <c r="J39" s="149">
        <f t="shared" si="32"/>
        <v>2300</v>
      </c>
      <c r="K39" s="149">
        <v>1</v>
      </c>
      <c r="L39" s="149">
        <v>1</v>
      </c>
      <c r="M39" s="149">
        <v>1</v>
      </c>
      <c r="N39" s="149">
        <v>1</v>
      </c>
      <c r="O39" s="149">
        <v>1</v>
      </c>
      <c r="P39" s="149"/>
      <c r="Q39" s="149">
        <v>1</v>
      </c>
      <c r="R39" s="149"/>
      <c r="S39" s="149"/>
      <c r="T39" s="149">
        <v>1</v>
      </c>
      <c r="U39" s="149">
        <f>O39*J39</f>
        <v>2300</v>
      </c>
      <c r="V39" s="149">
        <f>Q39*J39</f>
        <v>2300</v>
      </c>
      <c r="W39" s="149">
        <f>S39*J39</f>
        <v>0</v>
      </c>
      <c r="X39" s="149">
        <f>AH39*J39</f>
        <v>2300</v>
      </c>
      <c r="Y39" s="462">
        <v>1900</v>
      </c>
      <c r="Z39" s="174">
        <f t="shared" si="1"/>
        <v>0.826086956521739</v>
      </c>
      <c r="AA39" s="640">
        <v>1200</v>
      </c>
      <c r="AB39" s="640">
        <v>1</v>
      </c>
      <c r="AC39" s="640">
        <v>701</v>
      </c>
      <c r="AD39" s="640"/>
      <c r="AE39" s="37">
        <f>J39*0.75</f>
        <v>1725</v>
      </c>
      <c r="AF39" s="175">
        <f>Y39-AE39</f>
        <v>175</v>
      </c>
      <c r="AG39" s="179">
        <v>44617</v>
      </c>
      <c r="AH39" s="149">
        <v>1</v>
      </c>
      <c r="AI39" s="149"/>
      <c r="AJ39" s="32">
        <v>40</v>
      </c>
      <c r="AK39" s="32">
        <v>40</v>
      </c>
      <c r="AL39" s="195">
        <f t="shared" ref="AL39:AL47" si="34">AK39/AJ39</f>
        <v>1</v>
      </c>
      <c r="AM39" s="592" t="s">
        <v>249</v>
      </c>
      <c r="AN39" s="565"/>
      <c r="AO39" s="565"/>
      <c r="AP39" s="462"/>
      <c r="AQ39" s="462"/>
      <c r="AR39" s="462"/>
      <c r="AS39" s="149">
        <f t="shared" si="33"/>
        <v>2300</v>
      </c>
      <c r="AT39" s="40">
        <v>2300</v>
      </c>
      <c r="AU39" s="219"/>
      <c r="AV39" s="40"/>
      <c r="AW39" s="40"/>
      <c r="AX39" s="40"/>
      <c r="AY39" s="40"/>
      <c r="AZ39" s="40"/>
      <c r="BA39" s="219"/>
      <c r="BB39" s="219"/>
      <c r="BC39" s="210" t="s">
        <v>240</v>
      </c>
      <c r="BD39" s="609" t="s">
        <v>241</v>
      </c>
      <c r="BE39" s="210" t="s">
        <v>242</v>
      </c>
      <c r="BF39" s="484" t="s">
        <v>88</v>
      </c>
      <c r="BG39" s="207" t="s">
        <v>183</v>
      </c>
      <c r="BH39" s="210" t="s">
        <v>250</v>
      </c>
      <c r="BI39" s="210" t="s">
        <v>251</v>
      </c>
      <c r="BJ39" s="219">
        <v>13899491588</v>
      </c>
      <c r="BK39" s="641" t="s">
        <v>252</v>
      </c>
      <c r="BL39" s="642">
        <v>15160866555</v>
      </c>
      <c r="BM39" s="643" t="s">
        <v>234</v>
      </c>
      <c r="BN39" s="642"/>
      <c r="BO39" s="293"/>
    </row>
    <row r="40" s="282" customFormat="1" ht="64" hidden="1" customHeight="1" spans="1:67">
      <c r="A40" s="152">
        <v>18</v>
      </c>
      <c r="B40" s="40">
        <v>1</v>
      </c>
      <c r="C40" s="42" t="s">
        <v>89</v>
      </c>
      <c r="D40" s="480">
        <v>1</v>
      </c>
      <c r="E40" s="480">
        <v>2000</v>
      </c>
      <c r="F40" s="667" t="s">
        <v>253</v>
      </c>
      <c r="G40" s="474" t="s">
        <v>254</v>
      </c>
      <c r="H40" s="40">
        <v>11000</v>
      </c>
      <c r="I40" s="40">
        <v>8000</v>
      </c>
      <c r="J40" s="149">
        <f t="shared" si="32"/>
        <v>1457</v>
      </c>
      <c r="K40" s="149">
        <v>1</v>
      </c>
      <c r="L40" s="149">
        <v>1</v>
      </c>
      <c r="M40" s="149">
        <v>1</v>
      </c>
      <c r="N40" s="149">
        <v>1</v>
      </c>
      <c r="O40" s="149">
        <v>1</v>
      </c>
      <c r="P40" s="149"/>
      <c r="Q40" s="149">
        <v>1</v>
      </c>
      <c r="R40" s="149"/>
      <c r="S40" s="149"/>
      <c r="T40" s="149">
        <v>1</v>
      </c>
      <c r="U40" s="149">
        <f>O40*J40</f>
        <v>1457</v>
      </c>
      <c r="V40" s="149">
        <f>Q40*J40</f>
        <v>1457</v>
      </c>
      <c r="W40" s="149">
        <f>S40*J40</f>
        <v>0</v>
      </c>
      <c r="X40" s="149">
        <f>AH40*J40</f>
        <v>1457</v>
      </c>
      <c r="Y40" s="462">
        <v>2500</v>
      </c>
      <c r="Z40" s="174">
        <f t="shared" si="1"/>
        <v>1.71585449553878</v>
      </c>
      <c r="AA40" s="462">
        <v>2500</v>
      </c>
      <c r="AB40" s="462">
        <v>1</v>
      </c>
      <c r="AC40" s="640">
        <v>859</v>
      </c>
      <c r="AD40" s="462"/>
      <c r="AE40" s="37">
        <f>J40*0.75</f>
        <v>1092.75</v>
      </c>
      <c r="AF40" s="175">
        <f>Y40-AE40</f>
        <v>1407.25</v>
      </c>
      <c r="AG40" s="179">
        <v>44620</v>
      </c>
      <c r="AH40" s="149">
        <v>1</v>
      </c>
      <c r="AI40" s="149"/>
      <c r="AJ40" s="657">
        <v>216</v>
      </c>
      <c r="AK40" s="657">
        <v>216</v>
      </c>
      <c r="AL40" s="195">
        <v>1</v>
      </c>
      <c r="AM40" s="813" t="s">
        <v>123</v>
      </c>
      <c r="AN40" s="815"/>
      <c r="AO40" s="815"/>
      <c r="AP40" s="462"/>
      <c r="AQ40" s="462"/>
      <c r="AR40" s="462"/>
      <c r="AS40" s="149">
        <f t="shared" si="33"/>
        <v>1457</v>
      </c>
      <c r="AT40" s="40"/>
      <c r="AU40" s="219"/>
      <c r="AV40" s="40">
        <v>1000</v>
      </c>
      <c r="AW40" s="40"/>
      <c r="AX40" s="40"/>
      <c r="AY40" s="40"/>
      <c r="AZ40" s="40">
        <v>457</v>
      </c>
      <c r="BA40" s="219"/>
      <c r="BB40" s="40"/>
      <c r="BC40" s="210" t="s">
        <v>240</v>
      </c>
      <c r="BD40" s="609" t="s">
        <v>241</v>
      </c>
      <c r="BE40" s="210" t="s">
        <v>242</v>
      </c>
      <c r="BF40" s="607" t="s">
        <v>89</v>
      </c>
      <c r="BG40" s="210" t="s">
        <v>255</v>
      </c>
      <c r="BH40" s="210" t="s">
        <v>256</v>
      </c>
      <c r="BI40" s="210" t="s">
        <v>257</v>
      </c>
      <c r="BJ40" s="219">
        <v>18809089208</v>
      </c>
      <c r="BK40" s="641" t="s">
        <v>258</v>
      </c>
      <c r="BL40" s="642" t="s">
        <v>259</v>
      </c>
      <c r="BM40" s="641" t="s">
        <v>260</v>
      </c>
      <c r="BN40" s="641" t="s">
        <v>261</v>
      </c>
      <c r="BO40" s="293" t="s">
        <v>262</v>
      </c>
    </row>
    <row r="41" s="924" customFormat="1" ht="42" customHeight="1" spans="1:67">
      <c r="A41" s="939">
        <v>19</v>
      </c>
      <c r="B41" s="483">
        <v>1</v>
      </c>
      <c r="C41" s="653" t="s">
        <v>90</v>
      </c>
      <c r="D41" s="654">
        <v>1</v>
      </c>
      <c r="E41" s="654">
        <v>519</v>
      </c>
      <c r="F41" s="647" t="s">
        <v>263</v>
      </c>
      <c r="G41" s="88" t="s">
        <v>264</v>
      </c>
      <c r="H41" s="483">
        <v>800</v>
      </c>
      <c r="I41" s="40">
        <v>281</v>
      </c>
      <c r="J41" s="465">
        <f t="shared" si="32"/>
        <v>519</v>
      </c>
      <c r="K41" s="149">
        <v>1</v>
      </c>
      <c r="L41" s="149">
        <v>1</v>
      </c>
      <c r="M41" s="149">
        <v>1</v>
      </c>
      <c r="N41" s="149">
        <v>1</v>
      </c>
      <c r="O41" s="149">
        <v>1</v>
      </c>
      <c r="P41" s="149"/>
      <c r="Q41" s="149">
        <v>1</v>
      </c>
      <c r="R41" s="149"/>
      <c r="S41" s="149"/>
      <c r="T41" s="149">
        <v>1</v>
      </c>
      <c r="U41" s="149">
        <f>O41*J41</f>
        <v>519</v>
      </c>
      <c r="V41" s="149">
        <f>Q41*J41</f>
        <v>519</v>
      </c>
      <c r="W41" s="149">
        <f>S41*J41</f>
        <v>0</v>
      </c>
      <c r="X41" s="149">
        <f>AH41*J41</f>
        <v>519</v>
      </c>
      <c r="Y41" s="956">
        <v>519</v>
      </c>
      <c r="Z41" s="542">
        <f t="shared" si="1"/>
        <v>1</v>
      </c>
      <c r="AA41" s="956">
        <v>519</v>
      </c>
      <c r="AB41" s="956">
        <v>1</v>
      </c>
      <c r="AC41" s="956">
        <v>168</v>
      </c>
      <c r="AD41" s="956"/>
      <c r="AE41" s="441">
        <f>J41*0.75</f>
        <v>389.25</v>
      </c>
      <c r="AF41" s="562">
        <f>Y41-AE41</f>
        <v>129.75</v>
      </c>
      <c r="AG41" s="967">
        <v>44623</v>
      </c>
      <c r="AH41" s="149">
        <v>1</v>
      </c>
      <c r="AI41" s="149"/>
      <c r="AJ41" s="32">
        <v>20</v>
      </c>
      <c r="AK41" s="464">
        <v>20</v>
      </c>
      <c r="AL41" s="195">
        <f t="shared" si="34"/>
        <v>1</v>
      </c>
      <c r="AM41" s="968" t="s">
        <v>148</v>
      </c>
      <c r="AN41" s="462"/>
      <c r="AO41" s="462"/>
      <c r="AP41" s="565"/>
      <c r="AQ41" s="565"/>
      <c r="AR41" s="565"/>
      <c r="AS41" s="149">
        <f t="shared" si="33"/>
        <v>519</v>
      </c>
      <c r="AT41" s="40">
        <v>119</v>
      </c>
      <c r="AU41" s="40"/>
      <c r="AV41" s="40">
        <v>400</v>
      </c>
      <c r="AW41" s="40"/>
      <c r="AX41" s="40"/>
      <c r="AY41" s="40"/>
      <c r="AZ41" s="40"/>
      <c r="BA41" s="219"/>
      <c r="BB41" s="219"/>
      <c r="BC41" s="607" t="s">
        <v>240</v>
      </c>
      <c r="BD41" s="269" t="s">
        <v>241</v>
      </c>
      <c r="BE41" s="206" t="s">
        <v>242</v>
      </c>
      <c r="BF41" s="96" t="s">
        <v>90</v>
      </c>
      <c r="BG41" s="606" t="s">
        <v>265</v>
      </c>
      <c r="BH41" s="606" t="s">
        <v>266</v>
      </c>
      <c r="BI41" s="606" t="s">
        <v>267</v>
      </c>
      <c r="BJ41" s="506">
        <v>18809080626</v>
      </c>
      <c r="BK41" s="703" t="s">
        <v>268</v>
      </c>
      <c r="BL41" s="637">
        <v>13909970526</v>
      </c>
      <c r="BM41" s="703" t="s">
        <v>269</v>
      </c>
      <c r="BN41" s="703" t="s">
        <v>269</v>
      </c>
      <c r="BO41" s="992"/>
    </row>
    <row r="42" s="282" customFormat="1" ht="42" hidden="1" customHeight="1" spans="1:67">
      <c r="A42" s="139" t="s">
        <v>270</v>
      </c>
      <c r="B42" s="142">
        <f>SUM(B43:B47)</f>
        <v>5</v>
      </c>
      <c r="C42" s="37"/>
      <c r="D42" s="445"/>
      <c r="E42" s="445"/>
      <c r="F42" s="666" t="s">
        <v>271</v>
      </c>
      <c r="G42" s="144"/>
      <c r="H42" s="142">
        <f>SUM(H43:H47)</f>
        <v>15950</v>
      </c>
      <c r="I42" s="142">
        <f>SUM(I43:I47)</f>
        <v>6232</v>
      </c>
      <c r="J42" s="142">
        <f>SUM(J43:J47)</f>
        <v>9718</v>
      </c>
      <c r="K42" s="142"/>
      <c r="L42" s="142"/>
      <c r="M42" s="142"/>
      <c r="N42" s="142"/>
      <c r="O42" s="142"/>
      <c r="P42" s="142"/>
      <c r="Q42" s="142"/>
      <c r="R42" s="142"/>
      <c r="S42" s="142"/>
      <c r="T42" s="142"/>
      <c r="U42" s="142"/>
      <c r="V42" s="142"/>
      <c r="W42" s="142"/>
      <c r="X42" s="142"/>
      <c r="Y42" s="444">
        <f>SUM(Y43:Y47)</f>
        <v>9308</v>
      </c>
      <c r="Z42" s="174">
        <f t="shared" si="1"/>
        <v>0.957810249022433</v>
      </c>
      <c r="AA42" s="444">
        <f>SUM(AA43:AA47)</f>
        <v>7770</v>
      </c>
      <c r="AB42" s="444"/>
      <c r="AC42" s="444"/>
      <c r="AD42" s="444"/>
      <c r="AE42" s="142"/>
      <c r="AF42" s="142"/>
      <c r="AG42" s="564"/>
      <c r="AH42" s="564"/>
      <c r="AI42" s="564"/>
      <c r="AJ42" s="564"/>
      <c r="AK42" s="564"/>
      <c r="AL42" s="564"/>
      <c r="AM42" s="809"/>
      <c r="AN42" s="444"/>
      <c r="AO42" s="444"/>
      <c r="AP42" s="444"/>
      <c r="AQ42" s="444"/>
      <c r="AR42" s="444"/>
      <c r="AS42" s="142">
        <f t="shared" ref="AS42:BB42" si="35">SUM(AS43:AS47)</f>
        <v>9718</v>
      </c>
      <c r="AT42" s="142">
        <f t="shared" si="35"/>
        <v>1231</v>
      </c>
      <c r="AU42" s="142">
        <f t="shared" si="35"/>
        <v>1400</v>
      </c>
      <c r="AV42" s="142">
        <f t="shared" si="35"/>
        <v>1500</v>
      </c>
      <c r="AW42" s="142">
        <f t="shared" si="35"/>
        <v>0</v>
      </c>
      <c r="AX42" s="142">
        <f t="shared" si="35"/>
        <v>2720</v>
      </c>
      <c r="AY42" s="142">
        <f t="shared" si="35"/>
        <v>2000</v>
      </c>
      <c r="AZ42" s="142">
        <f t="shared" si="35"/>
        <v>0</v>
      </c>
      <c r="BA42" s="142">
        <f t="shared" si="35"/>
        <v>0</v>
      </c>
      <c r="BB42" s="142">
        <f t="shared" si="35"/>
        <v>867</v>
      </c>
      <c r="BC42" s="274"/>
      <c r="BD42" s="274"/>
      <c r="BE42" s="276"/>
      <c r="BF42" s="481"/>
      <c r="BG42" s="980"/>
      <c r="BH42" s="980"/>
      <c r="BI42" s="696"/>
      <c r="BJ42" s="696"/>
      <c r="BK42" s="981"/>
      <c r="BL42" s="981"/>
      <c r="BM42" s="981"/>
      <c r="BN42" s="981"/>
      <c r="BO42" s="919"/>
    </row>
    <row r="43" s="118" customFormat="1" ht="42" hidden="1" customHeight="1" spans="1:67">
      <c r="A43" s="152">
        <v>20</v>
      </c>
      <c r="B43" s="149">
        <v>1</v>
      </c>
      <c r="C43" s="658" t="s">
        <v>86</v>
      </c>
      <c r="D43" s="480">
        <v>1</v>
      </c>
      <c r="E43" s="480">
        <v>1294</v>
      </c>
      <c r="F43" s="667" t="s">
        <v>272</v>
      </c>
      <c r="G43" s="474" t="s">
        <v>273</v>
      </c>
      <c r="H43" s="149">
        <v>3650</v>
      </c>
      <c r="I43" s="149">
        <v>2356</v>
      </c>
      <c r="J43" s="149">
        <f t="shared" ref="J43:J47" si="36">AS43</f>
        <v>1294</v>
      </c>
      <c r="K43" s="149">
        <v>1</v>
      </c>
      <c r="L43" s="149">
        <v>1</v>
      </c>
      <c r="M43" s="149">
        <v>1</v>
      </c>
      <c r="N43" s="149">
        <v>1</v>
      </c>
      <c r="O43" s="149">
        <v>1</v>
      </c>
      <c r="P43" s="149"/>
      <c r="Q43" s="149">
        <v>1</v>
      </c>
      <c r="R43" s="149"/>
      <c r="S43" s="149"/>
      <c r="T43" s="149">
        <v>1</v>
      </c>
      <c r="U43" s="149">
        <f>O43*J43</f>
        <v>1294</v>
      </c>
      <c r="V43" s="149">
        <f>Q43*J43</f>
        <v>1294</v>
      </c>
      <c r="W43" s="149">
        <f>S43*J43</f>
        <v>0</v>
      </c>
      <c r="X43" s="149">
        <f>AH43*J43</f>
        <v>1294</v>
      </c>
      <c r="Y43" s="462">
        <v>923</v>
      </c>
      <c r="Z43" s="174">
        <f t="shared" si="1"/>
        <v>0.713292117465224</v>
      </c>
      <c r="AA43" s="462">
        <v>800</v>
      </c>
      <c r="AB43" s="462">
        <v>1</v>
      </c>
      <c r="AC43" s="462">
        <v>923</v>
      </c>
      <c r="AD43" s="462"/>
      <c r="AE43" s="37">
        <f>J43*0.75</f>
        <v>970.5</v>
      </c>
      <c r="AF43" s="175">
        <f>Y43-AE43</f>
        <v>-47.5</v>
      </c>
      <c r="AG43" s="179">
        <v>44625</v>
      </c>
      <c r="AH43" s="149">
        <v>1</v>
      </c>
      <c r="AI43" s="149"/>
      <c r="AJ43" s="32">
        <v>42</v>
      </c>
      <c r="AK43" s="32">
        <v>42</v>
      </c>
      <c r="AL43" s="195">
        <f t="shared" si="34"/>
        <v>1</v>
      </c>
      <c r="AM43" s="813" t="s">
        <v>274</v>
      </c>
      <c r="AN43" s="462"/>
      <c r="AO43" s="462"/>
      <c r="AP43" s="462"/>
      <c r="AQ43" s="462"/>
      <c r="AR43" s="462"/>
      <c r="AS43" s="149">
        <f t="shared" si="33"/>
        <v>1294</v>
      </c>
      <c r="AT43" s="149">
        <v>1231</v>
      </c>
      <c r="AU43" s="149"/>
      <c r="AV43" s="149"/>
      <c r="AW43" s="149"/>
      <c r="AX43" s="149"/>
      <c r="AY43" s="149"/>
      <c r="AZ43" s="149"/>
      <c r="BA43" s="149"/>
      <c r="BB43" s="149">
        <v>63</v>
      </c>
      <c r="BC43" s="206" t="s">
        <v>275</v>
      </c>
      <c r="BD43" s="206" t="s">
        <v>276</v>
      </c>
      <c r="BE43" s="210" t="s">
        <v>277</v>
      </c>
      <c r="BF43" s="484" t="s">
        <v>87</v>
      </c>
      <c r="BG43" s="614" t="s">
        <v>278</v>
      </c>
      <c r="BH43" s="888" t="s">
        <v>279</v>
      </c>
      <c r="BI43" s="606" t="s">
        <v>280</v>
      </c>
      <c r="BJ43" s="616">
        <v>13579576572</v>
      </c>
      <c r="BK43" s="837" t="s">
        <v>281</v>
      </c>
      <c r="BL43" s="507">
        <v>18719930492</v>
      </c>
      <c r="BM43" s="507"/>
      <c r="BN43" s="507"/>
      <c r="BO43" s="919"/>
    </row>
    <row r="44" s="118" customFormat="1" ht="42" hidden="1" customHeight="1" spans="1:67">
      <c r="A44" s="152">
        <v>21</v>
      </c>
      <c r="B44" s="149">
        <v>1</v>
      </c>
      <c r="C44" s="658" t="s">
        <v>86</v>
      </c>
      <c r="D44" s="659">
        <v>1</v>
      </c>
      <c r="E44" s="659">
        <v>2804</v>
      </c>
      <c r="F44" s="667" t="s">
        <v>282</v>
      </c>
      <c r="G44" s="474" t="s">
        <v>283</v>
      </c>
      <c r="H44" s="149">
        <v>3800</v>
      </c>
      <c r="I44" s="149">
        <v>996</v>
      </c>
      <c r="J44" s="149">
        <f t="shared" si="36"/>
        <v>2804</v>
      </c>
      <c r="K44" s="149">
        <v>1</v>
      </c>
      <c r="L44" s="149">
        <v>1</v>
      </c>
      <c r="M44" s="149">
        <v>1</v>
      </c>
      <c r="N44" s="149">
        <v>1</v>
      </c>
      <c r="O44" s="149">
        <v>1</v>
      </c>
      <c r="P44" s="149"/>
      <c r="Q44" s="149">
        <v>1</v>
      </c>
      <c r="R44" s="149"/>
      <c r="S44" s="149"/>
      <c r="T44" s="149">
        <v>1</v>
      </c>
      <c r="U44" s="149">
        <f>O44*J44</f>
        <v>2804</v>
      </c>
      <c r="V44" s="149">
        <f>Q44*J44</f>
        <v>2804</v>
      </c>
      <c r="W44" s="149">
        <f>S44*J44</f>
        <v>0</v>
      </c>
      <c r="X44" s="149">
        <f>AH44*J44</f>
        <v>2804</v>
      </c>
      <c r="Y44" s="462">
        <v>2455</v>
      </c>
      <c r="Z44" s="174">
        <f t="shared" si="1"/>
        <v>0.875534950071327</v>
      </c>
      <c r="AA44" s="462">
        <v>1000</v>
      </c>
      <c r="AB44" s="462">
        <v>1</v>
      </c>
      <c r="AC44" s="462">
        <v>3000</v>
      </c>
      <c r="AD44" s="462"/>
      <c r="AE44" s="37">
        <f>J44*0.75</f>
        <v>2103</v>
      </c>
      <c r="AF44" s="175">
        <f>Y44-AE44</f>
        <v>352</v>
      </c>
      <c r="AG44" s="179">
        <v>44651</v>
      </c>
      <c r="AH44" s="149">
        <v>1</v>
      </c>
      <c r="AI44" s="149"/>
      <c r="AJ44" s="32">
        <v>40</v>
      </c>
      <c r="AK44" s="32">
        <v>15</v>
      </c>
      <c r="AL44" s="195">
        <f t="shared" si="34"/>
        <v>0.375</v>
      </c>
      <c r="AM44" s="813" t="s">
        <v>284</v>
      </c>
      <c r="AN44" s="462"/>
      <c r="AO44" s="462"/>
      <c r="AP44" s="462"/>
      <c r="AQ44" s="462"/>
      <c r="AR44" s="462"/>
      <c r="AS44" s="149">
        <f t="shared" si="33"/>
        <v>2804</v>
      </c>
      <c r="AT44" s="149"/>
      <c r="AU44" s="149"/>
      <c r="AV44" s="149"/>
      <c r="AW44" s="149"/>
      <c r="AX44" s="149"/>
      <c r="AY44" s="149">
        <v>2000</v>
      </c>
      <c r="AZ44" s="149"/>
      <c r="BA44" s="149"/>
      <c r="BB44" s="149">
        <v>804</v>
      </c>
      <c r="BC44" s="206" t="s">
        <v>275</v>
      </c>
      <c r="BD44" s="206" t="s">
        <v>276</v>
      </c>
      <c r="BE44" s="210" t="s">
        <v>277</v>
      </c>
      <c r="BF44" s="484" t="s">
        <v>87</v>
      </c>
      <c r="BG44" s="614" t="s">
        <v>278</v>
      </c>
      <c r="BH44" s="888" t="s">
        <v>279</v>
      </c>
      <c r="BI44" s="606" t="s">
        <v>280</v>
      </c>
      <c r="BJ44" s="616">
        <v>13579576572</v>
      </c>
      <c r="BK44" s="837" t="s">
        <v>285</v>
      </c>
      <c r="BL44" s="507">
        <v>18299697833</v>
      </c>
      <c r="BM44" s="507"/>
      <c r="BN44" s="507"/>
      <c r="BO44" s="919" t="s">
        <v>286</v>
      </c>
    </row>
    <row r="45" s="120" customFormat="1" ht="42" hidden="1" customHeight="1" spans="1:68">
      <c r="A45" s="152">
        <v>22</v>
      </c>
      <c r="B45" s="40">
        <v>1</v>
      </c>
      <c r="C45" s="484" t="s">
        <v>87</v>
      </c>
      <c r="D45" s="485">
        <v>1</v>
      </c>
      <c r="E45" s="251">
        <v>2720</v>
      </c>
      <c r="F45" s="88" t="s">
        <v>287</v>
      </c>
      <c r="G45" s="88" t="s">
        <v>288</v>
      </c>
      <c r="H45" s="40">
        <v>4500</v>
      </c>
      <c r="I45" s="40">
        <v>1780</v>
      </c>
      <c r="J45" s="149">
        <f t="shared" si="36"/>
        <v>2720</v>
      </c>
      <c r="K45" s="149">
        <v>1</v>
      </c>
      <c r="L45" s="149">
        <v>1</v>
      </c>
      <c r="M45" s="149">
        <v>1</v>
      </c>
      <c r="N45" s="149">
        <v>1</v>
      </c>
      <c r="O45" s="149">
        <v>1</v>
      </c>
      <c r="P45" s="149"/>
      <c r="Q45" s="149">
        <v>1</v>
      </c>
      <c r="R45" s="149"/>
      <c r="S45" s="149"/>
      <c r="T45" s="149">
        <v>1</v>
      </c>
      <c r="U45" s="149">
        <f>O45*J45</f>
        <v>2720</v>
      </c>
      <c r="V45" s="149">
        <f>Q45*J45</f>
        <v>2720</v>
      </c>
      <c r="W45" s="149">
        <f>S45*J45</f>
        <v>0</v>
      </c>
      <c r="X45" s="149">
        <f>AH45*J45</f>
        <v>2720</v>
      </c>
      <c r="Y45" s="456">
        <v>2680</v>
      </c>
      <c r="Z45" s="174">
        <f t="shared" si="1"/>
        <v>0.985294117647059</v>
      </c>
      <c r="AA45" s="456">
        <v>2720</v>
      </c>
      <c r="AB45" s="456">
        <v>1</v>
      </c>
      <c r="AC45" s="456">
        <v>3890</v>
      </c>
      <c r="AD45" s="456"/>
      <c r="AE45" s="39"/>
      <c r="AF45" s="175">
        <f>Y45-AE45</f>
        <v>2680</v>
      </c>
      <c r="AG45" s="179">
        <v>44609</v>
      </c>
      <c r="AH45" s="149">
        <v>1</v>
      </c>
      <c r="AI45" s="149"/>
      <c r="AJ45" s="32">
        <v>70</v>
      </c>
      <c r="AK45" s="32">
        <v>70</v>
      </c>
      <c r="AL45" s="195">
        <f t="shared" si="34"/>
        <v>1</v>
      </c>
      <c r="AM45" s="970" t="s">
        <v>289</v>
      </c>
      <c r="AN45" s="815"/>
      <c r="AO45" s="815"/>
      <c r="AP45" s="462"/>
      <c r="AQ45" s="462"/>
      <c r="AR45" s="462"/>
      <c r="AS45" s="149">
        <f t="shared" si="33"/>
        <v>2720</v>
      </c>
      <c r="AT45" s="40"/>
      <c r="AU45" s="40"/>
      <c r="AV45" s="40"/>
      <c r="AW45" s="40"/>
      <c r="AX45" s="478">
        <v>2720</v>
      </c>
      <c r="AY45" s="40"/>
      <c r="AZ45" s="40"/>
      <c r="BA45" s="40"/>
      <c r="BB45" s="40"/>
      <c r="BC45" s="210" t="s">
        <v>275</v>
      </c>
      <c r="BD45" s="701" t="s">
        <v>276</v>
      </c>
      <c r="BE45" s="210" t="s">
        <v>277</v>
      </c>
      <c r="BF45" s="484" t="s">
        <v>87</v>
      </c>
      <c r="BG45" s="614" t="s">
        <v>278</v>
      </c>
      <c r="BH45" s="614" t="s">
        <v>290</v>
      </c>
      <c r="BI45" s="614" t="s">
        <v>291</v>
      </c>
      <c r="BJ45" s="982">
        <v>13779611855</v>
      </c>
      <c r="BK45" s="983" t="s">
        <v>292</v>
      </c>
      <c r="BL45" s="984">
        <v>13119086333</v>
      </c>
      <c r="BM45" s="983" t="s">
        <v>293</v>
      </c>
      <c r="BN45" s="983" t="s">
        <v>294</v>
      </c>
      <c r="BO45" s="993" t="s">
        <v>295</v>
      </c>
      <c r="BP45" s="118"/>
    </row>
    <row r="46" s="118" customFormat="1" ht="42" hidden="1" customHeight="1" spans="1:67">
      <c r="A46" s="152">
        <v>23</v>
      </c>
      <c r="B46" s="40">
        <v>1</v>
      </c>
      <c r="C46" s="42" t="s">
        <v>89</v>
      </c>
      <c r="D46" s="480">
        <v>1</v>
      </c>
      <c r="E46" s="480">
        <v>1500</v>
      </c>
      <c r="F46" s="104" t="s">
        <v>296</v>
      </c>
      <c r="G46" s="104" t="s">
        <v>297</v>
      </c>
      <c r="H46" s="40">
        <v>2500</v>
      </c>
      <c r="I46" s="149">
        <v>1000</v>
      </c>
      <c r="J46" s="149">
        <f t="shared" si="36"/>
        <v>1500</v>
      </c>
      <c r="K46" s="149">
        <v>1</v>
      </c>
      <c r="L46" s="149">
        <v>1</v>
      </c>
      <c r="M46" s="149">
        <v>1</v>
      </c>
      <c r="N46" s="149">
        <v>1</v>
      </c>
      <c r="O46" s="149">
        <v>1</v>
      </c>
      <c r="P46" s="149"/>
      <c r="Q46" s="149">
        <v>1</v>
      </c>
      <c r="R46" s="149"/>
      <c r="S46" s="149"/>
      <c r="T46" s="149">
        <v>1</v>
      </c>
      <c r="U46" s="149">
        <f>O46*J46</f>
        <v>1500</v>
      </c>
      <c r="V46" s="149">
        <f>Q46*J46</f>
        <v>1500</v>
      </c>
      <c r="W46" s="149">
        <f>S46*J46</f>
        <v>0</v>
      </c>
      <c r="X46" s="149">
        <f>AH46*J46</f>
        <v>1500</v>
      </c>
      <c r="Y46" s="462">
        <v>1850</v>
      </c>
      <c r="Z46" s="174">
        <f t="shared" si="1"/>
        <v>1.23333333333333</v>
      </c>
      <c r="AA46" s="462">
        <v>1850</v>
      </c>
      <c r="AB46" s="462">
        <v>1</v>
      </c>
      <c r="AC46" s="462">
        <v>2000</v>
      </c>
      <c r="AD46" s="462"/>
      <c r="AE46" s="37">
        <f>J46*0.75</f>
        <v>1125</v>
      </c>
      <c r="AF46" s="175">
        <f>Y46-AE46</f>
        <v>725</v>
      </c>
      <c r="AG46" s="179">
        <v>44630</v>
      </c>
      <c r="AH46" s="149">
        <v>1</v>
      </c>
      <c r="AI46" s="149"/>
      <c r="AJ46" s="32">
        <v>30</v>
      </c>
      <c r="AK46" s="32">
        <v>30</v>
      </c>
      <c r="AL46" s="195">
        <v>1</v>
      </c>
      <c r="AM46" s="813" t="s">
        <v>123</v>
      </c>
      <c r="AN46" s="815"/>
      <c r="AO46" s="815"/>
      <c r="AP46" s="462"/>
      <c r="AQ46" s="462"/>
      <c r="AR46" s="462"/>
      <c r="AS46" s="149">
        <f t="shared" si="33"/>
        <v>1500</v>
      </c>
      <c r="AT46" s="149"/>
      <c r="AU46" s="149"/>
      <c r="AV46" s="40">
        <v>1500</v>
      </c>
      <c r="AW46" s="149"/>
      <c r="AX46" s="149"/>
      <c r="AY46" s="149"/>
      <c r="AZ46" s="149"/>
      <c r="BA46" s="149"/>
      <c r="BB46" s="149"/>
      <c r="BC46" s="206" t="s">
        <v>275</v>
      </c>
      <c r="BD46" s="206" t="s">
        <v>276</v>
      </c>
      <c r="BE46" s="210" t="s">
        <v>277</v>
      </c>
      <c r="BF46" s="607" t="s">
        <v>89</v>
      </c>
      <c r="BG46" s="484" t="s">
        <v>298</v>
      </c>
      <c r="BH46" s="210" t="s">
        <v>299</v>
      </c>
      <c r="BI46" s="210" t="s">
        <v>300</v>
      </c>
      <c r="BJ46" s="219">
        <v>13579570785</v>
      </c>
      <c r="BK46" s="641" t="s">
        <v>301</v>
      </c>
      <c r="BL46" s="642">
        <v>13279896661</v>
      </c>
      <c r="BM46" s="641" t="s">
        <v>302</v>
      </c>
      <c r="BN46" s="641" t="s">
        <v>303</v>
      </c>
      <c r="BO46" s="919" t="s">
        <v>304</v>
      </c>
    </row>
    <row r="47" s="780" customFormat="1" ht="42" customHeight="1" spans="1:67">
      <c r="A47" s="939">
        <v>24</v>
      </c>
      <c r="B47" s="483">
        <v>1</v>
      </c>
      <c r="C47" s="661" t="s">
        <v>90</v>
      </c>
      <c r="D47" s="548">
        <v>1</v>
      </c>
      <c r="E47" s="945">
        <v>1400</v>
      </c>
      <c r="F47" s="662" t="s">
        <v>305</v>
      </c>
      <c r="G47" s="104" t="s">
        <v>306</v>
      </c>
      <c r="H47" s="483">
        <v>1500</v>
      </c>
      <c r="I47" s="40">
        <v>100</v>
      </c>
      <c r="J47" s="465">
        <f t="shared" si="36"/>
        <v>1400</v>
      </c>
      <c r="K47" s="149">
        <v>1</v>
      </c>
      <c r="L47" s="149">
        <v>1</v>
      </c>
      <c r="M47" s="149">
        <v>1</v>
      </c>
      <c r="N47" s="149">
        <v>1</v>
      </c>
      <c r="O47" s="149">
        <v>1</v>
      </c>
      <c r="P47" s="149"/>
      <c r="Q47" s="149">
        <v>1</v>
      </c>
      <c r="R47" s="149"/>
      <c r="S47" s="149"/>
      <c r="T47" s="149">
        <v>1</v>
      </c>
      <c r="U47" s="149">
        <f>O47*J47</f>
        <v>1400</v>
      </c>
      <c r="V47" s="149">
        <f>Q47*J47</f>
        <v>1400</v>
      </c>
      <c r="W47" s="149">
        <f>S47*J47</f>
        <v>0</v>
      </c>
      <c r="X47" s="149">
        <f>AH47*J47</f>
        <v>1400</v>
      </c>
      <c r="Y47" s="956">
        <v>1400</v>
      </c>
      <c r="Z47" s="542">
        <f t="shared" si="1"/>
        <v>1</v>
      </c>
      <c r="AA47" s="956">
        <v>1400</v>
      </c>
      <c r="AB47" s="956">
        <v>1</v>
      </c>
      <c r="AC47" s="956">
        <v>1137</v>
      </c>
      <c r="AD47" s="956"/>
      <c r="AE47" s="441">
        <f>J47*0.75</f>
        <v>1050</v>
      </c>
      <c r="AF47" s="562">
        <f>Y47-AE47</f>
        <v>350</v>
      </c>
      <c r="AG47" s="967">
        <v>44617</v>
      </c>
      <c r="AH47" s="149">
        <v>1</v>
      </c>
      <c r="AI47" s="149"/>
      <c r="AJ47" s="32">
        <v>40</v>
      </c>
      <c r="AK47" s="32">
        <v>40</v>
      </c>
      <c r="AL47" s="195">
        <f t="shared" si="34"/>
        <v>1</v>
      </c>
      <c r="AM47" s="968" t="s">
        <v>148</v>
      </c>
      <c r="AN47" s="815"/>
      <c r="AO47" s="815"/>
      <c r="AP47" s="462"/>
      <c r="AQ47" s="462"/>
      <c r="AR47" s="462"/>
      <c r="AS47" s="149">
        <f t="shared" si="33"/>
        <v>1400</v>
      </c>
      <c r="AT47" s="40"/>
      <c r="AU47" s="40">
        <v>1400</v>
      </c>
      <c r="AV47" s="40"/>
      <c r="AW47" s="40"/>
      <c r="AX47" s="40"/>
      <c r="AY47" s="40"/>
      <c r="AZ47" s="40"/>
      <c r="BA47" s="40"/>
      <c r="BB47" s="40"/>
      <c r="BC47" s="206" t="s">
        <v>275</v>
      </c>
      <c r="BD47" s="206" t="s">
        <v>276</v>
      </c>
      <c r="BE47" s="210" t="s">
        <v>277</v>
      </c>
      <c r="BF47" s="607" t="s">
        <v>90</v>
      </c>
      <c r="BG47" s="888" t="s">
        <v>307</v>
      </c>
      <c r="BH47" s="888" t="s">
        <v>308</v>
      </c>
      <c r="BI47" s="606" t="s">
        <v>309</v>
      </c>
      <c r="BJ47" s="616">
        <v>18509082176</v>
      </c>
      <c r="BK47" s="837" t="s">
        <v>310</v>
      </c>
      <c r="BL47" s="507">
        <v>13779805556</v>
      </c>
      <c r="BM47" s="837" t="s">
        <v>311</v>
      </c>
      <c r="BN47" s="837" t="s">
        <v>312</v>
      </c>
      <c r="BO47" s="994" t="s">
        <v>313</v>
      </c>
    </row>
    <row r="48" s="118" customFormat="1" ht="42" hidden="1" customHeight="1" spans="1:67">
      <c r="A48" s="139" t="s">
        <v>314</v>
      </c>
      <c r="B48" s="142">
        <f>SUM(B49)</f>
        <v>1</v>
      </c>
      <c r="C48" s="37"/>
      <c r="D48" s="445"/>
      <c r="E48" s="445"/>
      <c r="F48" s="666" t="s">
        <v>315</v>
      </c>
      <c r="G48" s="144"/>
      <c r="H48" s="142">
        <f t="shared" ref="H48:J48" si="37">SUM(H49)</f>
        <v>19200</v>
      </c>
      <c r="I48" s="142">
        <f t="shared" si="37"/>
        <v>0</v>
      </c>
      <c r="J48" s="142">
        <f t="shared" si="37"/>
        <v>4000</v>
      </c>
      <c r="K48" s="142"/>
      <c r="L48" s="142"/>
      <c r="M48" s="142"/>
      <c r="N48" s="142"/>
      <c r="O48" s="142"/>
      <c r="P48" s="142"/>
      <c r="Q48" s="142"/>
      <c r="R48" s="142"/>
      <c r="S48" s="142"/>
      <c r="T48" s="142"/>
      <c r="U48" s="142"/>
      <c r="V48" s="142"/>
      <c r="W48" s="142"/>
      <c r="X48" s="142"/>
      <c r="Y48" s="444">
        <f>SUM(Y49)</f>
        <v>2000</v>
      </c>
      <c r="Z48" s="174">
        <f t="shared" si="1"/>
        <v>0.5</v>
      </c>
      <c r="AA48" s="444">
        <f>SUM(AA49)</f>
        <v>0</v>
      </c>
      <c r="AB48" s="444"/>
      <c r="AC48" s="444"/>
      <c r="AD48" s="444"/>
      <c r="AE48" s="142"/>
      <c r="AF48" s="142"/>
      <c r="AG48" s="564"/>
      <c r="AH48" s="564"/>
      <c r="AI48" s="564"/>
      <c r="AJ48" s="564"/>
      <c r="AK48" s="564"/>
      <c r="AL48" s="564"/>
      <c r="AM48" s="809"/>
      <c r="AN48" s="444"/>
      <c r="AO48" s="444"/>
      <c r="AP48" s="444"/>
      <c r="AQ48" s="444"/>
      <c r="AR48" s="444"/>
      <c r="AS48" s="142">
        <f>SUM(AS49)</f>
        <v>4000</v>
      </c>
      <c r="AT48" s="142">
        <f t="shared" ref="AT48:BB48" si="38">SUM(AT49)</f>
        <v>0</v>
      </c>
      <c r="AU48" s="142">
        <f t="shared" si="38"/>
        <v>0</v>
      </c>
      <c r="AV48" s="142">
        <f t="shared" si="38"/>
        <v>0</v>
      </c>
      <c r="AW48" s="142">
        <f t="shared" si="38"/>
        <v>0</v>
      </c>
      <c r="AX48" s="142">
        <f t="shared" si="38"/>
        <v>0</v>
      </c>
      <c r="AY48" s="142">
        <f t="shared" si="38"/>
        <v>0</v>
      </c>
      <c r="AZ48" s="142">
        <f t="shared" si="38"/>
        <v>0</v>
      </c>
      <c r="BA48" s="142">
        <f t="shared" si="38"/>
        <v>4000</v>
      </c>
      <c r="BB48" s="142">
        <f t="shared" si="38"/>
        <v>0</v>
      </c>
      <c r="BC48" s="274"/>
      <c r="BD48" s="274"/>
      <c r="BE48" s="276"/>
      <c r="BF48" s="481"/>
      <c r="BG48" s="980"/>
      <c r="BH48" s="980"/>
      <c r="BI48" s="696"/>
      <c r="BJ48" s="696"/>
      <c r="BK48" s="981"/>
      <c r="BL48" s="981"/>
      <c r="BM48" s="981"/>
      <c r="BN48" s="981"/>
      <c r="BO48" s="919"/>
    </row>
    <row r="49" s="925" customFormat="1" ht="42" hidden="1" customHeight="1" spans="1:67">
      <c r="A49" s="152">
        <v>25</v>
      </c>
      <c r="B49" s="40">
        <v>1</v>
      </c>
      <c r="C49" s="607" t="s">
        <v>88</v>
      </c>
      <c r="D49" s="508">
        <v>1</v>
      </c>
      <c r="E49" s="508">
        <v>3000</v>
      </c>
      <c r="F49" s="65" t="s">
        <v>316</v>
      </c>
      <c r="G49" s="88" t="s">
        <v>317</v>
      </c>
      <c r="H49" s="149">
        <v>19200</v>
      </c>
      <c r="I49" s="302"/>
      <c r="J49" s="149">
        <f>AS49</f>
        <v>4000</v>
      </c>
      <c r="K49" s="149">
        <v>1</v>
      </c>
      <c r="L49" s="149">
        <v>1</v>
      </c>
      <c r="M49" s="149">
        <v>1</v>
      </c>
      <c r="N49" s="149">
        <v>1</v>
      </c>
      <c r="O49" s="149">
        <v>1</v>
      </c>
      <c r="P49" s="149"/>
      <c r="Q49" s="149">
        <v>1</v>
      </c>
      <c r="R49" s="149"/>
      <c r="S49" s="149"/>
      <c r="T49" s="149">
        <v>1</v>
      </c>
      <c r="U49" s="149">
        <f>O49*J49</f>
        <v>4000</v>
      </c>
      <c r="V49" s="149">
        <f>Q49*J49</f>
        <v>4000</v>
      </c>
      <c r="W49" s="149">
        <f>S49*J49</f>
        <v>0</v>
      </c>
      <c r="X49" s="149">
        <f>AH49*J49</f>
        <v>4000</v>
      </c>
      <c r="Y49" s="462">
        <v>2000</v>
      </c>
      <c r="Z49" s="174">
        <f t="shared" si="1"/>
        <v>0.5</v>
      </c>
      <c r="AA49" s="859"/>
      <c r="AB49" s="859">
        <v>1</v>
      </c>
      <c r="AC49" s="859">
        <v>886</v>
      </c>
      <c r="AD49" s="859"/>
      <c r="AE49" s="37">
        <f>J49*0.75</f>
        <v>3000</v>
      </c>
      <c r="AF49" s="175">
        <f>Y49-AE49</f>
        <v>-1000</v>
      </c>
      <c r="AG49" s="179">
        <v>44757</v>
      </c>
      <c r="AH49" s="149">
        <v>1</v>
      </c>
      <c r="AI49" s="149"/>
      <c r="AJ49" s="32">
        <v>50</v>
      </c>
      <c r="AK49" s="32">
        <v>15</v>
      </c>
      <c r="AL49" s="195">
        <f>AK49/AJ49</f>
        <v>0.3</v>
      </c>
      <c r="AM49" s="813" t="s">
        <v>318</v>
      </c>
      <c r="AN49" s="462"/>
      <c r="AO49" s="462"/>
      <c r="AP49" s="590"/>
      <c r="AQ49" s="462"/>
      <c r="AR49" s="462"/>
      <c r="AS49" s="149">
        <f>AT49+AU49+AV49+AW49+AX49+AY49+BA49+BB49+AZ49</f>
        <v>4000</v>
      </c>
      <c r="AT49" s="677"/>
      <c r="AU49" s="677"/>
      <c r="AV49" s="677"/>
      <c r="AW49" s="677"/>
      <c r="AX49" s="677"/>
      <c r="AY49" s="677"/>
      <c r="AZ49" s="677"/>
      <c r="BA49" s="677">
        <v>4000</v>
      </c>
      <c r="BB49" s="677"/>
      <c r="BC49" s="618" t="s">
        <v>319</v>
      </c>
      <c r="BD49" s="618" t="s">
        <v>320</v>
      </c>
      <c r="BE49" s="618" t="s">
        <v>321</v>
      </c>
      <c r="BF49" s="207" t="s">
        <v>88</v>
      </c>
      <c r="BG49" s="618" t="s">
        <v>322</v>
      </c>
      <c r="BH49" s="618" t="s">
        <v>323</v>
      </c>
      <c r="BI49" s="618" t="s">
        <v>324</v>
      </c>
      <c r="BJ49" s="693">
        <v>13899485857</v>
      </c>
      <c r="BK49" s="776"/>
      <c r="BL49" s="705"/>
      <c r="BM49" s="776"/>
      <c r="BN49" s="776"/>
      <c r="BO49" s="225" t="s">
        <v>325</v>
      </c>
    </row>
    <row r="50" s="282" customFormat="1" ht="42" hidden="1" customHeight="1" spans="1:67">
      <c r="A50" s="139" t="s">
        <v>326</v>
      </c>
      <c r="B50" s="459">
        <f>SUM(B51:B55)</f>
        <v>5</v>
      </c>
      <c r="C50" s="459"/>
      <c r="D50" s="460"/>
      <c r="E50" s="460"/>
      <c r="F50" s="454" t="s">
        <v>327</v>
      </c>
      <c r="G50" s="650"/>
      <c r="H50" s="459">
        <f>SUM(H51:H55)</f>
        <v>25000</v>
      </c>
      <c r="I50" s="459">
        <f>SUM(I51:I55)</f>
        <v>6900</v>
      </c>
      <c r="J50" s="459">
        <f>SUM(J51:J55)</f>
        <v>16100</v>
      </c>
      <c r="K50" s="459"/>
      <c r="L50" s="459"/>
      <c r="M50" s="459"/>
      <c r="N50" s="459"/>
      <c r="O50" s="459"/>
      <c r="P50" s="459"/>
      <c r="Q50" s="459"/>
      <c r="R50" s="459"/>
      <c r="S50" s="459"/>
      <c r="T50" s="459"/>
      <c r="U50" s="459"/>
      <c r="V50" s="459"/>
      <c r="W50" s="459"/>
      <c r="X50" s="459"/>
      <c r="Y50" s="460">
        <f>SUM(Y51:Y55)</f>
        <v>16060</v>
      </c>
      <c r="Z50" s="174">
        <f t="shared" si="1"/>
        <v>0.997515527950311</v>
      </c>
      <c r="AA50" s="460">
        <f>SUM(AA51:AA55)</f>
        <v>16100</v>
      </c>
      <c r="AB50" s="460"/>
      <c r="AC50" s="460"/>
      <c r="AD50" s="460"/>
      <c r="AE50" s="459"/>
      <c r="AF50" s="459"/>
      <c r="AG50" s="680"/>
      <c r="AH50" s="680"/>
      <c r="AI50" s="680"/>
      <c r="AJ50" s="680"/>
      <c r="AK50" s="680"/>
      <c r="AL50" s="680"/>
      <c r="AM50" s="969"/>
      <c r="AN50" s="569"/>
      <c r="AO50" s="569"/>
      <c r="AP50" s="569"/>
      <c r="AQ50" s="569"/>
      <c r="AR50" s="569"/>
      <c r="AS50" s="459">
        <f t="shared" ref="AS50:BB50" si="39">SUM(AS51:AS55)</f>
        <v>16100</v>
      </c>
      <c r="AT50" s="459">
        <f t="shared" si="39"/>
        <v>3500</v>
      </c>
      <c r="AU50" s="459">
        <f t="shared" si="39"/>
        <v>0</v>
      </c>
      <c r="AV50" s="459">
        <f t="shared" si="39"/>
        <v>8600</v>
      </c>
      <c r="AW50" s="459">
        <f t="shared" si="39"/>
        <v>0</v>
      </c>
      <c r="AX50" s="459">
        <f t="shared" si="39"/>
        <v>0</v>
      </c>
      <c r="AY50" s="459">
        <f t="shared" si="39"/>
        <v>4000</v>
      </c>
      <c r="AZ50" s="459">
        <f t="shared" si="39"/>
        <v>0</v>
      </c>
      <c r="BA50" s="459">
        <f t="shared" si="39"/>
        <v>0</v>
      </c>
      <c r="BB50" s="459">
        <f t="shared" si="39"/>
        <v>0</v>
      </c>
      <c r="BC50" s="691"/>
      <c r="BD50" s="691"/>
      <c r="BE50" s="691"/>
      <c r="BF50" s="481"/>
      <c r="BG50" s="691"/>
      <c r="BH50" s="691"/>
      <c r="BI50" s="691"/>
      <c r="BJ50" s="691"/>
      <c r="BK50" s="702"/>
      <c r="BL50" s="702"/>
      <c r="BM50" s="702"/>
      <c r="BN50" s="702"/>
      <c r="BO50" s="225"/>
    </row>
    <row r="51" s="283" customFormat="1" ht="42" hidden="1" customHeight="1" spans="1:67">
      <c r="A51" s="152">
        <v>26</v>
      </c>
      <c r="B51" s="40">
        <v>1</v>
      </c>
      <c r="C51" s="484" t="s">
        <v>87</v>
      </c>
      <c r="D51" s="485">
        <v>1</v>
      </c>
      <c r="E51" s="565">
        <v>900</v>
      </c>
      <c r="F51" s="88" t="s">
        <v>328</v>
      </c>
      <c r="G51" s="278" t="s">
        <v>329</v>
      </c>
      <c r="H51" s="309">
        <v>3000</v>
      </c>
      <c r="I51" s="149">
        <v>900</v>
      </c>
      <c r="J51" s="149">
        <f>AS51</f>
        <v>900</v>
      </c>
      <c r="K51" s="149">
        <v>1</v>
      </c>
      <c r="L51" s="149">
        <v>1</v>
      </c>
      <c r="M51" s="149">
        <v>1</v>
      </c>
      <c r="N51" s="149">
        <v>1</v>
      </c>
      <c r="O51" s="149">
        <v>1</v>
      </c>
      <c r="P51" s="149"/>
      <c r="Q51" s="149">
        <v>1</v>
      </c>
      <c r="R51" s="149"/>
      <c r="S51" s="149"/>
      <c r="T51" s="149">
        <v>1</v>
      </c>
      <c r="U51" s="149">
        <f>O51*J51</f>
        <v>900</v>
      </c>
      <c r="V51" s="149">
        <f>Q51*J51</f>
        <v>900</v>
      </c>
      <c r="W51" s="149">
        <f>S51*J51</f>
        <v>0</v>
      </c>
      <c r="X51" s="149">
        <f>AH51*J51</f>
        <v>900</v>
      </c>
      <c r="Y51" s="456">
        <v>720</v>
      </c>
      <c r="Z51" s="174">
        <f t="shared" si="1"/>
        <v>0.8</v>
      </c>
      <c r="AA51" s="456">
        <v>900</v>
      </c>
      <c r="AB51" s="456">
        <v>1</v>
      </c>
      <c r="AC51" s="456">
        <v>606</v>
      </c>
      <c r="AD51" s="456"/>
      <c r="AE51" s="39"/>
      <c r="AF51" s="175">
        <f>Y51-AE51</f>
        <v>720</v>
      </c>
      <c r="AG51" s="179">
        <v>44631</v>
      </c>
      <c r="AH51" s="149">
        <v>1</v>
      </c>
      <c r="AI51" s="149"/>
      <c r="AJ51" s="32">
        <v>61</v>
      </c>
      <c r="AK51" s="32">
        <v>61</v>
      </c>
      <c r="AL51" s="195">
        <f>AK51/AJ51</f>
        <v>1</v>
      </c>
      <c r="AM51" s="813" t="s">
        <v>330</v>
      </c>
      <c r="AN51" s="815"/>
      <c r="AO51" s="815"/>
      <c r="AP51" s="462"/>
      <c r="AQ51" s="462"/>
      <c r="AR51" s="462"/>
      <c r="AS51" s="149">
        <f>AT51+AU51+AV51+AW51+AX51+AY51+BA51+BB51+AZ51</f>
        <v>900</v>
      </c>
      <c r="AT51" s="309">
        <v>900</v>
      </c>
      <c r="AU51" s="309"/>
      <c r="AV51" s="309"/>
      <c r="AW51" s="149"/>
      <c r="AX51" s="149"/>
      <c r="AY51" s="309"/>
      <c r="AZ51" s="309"/>
      <c r="BA51" s="149"/>
      <c r="BB51" s="149"/>
      <c r="BC51" s="277" t="s">
        <v>331</v>
      </c>
      <c r="BD51" s="605" t="s">
        <v>332</v>
      </c>
      <c r="BE51" s="605" t="s">
        <v>333</v>
      </c>
      <c r="BF51" s="484" t="s">
        <v>87</v>
      </c>
      <c r="BG51" s="605" t="s">
        <v>278</v>
      </c>
      <c r="BH51" s="605" t="s">
        <v>334</v>
      </c>
      <c r="BI51" s="605" t="s">
        <v>335</v>
      </c>
      <c r="BJ51" s="504">
        <v>13579578495</v>
      </c>
      <c r="BK51" s="639" t="s">
        <v>336</v>
      </c>
      <c r="BL51" s="638" t="s">
        <v>337</v>
      </c>
      <c r="BM51" s="639" t="s">
        <v>338</v>
      </c>
      <c r="BN51" s="639" t="s">
        <v>339</v>
      </c>
      <c r="BO51" s="226" t="s">
        <v>340</v>
      </c>
    </row>
    <row r="52" s="283" customFormat="1" ht="42" hidden="1" customHeight="1" spans="1:67">
      <c r="A52" s="152">
        <v>27</v>
      </c>
      <c r="B52" s="40">
        <v>1</v>
      </c>
      <c r="C52" s="484" t="s">
        <v>87</v>
      </c>
      <c r="D52" s="485">
        <v>1</v>
      </c>
      <c r="E52" s="565">
        <v>4200</v>
      </c>
      <c r="F52" s="88" t="s">
        <v>341</v>
      </c>
      <c r="G52" s="278" t="s">
        <v>342</v>
      </c>
      <c r="H52" s="309">
        <v>6000</v>
      </c>
      <c r="I52" s="149">
        <v>1000</v>
      </c>
      <c r="J52" s="149">
        <f>AS52</f>
        <v>4200</v>
      </c>
      <c r="K52" s="149">
        <v>1</v>
      </c>
      <c r="L52" s="149">
        <v>1</v>
      </c>
      <c r="M52" s="149">
        <v>1</v>
      </c>
      <c r="N52" s="149">
        <v>1</v>
      </c>
      <c r="O52" s="149">
        <v>1</v>
      </c>
      <c r="P52" s="149"/>
      <c r="Q52" s="149">
        <v>1</v>
      </c>
      <c r="R52" s="149"/>
      <c r="S52" s="149"/>
      <c r="T52" s="149">
        <v>1</v>
      </c>
      <c r="U52" s="149">
        <f>O52*J52</f>
        <v>4200</v>
      </c>
      <c r="V52" s="149">
        <f>Q52*J52</f>
        <v>4200</v>
      </c>
      <c r="W52" s="149">
        <f>S52*J52</f>
        <v>0</v>
      </c>
      <c r="X52" s="149">
        <f>AH52*J52</f>
        <v>4200</v>
      </c>
      <c r="Y52" s="456">
        <v>4500</v>
      </c>
      <c r="Z52" s="174">
        <f t="shared" si="1"/>
        <v>1.07142857142857</v>
      </c>
      <c r="AA52" s="456">
        <v>4200</v>
      </c>
      <c r="AB52" s="456">
        <v>1</v>
      </c>
      <c r="AC52" s="456">
        <v>4147</v>
      </c>
      <c r="AD52" s="456"/>
      <c r="AE52" s="39"/>
      <c r="AF52" s="175">
        <f>Y52-AE52</f>
        <v>4500</v>
      </c>
      <c r="AG52" s="179">
        <v>44635</v>
      </c>
      <c r="AH52" s="149">
        <v>1</v>
      </c>
      <c r="AI52" s="149"/>
      <c r="AJ52" s="32">
        <v>55</v>
      </c>
      <c r="AK52" s="32">
        <v>55</v>
      </c>
      <c r="AL52" s="195">
        <f>AK52/AJ52</f>
        <v>1</v>
      </c>
      <c r="AM52" s="813" t="s">
        <v>343</v>
      </c>
      <c r="AN52" s="815"/>
      <c r="AO52" s="815"/>
      <c r="AP52" s="462"/>
      <c r="AQ52" s="462"/>
      <c r="AR52" s="462"/>
      <c r="AS52" s="149">
        <f>AT52+AU52+AV52+AW52+AX52+AY52+BA52+BB52+AZ52</f>
        <v>4200</v>
      </c>
      <c r="AT52" s="309">
        <v>2600</v>
      </c>
      <c r="AU52" s="309"/>
      <c r="AV52" s="309">
        <v>1600</v>
      </c>
      <c r="AW52" s="149"/>
      <c r="AX52" s="149"/>
      <c r="AY52" s="309"/>
      <c r="AZ52" s="309"/>
      <c r="BA52" s="149"/>
      <c r="BB52" s="149"/>
      <c r="BC52" s="277" t="s">
        <v>331</v>
      </c>
      <c r="BD52" s="605" t="s">
        <v>332</v>
      </c>
      <c r="BE52" s="605" t="s">
        <v>333</v>
      </c>
      <c r="BF52" s="484" t="s">
        <v>87</v>
      </c>
      <c r="BG52" s="605" t="s">
        <v>278</v>
      </c>
      <c r="BH52" s="605" t="s">
        <v>334</v>
      </c>
      <c r="BI52" s="605" t="s">
        <v>335</v>
      </c>
      <c r="BJ52" s="504">
        <v>13579578495</v>
      </c>
      <c r="BK52" s="639" t="s">
        <v>344</v>
      </c>
      <c r="BL52" s="638" t="s">
        <v>345</v>
      </c>
      <c r="BM52" s="639" t="s">
        <v>346</v>
      </c>
      <c r="BN52" s="639" t="s">
        <v>347</v>
      </c>
      <c r="BO52" s="226" t="s">
        <v>348</v>
      </c>
    </row>
    <row r="53" s="313" customFormat="1" ht="42" hidden="1" customHeight="1" spans="1:67">
      <c r="A53" s="152">
        <v>28</v>
      </c>
      <c r="B53" s="40">
        <v>1</v>
      </c>
      <c r="C53" s="207" t="s">
        <v>87</v>
      </c>
      <c r="D53" s="470">
        <v>1</v>
      </c>
      <c r="E53" s="470">
        <v>1200</v>
      </c>
      <c r="F53" s="88" t="s">
        <v>349</v>
      </c>
      <c r="G53" s="850" t="s">
        <v>350</v>
      </c>
      <c r="H53" s="478">
        <v>1200</v>
      </c>
      <c r="I53" s="149"/>
      <c r="J53" s="149">
        <f>AS53</f>
        <v>1200</v>
      </c>
      <c r="K53" s="149">
        <v>1</v>
      </c>
      <c r="L53" s="149">
        <v>1</v>
      </c>
      <c r="M53" s="149">
        <v>1</v>
      </c>
      <c r="N53" s="149">
        <v>1</v>
      </c>
      <c r="O53" s="149">
        <v>1</v>
      </c>
      <c r="P53" s="149"/>
      <c r="Q53" s="149">
        <v>1</v>
      </c>
      <c r="R53" s="149"/>
      <c r="S53" s="149"/>
      <c r="T53" s="149">
        <v>1</v>
      </c>
      <c r="U53" s="149">
        <f>O53*J53</f>
        <v>1200</v>
      </c>
      <c r="V53" s="149">
        <f>Q53*J53</f>
        <v>1200</v>
      </c>
      <c r="W53" s="149">
        <f>S53*J53</f>
        <v>0</v>
      </c>
      <c r="X53" s="149">
        <f>AH53*J53</f>
        <v>1200</v>
      </c>
      <c r="Y53" s="456">
        <v>1140</v>
      </c>
      <c r="Z53" s="174">
        <f t="shared" si="1"/>
        <v>0.95</v>
      </c>
      <c r="AA53" s="456">
        <v>1200</v>
      </c>
      <c r="AB53" s="456">
        <v>1</v>
      </c>
      <c r="AC53" s="456">
        <v>952</v>
      </c>
      <c r="AD53" s="456"/>
      <c r="AE53" s="39"/>
      <c r="AF53" s="175">
        <f>Y53-AE53</f>
        <v>1140</v>
      </c>
      <c r="AG53" s="179">
        <v>44621</v>
      </c>
      <c r="AH53" s="149">
        <v>1</v>
      </c>
      <c r="AI53" s="149"/>
      <c r="AJ53" s="32">
        <v>40</v>
      </c>
      <c r="AK53" s="32">
        <v>20</v>
      </c>
      <c r="AL53" s="195">
        <f>AK53/AJ53</f>
        <v>0.5</v>
      </c>
      <c r="AM53" s="813" t="s">
        <v>351</v>
      </c>
      <c r="AN53" s="462"/>
      <c r="AO53" s="462"/>
      <c r="AP53" s="462"/>
      <c r="AQ53" s="462"/>
      <c r="AR53" s="462"/>
      <c r="AS53" s="149">
        <f>AT53+AU53+AV53+AW53+AX53+AY53+BA53+BB53+AZ53</f>
        <v>1200</v>
      </c>
      <c r="AT53" s="149"/>
      <c r="AU53" s="149"/>
      <c r="AV53" s="149">
        <v>1200</v>
      </c>
      <c r="AW53" s="149"/>
      <c r="AX53" s="149"/>
      <c r="AY53" s="149"/>
      <c r="AZ53" s="149"/>
      <c r="BA53" s="97"/>
      <c r="BB53" s="149"/>
      <c r="BC53" s="277" t="s">
        <v>331</v>
      </c>
      <c r="BD53" s="605" t="s">
        <v>352</v>
      </c>
      <c r="BE53" s="607" t="s">
        <v>353</v>
      </c>
      <c r="BF53" s="269" t="s">
        <v>87</v>
      </c>
      <c r="BG53" s="42" t="s">
        <v>354</v>
      </c>
      <c r="BH53" s="42" t="s">
        <v>355</v>
      </c>
      <c r="BI53" s="42" t="s">
        <v>356</v>
      </c>
      <c r="BJ53" s="32">
        <v>13899488333</v>
      </c>
      <c r="BK53" s="985" t="s">
        <v>357</v>
      </c>
      <c r="BL53" s="638">
        <v>16609087799</v>
      </c>
      <c r="BM53" s="922" t="s">
        <v>358</v>
      </c>
      <c r="BN53" s="922" t="s">
        <v>359</v>
      </c>
      <c r="BO53" s="225" t="s">
        <v>360</v>
      </c>
    </row>
    <row r="54" s="313" customFormat="1" ht="42" hidden="1" customHeight="1" spans="1:67">
      <c r="A54" s="152">
        <v>29</v>
      </c>
      <c r="B54" s="309">
        <v>1</v>
      </c>
      <c r="C54" s="607" t="s">
        <v>87</v>
      </c>
      <c r="D54" s="507">
        <v>1</v>
      </c>
      <c r="E54" s="507">
        <v>1800</v>
      </c>
      <c r="F54" s="88" t="s">
        <v>361</v>
      </c>
      <c r="G54" s="946" t="s">
        <v>362</v>
      </c>
      <c r="H54" s="478">
        <v>1800</v>
      </c>
      <c r="I54" s="149"/>
      <c r="J54" s="149">
        <f>AS54</f>
        <v>1800</v>
      </c>
      <c r="K54" s="149">
        <v>1</v>
      </c>
      <c r="L54" s="149">
        <v>1</v>
      </c>
      <c r="M54" s="149">
        <v>1</v>
      </c>
      <c r="N54" s="149">
        <v>1</v>
      </c>
      <c r="O54" s="149">
        <v>1</v>
      </c>
      <c r="P54" s="149"/>
      <c r="Q54" s="149">
        <v>1</v>
      </c>
      <c r="R54" s="149"/>
      <c r="S54" s="149"/>
      <c r="T54" s="149">
        <v>1</v>
      </c>
      <c r="U54" s="149">
        <f>O54*J54</f>
        <v>1800</v>
      </c>
      <c r="V54" s="149">
        <f>Q54*J54</f>
        <v>1800</v>
      </c>
      <c r="W54" s="149">
        <f>S54*J54</f>
        <v>0</v>
      </c>
      <c r="X54" s="149">
        <f>AH54*J54</f>
        <v>1800</v>
      </c>
      <c r="Y54" s="456">
        <v>1700</v>
      </c>
      <c r="Z54" s="174">
        <f t="shared" si="1"/>
        <v>0.944444444444444</v>
      </c>
      <c r="AA54" s="456">
        <v>1800</v>
      </c>
      <c r="AB54" s="462">
        <v>1</v>
      </c>
      <c r="AC54" s="462">
        <v>347</v>
      </c>
      <c r="AD54" s="462"/>
      <c r="AE54" s="142"/>
      <c r="AF54" s="175">
        <f>Y54-AE54</f>
        <v>1700</v>
      </c>
      <c r="AG54" s="179">
        <v>44640</v>
      </c>
      <c r="AH54" s="149">
        <v>1</v>
      </c>
      <c r="AI54" s="149"/>
      <c r="AJ54" s="32">
        <v>25</v>
      </c>
      <c r="AK54" s="32">
        <v>25</v>
      </c>
      <c r="AL54" s="195">
        <f>AK54/AJ54</f>
        <v>1</v>
      </c>
      <c r="AM54" s="813" t="s">
        <v>363</v>
      </c>
      <c r="AN54" s="462"/>
      <c r="AO54" s="462"/>
      <c r="AP54" s="462"/>
      <c r="AQ54" s="462"/>
      <c r="AR54" s="462"/>
      <c r="AS54" s="149">
        <f>AT54+AU54+AV54+AW54+AX54+AY54+BA54+BB54+AZ54</f>
        <v>1800</v>
      </c>
      <c r="AT54" s="149"/>
      <c r="AU54" s="149"/>
      <c r="AV54" s="149">
        <v>1800</v>
      </c>
      <c r="AW54" s="149"/>
      <c r="AX54" s="149"/>
      <c r="AY54" s="149"/>
      <c r="AZ54" s="149"/>
      <c r="BA54" s="97"/>
      <c r="BB54" s="149"/>
      <c r="BC54" s="277" t="s">
        <v>331</v>
      </c>
      <c r="BD54" s="605" t="s">
        <v>332</v>
      </c>
      <c r="BE54" s="607" t="s">
        <v>333</v>
      </c>
      <c r="BF54" s="269" t="s">
        <v>87</v>
      </c>
      <c r="BG54" s="42" t="s">
        <v>278</v>
      </c>
      <c r="BH54" s="42" t="s">
        <v>334</v>
      </c>
      <c r="BI54" s="42" t="s">
        <v>335</v>
      </c>
      <c r="BJ54" s="32">
        <v>13579578495</v>
      </c>
      <c r="BK54" s="985" t="s">
        <v>364</v>
      </c>
      <c r="BL54" s="638">
        <v>18809088881</v>
      </c>
      <c r="BM54" s="922" t="s">
        <v>156</v>
      </c>
      <c r="BN54" s="922" t="s">
        <v>365</v>
      </c>
      <c r="BO54" s="311" t="s">
        <v>360</v>
      </c>
    </row>
    <row r="55" s="408" customFormat="1" ht="42" customHeight="1" spans="1:67">
      <c r="A55" s="939">
        <v>30</v>
      </c>
      <c r="B55" s="644">
        <v>1</v>
      </c>
      <c r="C55" s="653" t="s">
        <v>90</v>
      </c>
      <c r="D55" s="654">
        <v>1</v>
      </c>
      <c r="E55" s="654">
        <v>4000</v>
      </c>
      <c r="F55" s="469" t="s">
        <v>366</v>
      </c>
      <c r="G55" s="652" t="s">
        <v>367</v>
      </c>
      <c r="H55" s="465">
        <v>13000</v>
      </c>
      <c r="I55" s="149">
        <v>5000</v>
      </c>
      <c r="J55" s="465">
        <f>AS55</f>
        <v>8000</v>
      </c>
      <c r="K55" s="149">
        <v>1</v>
      </c>
      <c r="L55" s="149">
        <v>1</v>
      </c>
      <c r="M55" s="149">
        <v>1</v>
      </c>
      <c r="N55" s="149">
        <v>1</v>
      </c>
      <c r="O55" s="149">
        <v>1</v>
      </c>
      <c r="P55" s="149"/>
      <c r="Q55" s="149">
        <v>1</v>
      </c>
      <c r="R55" s="149"/>
      <c r="S55" s="149"/>
      <c r="T55" s="149">
        <v>1</v>
      </c>
      <c r="U55" s="149">
        <f>O55*J55</f>
        <v>8000</v>
      </c>
      <c r="V55" s="149">
        <f>Q55*J55</f>
        <v>8000</v>
      </c>
      <c r="W55" s="149">
        <f>S55*J55</f>
        <v>0</v>
      </c>
      <c r="X55" s="149">
        <f>AH55*J55</f>
        <v>8000</v>
      </c>
      <c r="Y55" s="956">
        <v>8000</v>
      </c>
      <c r="Z55" s="542">
        <f t="shared" si="1"/>
        <v>1</v>
      </c>
      <c r="AA55" s="956">
        <v>8000</v>
      </c>
      <c r="AB55" s="956">
        <v>1</v>
      </c>
      <c r="AC55" s="956">
        <v>3063</v>
      </c>
      <c r="AD55" s="956"/>
      <c r="AE55" s="441">
        <f>J55*0.75</f>
        <v>6000</v>
      </c>
      <c r="AF55" s="562">
        <f>Y55-AE55</f>
        <v>2000</v>
      </c>
      <c r="AG55" s="967">
        <v>44617</v>
      </c>
      <c r="AH55" s="149">
        <v>1</v>
      </c>
      <c r="AI55" s="149"/>
      <c r="AJ55" s="32">
        <v>43</v>
      </c>
      <c r="AK55" s="32">
        <v>43</v>
      </c>
      <c r="AL55" s="195">
        <f>AK55/AJ55</f>
        <v>1</v>
      </c>
      <c r="AM55" s="971" t="s">
        <v>148</v>
      </c>
      <c r="AN55" s="462"/>
      <c r="AO55" s="462"/>
      <c r="AP55" s="462"/>
      <c r="AQ55" s="462"/>
      <c r="AR55" s="462"/>
      <c r="AS55" s="149">
        <f>AT55+AU55+AV55+AW55+AX55+AY55+BA55+BB55+AZ55</f>
        <v>8000</v>
      </c>
      <c r="AT55" s="302"/>
      <c r="AU55" s="302"/>
      <c r="AV55" s="302">
        <v>4000</v>
      </c>
      <c r="AW55" s="302"/>
      <c r="AX55" s="302"/>
      <c r="AY55" s="302">
        <v>4000</v>
      </c>
      <c r="AZ55" s="302"/>
      <c r="BA55" s="302"/>
      <c r="BB55" s="302"/>
      <c r="BC55" s="277" t="s">
        <v>331</v>
      </c>
      <c r="BD55" s="605" t="s">
        <v>332</v>
      </c>
      <c r="BE55" s="605" t="s">
        <v>333</v>
      </c>
      <c r="BF55" s="605" t="s">
        <v>90</v>
      </c>
      <c r="BG55" s="605" t="s">
        <v>368</v>
      </c>
      <c r="BH55" s="605" t="s">
        <v>369</v>
      </c>
      <c r="BI55" s="605" t="s">
        <v>370</v>
      </c>
      <c r="BJ55" s="504">
        <v>18809081213</v>
      </c>
      <c r="BK55" s="639" t="s">
        <v>371</v>
      </c>
      <c r="BL55" s="638">
        <v>13565914309</v>
      </c>
      <c r="BM55" s="639" t="s">
        <v>311</v>
      </c>
      <c r="BN55" s="639" t="s">
        <v>372</v>
      </c>
      <c r="BO55" s="631"/>
    </row>
    <row r="56" s="121" customFormat="1" ht="42" hidden="1" customHeight="1" spans="1:67">
      <c r="A56" s="139" t="s">
        <v>373</v>
      </c>
      <c r="B56" s="459">
        <f>B57+B71+B74</f>
        <v>18</v>
      </c>
      <c r="C56" s="459"/>
      <c r="D56" s="460"/>
      <c r="E56" s="460"/>
      <c r="F56" s="454" t="s">
        <v>374</v>
      </c>
      <c r="G56" s="650"/>
      <c r="H56" s="459">
        <f>H57+H71+H74</f>
        <v>715191</v>
      </c>
      <c r="I56" s="459">
        <f>I57+I71+I74</f>
        <v>143597</v>
      </c>
      <c r="J56" s="459">
        <f>J57+J71+J74</f>
        <v>114112</v>
      </c>
      <c r="K56" s="459"/>
      <c r="L56" s="459"/>
      <c r="M56" s="459"/>
      <c r="N56" s="459"/>
      <c r="O56" s="459"/>
      <c r="P56" s="459"/>
      <c r="Q56" s="459"/>
      <c r="R56" s="459"/>
      <c r="S56" s="459"/>
      <c r="T56" s="459"/>
      <c r="U56" s="459"/>
      <c r="V56" s="459"/>
      <c r="W56" s="459"/>
      <c r="X56" s="459"/>
      <c r="Y56" s="460">
        <f>Y57+Y71+Y74</f>
        <v>108168</v>
      </c>
      <c r="Z56" s="174">
        <f t="shared" si="1"/>
        <v>0.947910824453169</v>
      </c>
      <c r="AA56" s="460">
        <f>AA57+AA71+AA74</f>
        <v>96852</v>
      </c>
      <c r="AB56" s="460"/>
      <c r="AC56" s="460"/>
      <c r="AD56" s="460"/>
      <c r="AE56" s="459"/>
      <c r="AF56" s="459"/>
      <c r="AG56" s="680"/>
      <c r="AH56" s="680"/>
      <c r="AI56" s="680"/>
      <c r="AJ56" s="680"/>
      <c r="AK56" s="680"/>
      <c r="AL56" s="680"/>
      <c r="AM56" s="972" t="s">
        <v>375</v>
      </c>
      <c r="AN56" s="569"/>
      <c r="AO56" s="569"/>
      <c r="AP56" s="569"/>
      <c r="AQ56" s="569"/>
      <c r="AR56" s="569"/>
      <c r="AS56" s="459">
        <f t="shared" ref="AS56:BB56" si="40">AS57+AS71+AS74</f>
        <v>114112</v>
      </c>
      <c r="AT56" s="459">
        <f t="shared" si="40"/>
        <v>0</v>
      </c>
      <c r="AU56" s="459">
        <f t="shared" si="40"/>
        <v>0</v>
      </c>
      <c r="AV56" s="459">
        <f t="shared" si="40"/>
        <v>5210</v>
      </c>
      <c r="AW56" s="459">
        <f t="shared" si="40"/>
        <v>2633</v>
      </c>
      <c r="AX56" s="459">
        <f t="shared" si="40"/>
        <v>0</v>
      </c>
      <c r="AY56" s="459">
        <f t="shared" si="40"/>
        <v>46000</v>
      </c>
      <c r="AZ56" s="459">
        <f t="shared" si="40"/>
        <v>0</v>
      </c>
      <c r="BA56" s="459">
        <f t="shared" si="40"/>
        <v>60269</v>
      </c>
      <c r="BB56" s="459">
        <f t="shared" si="40"/>
        <v>0</v>
      </c>
      <c r="BC56" s="142"/>
      <c r="BD56" s="142"/>
      <c r="BE56" s="459"/>
      <c r="BF56" s="142"/>
      <c r="BG56" s="142"/>
      <c r="BH56" s="142"/>
      <c r="BI56" s="142"/>
      <c r="BJ56" s="223"/>
      <c r="BK56" s="986"/>
      <c r="BL56" s="986"/>
      <c r="BM56" s="986"/>
      <c r="BN56" s="986"/>
      <c r="BO56" s="921"/>
    </row>
    <row r="57" s="926" customFormat="1" ht="42" hidden="1" customHeight="1" spans="1:67">
      <c r="A57" s="719" t="s">
        <v>93</v>
      </c>
      <c r="B57" s="142">
        <f>SUM(B58:B70)</f>
        <v>13</v>
      </c>
      <c r="C57" s="215"/>
      <c r="D57" s="629"/>
      <c r="E57" s="629"/>
      <c r="F57" s="664" t="s">
        <v>376</v>
      </c>
      <c r="G57" s="947"/>
      <c r="H57" s="142">
        <f>SUM(H58:H70)</f>
        <v>195291</v>
      </c>
      <c r="I57" s="142">
        <f>SUM(I58:I70)</f>
        <v>71480</v>
      </c>
      <c r="J57" s="142">
        <f>SUM(J58:J70)</f>
        <v>62902</v>
      </c>
      <c r="K57" s="142"/>
      <c r="L57" s="142"/>
      <c r="M57" s="142"/>
      <c r="N57" s="142"/>
      <c r="O57" s="142"/>
      <c r="P57" s="142"/>
      <c r="Q57" s="142"/>
      <c r="R57" s="142"/>
      <c r="S57" s="142"/>
      <c r="T57" s="142"/>
      <c r="U57" s="142"/>
      <c r="V57" s="142"/>
      <c r="W57" s="142"/>
      <c r="X57" s="142"/>
      <c r="Y57" s="444">
        <f>SUM(Y58:Y70)</f>
        <v>62458</v>
      </c>
      <c r="Z57" s="174">
        <f t="shared" si="1"/>
        <v>0.992941400909351</v>
      </c>
      <c r="AA57" s="444">
        <f>SUM(AA58:AA70)</f>
        <v>61692</v>
      </c>
      <c r="AB57" s="444"/>
      <c r="AC57" s="444"/>
      <c r="AD57" s="444"/>
      <c r="AE57" s="142"/>
      <c r="AF57" s="142"/>
      <c r="AG57" s="564"/>
      <c r="AH57" s="564"/>
      <c r="AI57" s="564"/>
      <c r="AJ57" s="564"/>
      <c r="AK57" s="564"/>
      <c r="AL57" s="564"/>
      <c r="AM57" s="970" t="s">
        <v>377</v>
      </c>
      <c r="AN57" s="444"/>
      <c r="AO57" s="444"/>
      <c r="AP57" s="444"/>
      <c r="AQ57" s="444"/>
      <c r="AR57" s="444"/>
      <c r="AS57" s="142">
        <f t="shared" ref="AS57:BB57" si="41">SUM(AS58:AS70)</f>
        <v>62902</v>
      </c>
      <c r="AT57" s="142">
        <f t="shared" si="41"/>
        <v>0</v>
      </c>
      <c r="AU57" s="142">
        <f t="shared" si="41"/>
        <v>0</v>
      </c>
      <c r="AV57" s="142">
        <f t="shared" si="41"/>
        <v>0</v>
      </c>
      <c r="AW57" s="142">
        <f t="shared" si="41"/>
        <v>2633</v>
      </c>
      <c r="AX57" s="142">
        <f t="shared" si="41"/>
        <v>0</v>
      </c>
      <c r="AY57" s="142">
        <f t="shared" si="41"/>
        <v>0</v>
      </c>
      <c r="AZ57" s="142">
        <f t="shared" si="41"/>
        <v>0</v>
      </c>
      <c r="BA57" s="142">
        <f t="shared" si="41"/>
        <v>60269</v>
      </c>
      <c r="BB57" s="142">
        <f t="shared" si="41"/>
        <v>0</v>
      </c>
      <c r="BC57" s="974"/>
      <c r="BD57" s="215"/>
      <c r="BE57" s="215"/>
      <c r="BF57" s="696"/>
      <c r="BG57" s="276"/>
      <c r="BH57" s="276"/>
      <c r="BI57" s="276"/>
      <c r="BJ57" s="697"/>
      <c r="BK57" s="708"/>
      <c r="BL57" s="708"/>
      <c r="BM57" s="708"/>
      <c r="BN57" s="708"/>
      <c r="BO57" s="311"/>
    </row>
    <row r="58" s="926" customFormat="1" ht="42" hidden="1" customHeight="1" spans="1:67">
      <c r="A58" s="506">
        <v>31</v>
      </c>
      <c r="B58" s="32">
        <v>1</v>
      </c>
      <c r="C58" s="277" t="s">
        <v>86</v>
      </c>
      <c r="D58" s="672">
        <v>1</v>
      </c>
      <c r="E58" s="672">
        <v>4316</v>
      </c>
      <c r="F58" s="65" t="s">
        <v>378</v>
      </c>
      <c r="G58" s="279" t="s">
        <v>379</v>
      </c>
      <c r="H58" s="764">
        <v>17252</v>
      </c>
      <c r="I58" s="764">
        <v>11068</v>
      </c>
      <c r="J58" s="149">
        <f>AS58</f>
        <v>4316</v>
      </c>
      <c r="K58" s="149">
        <v>1</v>
      </c>
      <c r="L58" s="149">
        <v>1</v>
      </c>
      <c r="M58" s="149">
        <v>1</v>
      </c>
      <c r="N58" s="149">
        <v>1</v>
      </c>
      <c r="O58" s="149">
        <v>1</v>
      </c>
      <c r="P58" s="149"/>
      <c r="Q58" s="149">
        <v>1</v>
      </c>
      <c r="R58" s="149"/>
      <c r="S58" s="149"/>
      <c r="T58" s="149">
        <v>1</v>
      </c>
      <c r="U58" s="149">
        <f t="shared" ref="U58:U70" si="42">O58*J58</f>
        <v>4316</v>
      </c>
      <c r="V58" s="149">
        <f t="shared" ref="V58:V70" si="43">Q58*J58</f>
        <v>4316</v>
      </c>
      <c r="W58" s="149">
        <f t="shared" ref="W58:W70" si="44">S58*J58</f>
        <v>0</v>
      </c>
      <c r="X58" s="149">
        <f t="shared" ref="X58:X70" si="45">AH58*J58</f>
        <v>4316</v>
      </c>
      <c r="Y58" s="456">
        <v>4200</v>
      </c>
      <c r="Z58" s="174">
        <f t="shared" ref="Z58:Z78" si="46">Y58/J58</f>
        <v>0.973123262279889</v>
      </c>
      <c r="AA58" s="462">
        <v>1600</v>
      </c>
      <c r="AB58" s="462">
        <v>1</v>
      </c>
      <c r="AC58" s="462">
        <v>1000</v>
      </c>
      <c r="AD58" s="462"/>
      <c r="AE58" s="37">
        <f t="shared" ref="AE58:AE70" si="47">J58*0.75</f>
        <v>3237</v>
      </c>
      <c r="AF58" s="175">
        <f>Y58-AE58</f>
        <v>963</v>
      </c>
      <c r="AG58" s="179">
        <v>44621</v>
      </c>
      <c r="AH58" s="149">
        <v>1</v>
      </c>
      <c r="AI58" s="149"/>
      <c r="AJ58" s="32">
        <v>160</v>
      </c>
      <c r="AK58" s="32">
        <v>110</v>
      </c>
      <c r="AL58" s="195">
        <f>AK58/AJ58</f>
        <v>0.6875</v>
      </c>
      <c r="AM58" s="813" t="s">
        <v>380</v>
      </c>
      <c r="AN58" s="462"/>
      <c r="AO58" s="462"/>
      <c r="AP58" s="462"/>
      <c r="AQ58" s="462"/>
      <c r="AR58" s="462"/>
      <c r="AS58" s="149">
        <f>AT58+AU58+AV58+AW58+AX58+AY58+BA58+BB58+AZ58</f>
        <v>4316</v>
      </c>
      <c r="AT58" s="764"/>
      <c r="AU58" s="764"/>
      <c r="AV58" s="764"/>
      <c r="AW58" s="764"/>
      <c r="AX58" s="764"/>
      <c r="AY58" s="764"/>
      <c r="AZ58" s="764"/>
      <c r="BA58" s="764">
        <v>4316</v>
      </c>
      <c r="BB58" s="764"/>
      <c r="BC58" s="277" t="s">
        <v>331</v>
      </c>
      <c r="BD58" s="609" t="s">
        <v>332</v>
      </c>
      <c r="BE58" s="277" t="s">
        <v>333</v>
      </c>
      <c r="BF58" s="269" t="s">
        <v>87</v>
      </c>
      <c r="BG58" s="605" t="s">
        <v>278</v>
      </c>
      <c r="BH58" s="607" t="s">
        <v>381</v>
      </c>
      <c r="BI58" s="609" t="s">
        <v>382</v>
      </c>
      <c r="BJ58" s="149">
        <v>13999077099</v>
      </c>
      <c r="BK58" s="590" t="s">
        <v>383</v>
      </c>
      <c r="BL58" s="462">
        <v>18690838076</v>
      </c>
      <c r="BM58" s="462"/>
      <c r="BN58" s="462"/>
      <c r="BO58" s="311" t="s">
        <v>384</v>
      </c>
    </row>
    <row r="59" s="926" customFormat="1" ht="42" hidden="1" customHeight="1" spans="1:67">
      <c r="A59" s="506">
        <v>32</v>
      </c>
      <c r="B59" s="40">
        <v>1</v>
      </c>
      <c r="C59" s="207" t="s">
        <v>87</v>
      </c>
      <c r="D59" s="470">
        <v>1</v>
      </c>
      <c r="E59" s="948">
        <v>2000</v>
      </c>
      <c r="F59" s="85" t="s">
        <v>385</v>
      </c>
      <c r="G59" s="477" t="s">
        <v>386</v>
      </c>
      <c r="H59" s="306">
        <v>20000</v>
      </c>
      <c r="I59" s="949">
        <v>7000</v>
      </c>
      <c r="J59" s="149">
        <f t="shared" ref="J56:J70" si="48">AS59</f>
        <v>2000</v>
      </c>
      <c r="K59" s="149">
        <v>1</v>
      </c>
      <c r="L59" s="149">
        <v>1</v>
      </c>
      <c r="M59" s="149">
        <v>1</v>
      </c>
      <c r="N59" s="149">
        <v>1</v>
      </c>
      <c r="O59" s="149">
        <v>1</v>
      </c>
      <c r="P59" s="149"/>
      <c r="Q59" s="149">
        <v>1</v>
      </c>
      <c r="R59" s="149"/>
      <c r="S59" s="149"/>
      <c r="T59" s="149">
        <v>1</v>
      </c>
      <c r="U59" s="149">
        <f t="shared" si="42"/>
        <v>2000</v>
      </c>
      <c r="V59" s="149">
        <f t="shared" si="43"/>
        <v>2000</v>
      </c>
      <c r="W59" s="149">
        <f t="shared" si="44"/>
        <v>0</v>
      </c>
      <c r="X59" s="149">
        <f t="shared" si="45"/>
        <v>2000</v>
      </c>
      <c r="Y59" s="456">
        <v>1500</v>
      </c>
      <c r="Z59" s="174">
        <f t="shared" si="46"/>
        <v>0.75</v>
      </c>
      <c r="AA59" s="456">
        <v>2000</v>
      </c>
      <c r="AB59" s="462">
        <v>1</v>
      </c>
      <c r="AC59" s="462">
        <v>1500</v>
      </c>
      <c r="AD59" s="462"/>
      <c r="AE59" s="142"/>
      <c r="AF59" s="175">
        <f t="shared" ref="AF56:AF70" si="49">Y59-AE59</f>
        <v>1500</v>
      </c>
      <c r="AG59" s="179">
        <v>44635</v>
      </c>
      <c r="AH59" s="149">
        <v>1</v>
      </c>
      <c r="AI59" s="149"/>
      <c r="AJ59" s="32">
        <v>40</v>
      </c>
      <c r="AK59" s="32">
        <v>40</v>
      </c>
      <c r="AL59" s="195">
        <f t="shared" ref="AL56:AL70" si="50">AK59/AJ59</f>
        <v>1</v>
      </c>
      <c r="AM59" s="858" t="s">
        <v>387</v>
      </c>
      <c r="AN59" s="859"/>
      <c r="AO59" s="859"/>
      <c r="AP59" s="590"/>
      <c r="AQ59" s="462"/>
      <c r="AR59" s="462"/>
      <c r="AS59" s="149">
        <f t="shared" ref="AS56:AS70" si="51">AT59+AU59+AV59+AW59+AX59+AY59+BA59+BB59+AZ59</f>
        <v>2000</v>
      </c>
      <c r="AT59" s="97"/>
      <c r="AU59" s="97"/>
      <c r="AV59" s="97"/>
      <c r="AW59" s="97"/>
      <c r="AX59" s="97"/>
      <c r="AY59" s="97"/>
      <c r="AZ59" s="97"/>
      <c r="BA59" s="306">
        <v>2000</v>
      </c>
      <c r="BB59" s="97"/>
      <c r="BC59" s="277" t="s">
        <v>331</v>
      </c>
      <c r="BD59" s="605" t="s">
        <v>332</v>
      </c>
      <c r="BE59" s="605" t="s">
        <v>333</v>
      </c>
      <c r="BF59" s="269" t="s">
        <v>87</v>
      </c>
      <c r="BG59" s="605" t="s">
        <v>278</v>
      </c>
      <c r="BH59" s="605" t="s">
        <v>334</v>
      </c>
      <c r="BI59" s="605" t="s">
        <v>335</v>
      </c>
      <c r="BJ59" s="504">
        <v>13579578495</v>
      </c>
      <c r="BK59" s="987" t="s">
        <v>388</v>
      </c>
      <c r="BL59" s="988">
        <v>13779600517</v>
      </c>
      <c r="BM59" s="995" t="s">
        <v>346</v>
      </c>
      <c r="BN59" s="995" t="s">
        <v>389</v>
      </c>
      <c r="BO59" s="226" t="s">
        <v>390</v>
      </c>
    </row>
    <row r="60" s="233" customFormat="1" ht="122" hidden="1" customHeight="1" spans="1:67">
      <c r="A60" s="506">
        <v>33</v>
      </c>
      <c r="B60" s="309">
        <v>1</v>
      </c>
      <c r="C60" s="607" t="s">
        <v>87</v>
      </c>
      <c r="D60" s="507">
        <v>1</v>
      </c>
      <c r="E60" s="507">
        <v>12000</v>
      </c>
      <c r="F60" s="85" t="s">
        <v>391</v>
      </c>
      <c r="G60" s="477" t="s">
        <v>392</v>
      </c>
      <c r="H60" s="306">
        <v>24500</v>
      </c>
      <c r="I60" s="949">
        <v>2000</v>
      </c>
      <c r="J60" s="149">
        <f t="shared" si="48"/>
        <v>12000</v>
      </c>
      <c r="K60" s="149">
        <v>1</v>
      </c>
      <c r="L60" s="149">
        <v>1</v>
      </c>
      <c r="M60" s="149">
        <v>1</v>
      </c>
      <c r="N60" s="149">
        <v>1</v>
      </c>
      <c r="O60" s="149">
        <v>1</v>
      </c>
      <c r="P60" s="149"/>
      <c r="Q60" s="149">
        <v>1</v>
      </c>
      <c r="R60" s="149"/>
      <c r="S60" s="149"/>
      <c r="T60" s="149">
        <v>1</v>
      </c>
      <c r="U60" s="149">
        <f t="shared" si="42"/>
        <v>12000</v>
      </c>
      <c r="V60" s="149">
        <f t="shared" si="43"/>
        <v>12000</v>
      </c>
      <c r="W60" s="149">
        <f t="shared" si="44"/>
        <v>0</v>
      </c>
      <c r="X60" s="149">
        <f t="shared" si="45"/>
        <v>12000</v>
      </c>
      <c r="Y60" s="456">
        <v>11616</v>
      </c>
      <c r="Z60" s="174">
        <f t="shared" si="46"/>
        <v>0.968</v>
      </c>
      <c r="AA60" s="249">
        <v>12000</v>
      </c>
      <c r="AB60" s="565">
        <v>1</v>
      </c>
      <c r="AC60" s="249">
        <v>11616</v>
      </c>
      <c r="AD60" s="565"/>
      <c r="AE60" s="142"/>
      <c r="AF60" s="175">
        <f t="shared" si="49"/>
        <v>11616</v>
      </c>
      <c r="AG60" s="179">
        <v>44627</v>
      </c>
      <c r="AH60" s="149">
        <v>1</v>
      </c>
      <c r="AI60" s="149"/>
      <c r="AJ60" s="32">
        <v>100</v>
      </c>
      <c r="AK60" s="32">
        <v>80</v>
      </c>
      <c r="AL60" s="195">
        <f t="shared" si="50"/>
        <v>0.8</v>
      </c>
      <c r="AM60" s="591" t="s">
        <v>393</v>
      </c>
      <c r="AN60" s="565"/>
      <c r="AO60" s="565"/>
      <c r="AP60" s="592"/>
      <c r="AQ60" s="462"/>
      <c r="AR60" s="462"/>
      <c r="AS60" s="149">
        <f t="shared" si="51"/>
        <v>12000</v>
      </c>
      <c r="AT60" s="309"/>
      <c r="AU60" s="309"/>
      <c r="AV60" s="309"/>
      <c r="AW60" s="309"/>
      <c r="AX60" s="309"/>
      <c r="AY60" s="309"/>
      <c r="AZ60" s="309"/>
      <c r="BA60" s="306">
        <v>12000</v>
      </c>
      <c r="BB60" s="690"/>
      <c r="BC60" s="271" t="s">
        <v>331</v>
      </c>
      <c r="BD60" s="271" t="s">
        <v>332</v>
      </c>
      <c r="BE60" s="271" t="s">
        <v>333</v>
      </c>
      <c r="BF60" s="96" t="s">
        <v>87</v>
      </c>
      <c r="BG60" s="605" t="s">
        <v>278</v>
      </c>
      <c r="BH60" s="614" t="s">
        <v>334</v>
      </c>
      <c r="BI60" s="605" t="s">
        <v>335</v>
      </c>
      <c r="BJ60" s="504">
        <v>13579578495</v>
      </c>
      <c r="BK60" s="989" t="s">
        <v>394</v>
      </c>
      <c r="BL60" s="990">
        <v>13609985218</v>
      </c>
      <c r="BM60" s="922" t="s">
        <v>395</v>
      </c>
      <c r="BN60" s="922" t="s">
        <v>396</v>
      </c>
      <c r="BO60" s="226" t="s">
        <v>397</v>
      </c>
    </row>
    <row r="61" s="233" customFormat="1" ht="42" hidden="1" customHeight="1" spans="1:67">
      <c r="A61" s="506">
        <v>34</v>
      </c>
      <c r="B61" s="309">
        <v>1</v>
      </c>
      <c r="C61" s="607" t="s">
        <v>87</v>
      </c>
      <c r="D61" s="507">
        <v>1</v>
      </c>
      <c r="E61" s="507">
        <v>4500</v>
      </c>
      <c r="F61" s="85" t="s">
        <v>398</v>
      </c>
      <c r="G61" s="477" t="s">
        <v>399</v>
      </c>
      <c r="H61" s="306">
        <v>8000</v>
      </c>
      <c r="I61" s="309">
        <v>1000</v>
      </c>
      <c r="J61" s="149">
        <f t="shared" si="48"/>
        <v>4500</v>
      </c>
      <c r="K61" s="149">
        <v>1</v>
      </c>
      <c r="L61" s="149">
        <v>1</v>
      </c>
      <c r="M61" s="149">
        <v>1</v>
      </c>
      <c r="N61" s="149">
        <v>1</v>
      </c>
      <c r="O61" s="149">
        <v>1</v>
      </c>
      <c r="P61" s="149"/>
      <c r="Q61" s="149">
        <v>1</v>
      </c>
      <c r="R61" s="149"/>
      <c r="S61" s="149"/>
      <c r="T61" s="149">
        <v>1</v>
      </c>
      <c r="U61" s="149">
        <f t="shared" si="42"/>
        <v>4500</v>
      </c>
      <c r="V61" s="149">
        <f t="shared" si="43"/>
        <v>4500</v>
      </c>
      <c r="W61" s="149">
        <f t="shared" si="44"/>
        <v>0</v>
      </c>
      <c r="X61" s="149">
        <f t="shared" si="45"/>
        <v>4500</v>
      </c>
      <c r="Y61" s="456">
        <v>3700</v>
      </c>
      <c r="Z61" s="174">
        <f t="shared" si="46"/>
        <v>0.822222222222222</v>
      </c>
      <c r="AA61" s="456">
        <v>4500</v>
      </c>
      <c r="AB61" s="462">
        <v>1</v>
      </c>
      <c r="AC61" s="462">
        <v>2573</v>
      </c>
      <c r="AD61" s="462"/>
      <c r="AE61" s="142"/>
      <c r="AF61" s="175">
        <f t="shared" si="49"/>
        <v>3700</v>
      </c>
      <c r="AG61" s="179">
        <v>44621</v>
      </c>
      <c r="AH61" s="149">
        <v>1</v>
      </c>
      <c r="AI61" s="149"/>
      <c r="AJ61" s="32">
        <v>45</v>
      </c>
      <c r="AK61" s="32">
        <v>30</v>
      </c>
      <c r="AL61" s="195">
        <f t="shared" si="50"/>
        <v>0.666666666666667</v>
      </c>
      <c r="AM61" s="590" t="s">
        <v>400</v>
      </c>
      <c r="AN61" s="462"/>
      <c r="AO61" s="462"/>
      <c r="AP61" s="590"/>
      <c r="AQ61" s="462"/>
      <c r="AR61" s="462"/>
      <c r="AS61" s="149">
        <f t="shared" si="51"/>
        <v>4500</v>
      </c>
      <c r="AT61" s="309"/>
      <c r="AU61" s="309"/>
      <c r="AV61" s="309"/>
      <c r="AW61" s="309"/>
      <c r="AX61" s="309"/>
      <c r="AY61" s="309"/>
      <c r="AZ61" s="309"/>
      <c r="BA61" s="306">
        <v>4500</v>
      </c>
      <c r="BB61" s="690"/>
      <c r="BC61" s="271" t="s">
        <v>331</v>
      </c>
      <c r="BD61" s="271" t="s">
        <v>332</v>
      </c>
      <c r="BE61" s="271" t="s">
        <v>333</v>
      </c>
      <c r="BF61" s="96" t="s">
        <v>87</v>
      </c>
      <c r="BG61" s="605" t="s">
        <v>278</v>
      </c>
      <c r="BH61" s="614" t="s">
        <v>334</v>
      </c>
      <c r="BI61" s="605" t="s">
        <v>335</v>
      </c>
      <c r="BJ61" s="504">
        <v>13579578495</v>
      </c>
      <c r="BK61" s="991" t="s">
        <v>401</v>
      </c>
      <c r="BL61" s="988">
        <v>15389978777</v>
      </c>
      <c r="BM61" s="995" t="s">
        <v>346</v>
      </c>
      <c r="BN61" s="995" t="s">
        <v>389</v>
      </c>
      <c r="BO61" s="226" t="s">
        <v>402</v>
      </c>
    </row>
    <row r="62" s="313" customFormat="1" ht="42" hidden="1" customHeight="1" spans="1:67">
      <c r="A62" s="506">
        <v>35</v>
      </c>
      <c r="B62" s="40">
        <v>1</v>
      </c>
      <c r="C62" s="607" t="s">
        <v>88</v>
      </c>
      <c r="D62" s="508">
        <v>1</v>
      </c>
      <c r="E62" s="507">
        <v>10500</v>
      </c>
      <c r="F62" s="88" t="s">
        <v>403</v>
      </c>
      <c r="G62" s="946" t="s">
        <v>404</v>
      </c>
      <c r="H62" s="40">
        <v>48000</v>
      </c>
      <c r="I62" s="40">
        <v>15187</v>
      </c>
      <c r="J62" s="149">
        <f t="shared" si="48"/>
        <v>10500</v>
      </c>
      <c r="K62" s="149">
        <v>1</v>
      </c>
      <c r="L62" s="149">
        <v>1</v>
      </c>
      <c r="M62" s="149">
        <v>1</v>
      </c>
      <c r="N62" s="149">
        <v>1</v>
      </c>
      <c r="O62" s="149">
        <v>1</v>
      </c>
      <c r="P62" s="149"/>
      <c r="Q62" s="149">
        <v>1</v>
      </c>
      <c r="R62" s="149"/>
      <c r="S62" s="149"/>
      <c r="T62" s="149">
        <v>1</v>
      </c>
      <c r="U62" s="149">
        <f t="shared" si="42"/>
        <v>10500</v>
      </c>
      <c r="V62" s="149">
        <f t="shared" si="43"/>
        <v>10500</v>
      </c>
      <c r="W62" s="149">
        <f t="shared" si="44"/>
        <v>0</v>
      </c>
      <c r="X62" s="149">
        <f t="shared" si="45"/>
        <v>10500</v>
      </c>
      <c r="Y62" s="462">
        <v>10500</v>
      </c>
      <c r="Z62" s="174">
        <f t="shared" si="46"/>
        <v>1</v>
      </c>
      <c r="AA62" s="462">
        <v>9500</v>
      </c>
      <c r="AB62" s="462">
        <v>1</v>
      </c>
      <c r="AC62" s="462">
        <v>3193</v>
      </c>
      <c r="AD62" s="462"/>
      <c r="AE62" s="37">
        <f t="shared" si="47"/>
        <v>7875</v>
      </c>
      <c r="AF62" s="175">
        <f t="shared" si="49"/>
        <v>2625</v>
      </c>
      <c r="AG62" s="179">
        <v>44620</v>
      </c>
      <c r="AH62" s="149">
        <v>1</v>
      </c>
      <c r="AI62" s="149"/>
      <c r="AJ62" s="32">
        <v>60</v>
      </c>
      <c r="AK62" s="32">
        <v>60</v>
      </c>
      <c r="AL62" s="195">
        <f t="shared" si="50"/>
        <v>1</v>
      </c>
      <c r="AM62" s="813" t="s">
        <v>405</v>
      </c>
      <c r="AN62" s="462"/>
      <c r="AO62" s="462"/>
      <c r="AP62" s="813"/>
      <c r="AQ62" s="462"/>
      <c r="AR62" s="462"/>
      <c r="AS62" s="149">
        <f t="shared" si="51"/>
        <v>10500</v>
      </c>
      <c r="AT62" s="40"/>
      <c r="AU62" s="40"/>
      <c r="AV62" s="40"/>
      <c r="AW62" s="40"/>
      <c r="AX62" s="40"/>
      <c r="AY62" s="40"/>
      <c r="AZ62" s="40"/>
      <c r="BA62" s="40">
        <v>10500</v>
      </c>
      <c r="BB62" s="40"/>
      <c r="BC62" s="767" t="s">
        <v>331</v>
      </c>
      <c r="BD62" s="607" t="s">
        <v>332</v>
      </c>
      <c r="BE62" s="607" t="s">
        <v>333</v>
      </c>
      <c r="BF62" s="606" t="s">
        <v>88</v>
      </c>
      <c r="BG62" s="269" t="s">
        <v>406</v>
      </c>
      <c r="BH62" s="269" t="s">
        <v>407</v>
      </c>
      <c r="BI62" s="269" t="s">
        <v>408</v>
      </c>
      <c r="BJ62" s="506">
        <v>13345375888</v>
      </c>
      <c r="BK62" s="703" t="s">
        <v>409</v>
      </c>
      <c r="BL62" s="637">
        <v>13809989602</v>
      </c>
      <c r="BM62" s="643" t="s">
        <v>234</v>
      </c>
      <c r="BN62" s="637"/>
      <c r="BO62" s="311" t="s">
        <v>410</v>
      </c>
    </row>
    <row r="63" s="313" customFormat="1" ht="42" hidden="1" customHeight="1" spans="1:67">
      <c r="A63" s="506">
        <v>36</v>
      </c>
      <c r="B63" s="40">
        <v>1</v>
      </c>
      <c r="C63" s="607" t="s">
        <v>88</v>
      </c>
      <c r="D63" s="508">
        <v>1</v>
      </c>
      <c r="E63" s="507">
        <v>3850</v>
      </c>
      <c r="F63" s="88" t="s">
        <v>411</v>
      </c>
      <c r="G63" s="946" t="s">
        <v>412</v>
      </c>
      <c r="H63" s="40">
        <v>12000</v>
      </c>
      <c r="I63" s="40">
        <v>5849</v>
      </c>
      <c r="J63" s="149">
        <f t="shared" si="48"/>
        <v>3850</v>
      </c>
      <c r="K63" s="149">
        <v>1</v>
      </c>
      <c r="L63" s="149">
        <v>1</v>
      </c>
      <c r="M63" s="149">
        <v>1</v>
      </c>
      <c r="N63" s="149">
        <v>1</v>
      </c>
      <c r="O63" s="149">
        <v>1</v>
      </c>
      <c r="P63" s="149"/>
      <c r="Q63" s="149">
        <v>1</v>
      </c>
      <c r="R63" s="149"/>
      <c r="S63" s="149"/>
      <c r="T63" s="149">
        <v>1</v>
      </c>
      <c r="U63" s="149">
        <f t="shared" si="42"/>
        <v>3850</v>
      </c>
      <c r="V63" s="149">
        <f t="shared" si="43"/>
        <v>3850</v>
      </c>
      <c r="W63" s="149">
        <f t="shared" si="44"/>
        <v>0</v>
      </c>
      <c r="X63" s="149">
        <f t="shared" si="45"/>
        <v>3850</v>
      </c>
      <c r="Y63" s="462">
        <v>3850</v>
      </c>
      <c r="Z63" s="174">
        <f t="shared" si="46"/>
        <v>1</v>
      </c>
      <c r="AA63" s="462">
        <v>5000</v>
      </c>
      <c r="AB63" s="462">
        <v>1</v>
      </c>
      <c r="AC63" s="462">
        <v>2105</v>
      </c>
      <c r="AD63" s="462"/>
      <c r="AE63" s="37">
        <f t="shared" si="47"/>
        <v>2887.5</v>
      </c>
      <c r="AF63" s="175">
        <f t="shared" si="49"/>
        <v>962.5</v>
      </c>
      <c r="AG63" s="179">
        <v>44620</v>
      </c>
      <c r="AH63" s="149">
        <v>1</v>
      </c>
      <c r="AI63" s="149"/>
      <c r="AJ63" s="32">
        <v>50</v>
      </c>
      <c r="AK63" s="32">
        <v>50</v>
      </c>
      <c r="AL63" s="195">
        <f t="shared" si="50"/>
        <v>1</v>
      </c>
      <c r="AM63" s="815"/>
      <c r="AN63" s="462"/>
      <c r="AO63" s="462"/>
      <c r="AP63" s="462"/>
      <c r="AQ63" s="462"/>
      <c r="AR63" s="462"/>
      <c r="AS63" s="149">
        <f t="shared" si="51"/>
        <v>3850</v>
      </c>
      <c r="AT63" s="40"/>
      <c r="AU63" s="40"/>
      <c r="AV63" s="40"/>
      <c r="AW63" s="40"/>
      <c r="AX63" s="40"/>
      <c r="AY63" s="40"/>
      <c r="AZ63" s="40"/>
      <c r="BA63" s="40">
        <v>3850</v>
      </c>
      <c r="BB63" s="40"/>
      <c r="BC63" s="767" t="s">
        <v>331</v>
      </c>
      <c r="BD63" s="607" t="s">
        <v>332</v>
      </c>
      <c r="BE63" s="607" t="s">
        <v>333</v>
      </c>
      <c r="BF63" s="606" t="s">
        <v>88</v>
      </c>
      <c r="BG63" s="269" t="s">
        <v>406</v>
      </c>
      <c r="BH63" s="269" t="s">
        <v>407</v>
      </c>
      <c r="BI63" s="269" t="s">
        <v>408</v>
      </c>
      <c r="BJ63" s="506">
        <v>13345375888</v>
      </c>
      <c r="BK63" s="703" t="s">
        <v>413</v>
      </c>
      <c r="BL63" s="637">
        <v>18997501111</v>
      </c>
      <c r="BM63" s="643" t="s">
        <v>234</v>
      </c>
      <c r="BN63" s="637"/>
      <c r="BO63" s="311" t="s">
        <v>414</v>
      </c>
    </row>
    <row r="64" s="313" customFormat="1" ht="42" hidden="1" customHeight="1" spans="1:67">
      <c r="A64" s="506">
        <v>37</v>
      </c>
      <c r="B64" s="40">
        <v>1</v>
      </c>
      <c r="C64" s="607" t="s">
        <v>88</v>
      </c>
      <c r="D64" s="508">
        <v>1</v>
      </c>
      <c r="E64" s="507">
        <v>6000</v>
      </c>
      <c r="F64" s="88" t="s">
        <v>415</v>
      </c>
      <c r="G64" s="946" t="s">
        <v>416</v>
      </c>
      <c r="H64" s="40">
        <v>18000</v>
      </c>
      <c r="I64" s="40">
        <v>5573</v>
      </c>
      <c r="J64" s="149">
        <f t="shared" si="48"/>
        <v>6000</v>
      </c>
      <c r="K64" s="149">
        <v>1</v>
      </c>
      <c r="L64" s="149">
        <v>1</v>
      </c>
      <c r="M64" s="149">
        <v>1</v>
      </c>
      <c r="N64" s="149">
        <v>1</v>
      </c>
      <c r="O64" s="149">
        <v>1</v>
      </c>
      <c r="P64" s="149"/>
      <c r="Q64" s="149">
        <v>1</v>
      </c>
      <c r="R64" s="149"/>
      <c r="S64" s="149"/>
      <c r="T64" s="149">
        <v>1</v>
      </c>
      <c r="U64" s="149">
        <f t="shared" si="42"/>
        <v>6000</v>
      </c>
      <c r="V64" s="149">
        <f t="shared" si="43"/>
        <v>6000</v>
      </c>
      <c r="W64" s="149">
        <f t="shared" si="44"/>
        <v>0</v>
      </c>
      <c r="X64" s="149">
        <f t="shared" si="45"/>
        <v>6000</v>
      </c>
      <c r="Y64" s="462">
        <v>6000</v>
      </c>
      <c r="Z64" s="174">
        <f t="shared" si="46"/>
        <v>1</v>
      </c>
      <c r="AA64" s="462">
        <v>6000</v>
      </c>
      <c r="AB64" s="462">
        <v>1</v>
      </c>
      <c r="AC64" s="462">
        <v>1970</v>
      </c>
      <c r="AD64" s="462"/>
      <c r="AE64" s="37">
        <f t="shared" si="47"/>
        <v>4500</v>
      </c>
      <c r="AF64" s="175">
        <f t="shared" si="49"/>
        <v>1500</v>
      </c>
      <c r="AG64" s="179">
        <v>44620</v>
      </c>
      <c r="AH64" s="149">
        <v>1</v>
      </c>
      <c r="AI64" s="149"/>
      <c r="AJ64" s="32">
        <v>50</v>
      </c>
      <c r="AK64" s="32">
        <v>50</v>
      </c>
      <c r="AL64" s="195">
        <f t="shared" si="50"/>
        <v>1</v>
      </c>
      <c r="AM64" s="815"/>
      <c r="AN64" s="462"/>
      <c r="AO64" s="462"/>
      <c r="AP64" s="462"/>
      <c r="AQ64" s="462"/>
      <c r="AR64" s="462"/>
      <c r="AS64" s="149">
        <f t="shared" si="51"/>
        <v>6000</v>
      </c>
      <c r="AT64" s="40"/>
      <c r="AU64" s="40"/>
      <c r="AV64" s="40"/>
      <c r="AW64" s="40"/>
      <c r="AX64" s="40"/>
      <c r="AY64" s="40"/>
      <c r="AZ64" s="40"/>
      <c r="BA64" s="40">
        <v>6000</v>
      </c>
      <c r="BB64" s="40"/>
      <c r="BC64" s="767" t="s">
        <v>331</v>
      </c>
      <c r="BD64" s="607" t="s">
        <v>332</v>
      </c>
      <c r="BE64" s="607" t="s">
        <v>333</v>
      </c>
      <c r="BF64" s="606" t="s">
        <v>88</v>
      </c>
      <c r="BG64" s="269" t="s">
        <v>406</v>
      </c>
      <c r="BH64" s="269" t="s">
        <v>407</v>
      </c>
      <c r="BI64" s="269" t="s">
        <v>408</v>
      </c>
      <c r="BJ64" s="506">
        <v>13345375888</v>
      </c>
      <c r="BK64" s="703" t="s">
        <v>417</v>
      </c>
      <c r="BL64" s="637">
        <v>15209979333</v>
      </c>
      <c r="BM64" s="643" t="s">
        <v>234</v>
      </c>
      <c r="BN64" s="637"/>
      <c r="BO64" s="311" t="s">
        <v>418</v>
      </c>
    </row>
    <row r="65" s="313" customFormat="1" ht="42" hidden="1" customHeight="1" spans="1:67">
      <c r="A65" s="506">
        <v>38</v>
      </c>
      <c r="B65" s="40">
        <v>1</v>
      </c>
      <c r="C65" s="607" t="s">
        <v>88</v>
      </c>
      <c r="D65" s="508">
        <v>1</v>
      </c>
      <c r="E65" s="507">
        <v>5000</v>
      </c>
      <c r="F65" s="88" t="s">
        <v>419</v>
      </c>
      <c r="G65" s="946" t="s">
        <v>420</v>
      </c>
      <c r="H65" s="40">
        <v>16000</v>
      </c>
      <c r="I65" s="40">
        <v>7000</v>
      </c>
      <c r="J65" s="149">
        <f t="shared" si="48"/>
        <v>5000</v>
      </c>
      <c r="K65" s="149">
        <v>1</v>
      </c>
      <c r="L65" s="149">
        <v>1</v>
      </c>
      <c r="M65" s="149">
        <v>1</v>
      </c>
      <c r="N65" s="149">
        <v>1</v>
      </c>
      <c r="O65" s="149">
        <v>1</v>
      </c>
      <c r="P65" s="149"/>
      <c r="Q65" s="149">
        <v>1</v>
      </c>
      <c r="R65" s="149"/>
      <c r="S65" s="149"/>
      <c r="T65" s="149">
        <v>1</v>
      </c>
      <c r="U65" s="149">
        <f t="shared" si="42"/>
        <v>5000</v>
      </c>
      <c r="V65" s="149">
        <f t="shared" si="43"/>
        <v>5000</v>
      </c>
      <c r="W65" s="149">
        <f t="shared" si="44"/>
        <v>0</v>
      </c>
      <c r="X65" s="149">
        <f t="shared" si="45"/>
        <v>5000</v>
      </c>
      <c r="Y65" s="462">
        <v>5000</v>
      </c>
      <c r="Z65" s="174">
        <f t="shared" si="46"/>
        <v>1</v>
      </c>
      <c r="AA65" s="462">
        <v>5000</v>
      </c>
      <c r="AB65" s="462">
        <v>1</v>
      </c>
      <c r="AC65" s="462">
        <v>3000</v>
      </c>
      <c r="AD65" s="462"/>
      <c r="AE65" s="37">
        <f t="shared" si="47"/>
        <v>3750</v>
      </c>
      <c r="AF65" s="175">
        <f t="shared" si="49"/>
        <v>1250</v>
      </c>
      <c r="AG65" s="179">
        <v>44620</v>
      </c>
      <c r="AH65" s="149">
        <v>1</v>
      </c>
      <c r="AI65" s="149"/>
      <c r="AJ65" s="32">
        <v>60</v>
      </c>
      <c r="AK65" s="32">
        <v>60</v>
      </c>
      <c r="AL65" s="195">
        <f t="shared" si="50"/>
        <v>1</v>
      </c>
      <c r="AM65" s="815"/>
      <c r="AN65" s="462"/>
      <c r="AO65" s="462"/>
      <c r="AP65" s="462"/>
      <c r="AQ65" s="462"/>
      <c r="AR65" s="462"/>
      <c r="AS65" s="149">
        <f t="shared" si="51"/>
        <v>5000</v>
      </c>
      <c r="AT65" s="40"/>
      <c r="AU65" s="40"/>
      <c r="AV65" s="40"/>
      <c r="AW65" s="40"/>
      <c r="AX65" s="40"/>
      <c r="AY65" s="40"/>
      <c r="AZ65" s="40"/>
      <c r="BA65" s="40">
        <v>5000</v>
      </c>
      <c r="BB65" s="40"/>
      <c r="BC65" s="767" t="s">
        <v>331</v>
      </c>
      <c r="BD65" s="607" t="s">
        <v>332</v>
      </c>
      <c r="BE65" s="607" t="s">
        <v>333</v>
      </c>
      <c r="BF65" s="606" t="s">
        <v>88</v>
      </c>
      <c r="BG65" s="269" t="s">
        <v>406</v>
      </c>
      <c r="BH65" s="269" t="s">
        <v>407</v>
      </c>
      <c r="BI65" s="269" t="s">
        <v>408</v>
      </c>
      <c r="BJ65" s="506">
        <v>13345375888</v>
      </c>
      <c r="BK65" s="703" t="s">
        <v>421</v>
      </c>
      <c r="BL65" s="1008" t="s">
        <v>422</v>
      </c>
      <c r="BM65" s="643" t="s">
        <v>234</v>
      </c>
      <c r="BN65" s="637"/>
      <c r="BO65" s="311" t="s">
        <v>418</v>
      </c>
    </row>
    <row r="66" s="282" customFormat="1" ht="42" hidden="1" customHeight="1" spans="1:67">
      <c r="A66" s="506">
        <v>39</v>
      </c>
      <c r="B66" s="40">
        <v>1</v>
      </c>
      <c r="C66" s="42" t="s">
        <v>89</v>
      </c>
      <c r="D66" s="480">
        <v>1</v>
      </c>
      <c r="E66" s="480">
        <v>7520</v>
      </c>
      <c r="F66" s="667" t="s">
        <v>423</v>
      </c>
      <c r="G66" s="474" t="s">
        <v>424</v>
      </c>
      <c r="H66" s="40">
        <v>10520</v>
      </c>
      <c r="I66" s="40">
        <v>3000</v>
      </c>
      <c r="J66" s="149">
        <f t="shared" si="48"/>
        <v>7520</v>
      </c>
      <c r="K66" s="149">
        <v>1</v>
      </c>
      <c r="L66" s="149">
        <v>1</v>
      </c>
      <c r="M66" s="149">
        <v>1</v>
      </c>
      <c r="N66" s="149">
        <v>1</v>
      </c>
      <c r="O66" s="149">
        <v>1</v>
      </c>
      <c r="P66" s="149"/>
      <c r="Q66" s="149">
        <v>1</v>
      </c>
      <c r="R66" s="149"/>
      <c r="S66" s="149"/>
      <c r="T66" s="149">
        <v>1</v>
      </c>
      <c r="U66" s="149">
        <f t="shared" si="42"/>
        <v>7520</v>
      </c>
      <c r="V66" s="149">
        <f t="shared" si="43"/>
        <v>7520</v>
      </c>
      <c r="W66" s="149">
        <f t="shared" si="44"/>
        <v>0</v>
      </c>
      <c r="X66" s="149">
        <f t="shared" si="45"/>
        <v>7520</v>
      </c>
      <c r="Y66" s="462">
        <v>7600</v>
      </c>
      <c r="Z66" s="174">
        <f t="shared" si="46"/>
        <v>1.01063829787234</v>
      </c>
      <c r="AA66" s="462">
        <v>7600</v>
      </c>
      <c r="AB66" s="462">
        <v>1</v>
      </c>
      <c r="AC66" s="462">
        <v>3626</v>
      </c>
      <c r="AD66" s="462"/>
      <c r="AE66" s="37">
        <f t="shared" si="47"/>
        <v>5640</v>
      </c>
      <c r="AF66" s="175">
        <f t="shared" si="49"/>
        <v>1960</v>
      </c>
      <c r="AG66" s="179">
        <v>44623</v>
      </c>
      <c r="AH66" s="149">
        <v>1</v>
      </c>
      <c r="AI66" s="149"/>
      <c r="AJ66" s="32">
        <v>100</v>
      </c>
      <c r="AK66" s="32">
        <v>100</v>
      </c>
      <c r="AL66" s="195">
        <v>1</v>
      </c>
      <c r="AM66" s="813" t="s">
        <v>425</v>
      </c>
      <c r="AN66" s="815"/>
      <c r="AO66" s="815"/>
      <c r="AP66" s="462"/>
      <c r="AQ66" s="462"/>
      <c r="AR66" s="462"/>
      <c r="AS66" s="149">
        <f t="shared" si="51"/>
        <v>7520</v>
      </c>
      <c r="AT66" s="40"/>
      <c r="AU66" s="40"/>
      <c r="AV66" s="149"/>
      <c r="AW66" s="219"/>
      <c r="AX66" s="481"/>
      <c r="AY66" s="219"/>
      <c r="AZ66" s="219"/>
      <c r="BA66" s="40">
        <v>7520</v>
      </c>
      <c r="BB66" s="219"/>
      <c r="BC66" s="210" t="s">
        <v>331</v>
      </c>
      <c r="BD66" s="609" t="s">
        <v>332</v>
      </c>
      <c r="BE66" s="210" t="s">
        <v>333</v>
      </c>
      <c r="BF66" s="607" t="s">
        <v>89</v>
      </c>
      <c r="BG66" s="210" t="s">
        <v>426</v>
      </c>
      <c r="BH66" s="210" t="s">
        <v>427</v>
      </c>
      <c r="BI66" s="210" t="s">
        <v>428</v>
      </c>
      <c r="BJ66" s="219">
        <v>13319088856</v>
      </c>
      <c r="BK66" s="641" t="s">
        <v>429</v>
      </c>
      <c r="BL66" s="642">
        <v>18609915137</v>
      </c>
      <c r="BM66" s="641" t="s">
        <v>302</v>
      </c>
      <c r="BN66" s="641" t="s">
        <v>430</v>
      </c>
      <c r="BO66" s="293"/>
    </row>
    <row r="67" s="282" customFormat="1" ht="42" hidden="1" customHeight="1" spans="1:67">
      <c r="A67" s="506">
        <v>40</v>
      </c>
      <c r="B67" s="40">
        <v>1</v>
      </c>
      <c r="C67" s="42" t="s">
        <v>89</v>
      </c>
      <c r="D67" s="480">
        <v>1</v>
      </c>
      <c r="E67" s="480">
        <v>2119</v>
      </c>
      <c r="F67" s="667" t="s">
        <v>431</v>
      </c>
      <c r="G67" s="474" t="s">
        <v>432</v>
      </c>
      <c r="H67" s="40">
        <v>10119</v>
      </c>
      <c r="I67" s="40">
        <v>8000</v>
      </c>
      <c r="J67" s="149">
        <f t="shared" si="48"/>
        <v>2119</v>
      </c>
      <c r="K67" s="149">
        <v>1</v>
      </c>
      <c r="L67" s="149">
        <v>1</v>
      </c>
      <c r="M67" s="149">
        <v>1</v>
      </c>
      <c r="N67" s="149">
        <v>1</v>
      </c>
      <c r="O67" s="149">
        <v>1</v>
      </c>
      <c r="P67" s="149"/>
      <c r="Q67" s="149">
        <v>1</v>
      </c>
      <c r="R67" s="149"/>
      <c r="S67" s="149"/>
      <c r="T67" s="149">
        <v>1</v>
      </c>
      <c r="U67" s="149">
        <f t="shared" si="42"/>
        <v>2119</v>
      </c>
      <c r="V67" s="149">
        <f t="shared" si="43"/>
        <v>2119</v>
      </c>
      <c r="W67" s="149">
        <f t="shared" si="44"/>
        <v>0</v>
      </c>
      <c r="X67" s="149">
        <f t="shared" si="45"/>
        <v>2119</v>
      </c>
      <c r="Y67" s="462">
        <v>3545</v>
      </c>
      <c r="Z67" s="174">
        <f t="shared" si="46"/>
        <v>1.67295894289759</v>
      </c>
      <c r="AA67" s="462">
        <v>3545</v>
      </c>
      <c r="AB67" s="462">
        <v>1</v>
      </c>
      <c r="AC67" s="462">
        <v>2589</v>
      </c>
      <c r="AD67" s="462"/>
      <c r="AE67" s="37">
        <f t="shared" si="47"/>
        <v>1589.25</v>
      </c>
      <c r="AF67" s="175">
        <f t="shared" si="49"/>
        <v>1955.75</v>
      </c>
      <c r="AG67" s="179">
        <v>44623</v>
      </c>
      <c r="AH67" s="149">
        <v>1</v>
      </c>
      <c r="AI67" s="149"/>
      <c r="AJ67" s="32">
        <v>50</v>
      </c>
      <c r="AK67" s="32">
        <v>50</v>
      </c>
      <c r="AL67" s="195">
        <v>1</v>
      </c>
      <c r="AM67" s="813" t="s">
        <v>433</v>
      </c>
      <c r="AN67" s="815"/>
      <c r="AO67" s="815"/>
      <c r="AP67" s="462"/>
      <c r="AQ67" s="462"/>
      <c r="AR67" s="462"/>
      <c r="AS67" s="149">
        <f t="shared" si="51"/>
        <v>2119</v>
      </c>
      <c r="AT67" s="40"/>
      <c r="AU67" s="40"/>
      <c r="AV67" s="149"/>
      <c r="AW67" s="219"/>
      <c r="AX67" s="481"/>
      <c r="AY67" s="219"/>
      <c r="AZ67" s="219"/>
      <c r="BA67" s="40">
        <v>2119</v>
      </c>
      <c r="BB67" s="219"/>
      <c r="BC67" s="210" t="s">
        <v>331</v>
      </c>
      <c r="BD67" s="609" t="s">
        <v>332</v>
      </c>
      <c r="BE67" s="210" t="s">
        <v>333</v>
      </c>
      <c r="BF67" s="607" t="s">
        <v>89</v>
      </c>
      <c r="BG67" s="210" t="s">
        <v>426</v>
      </c>
      <c r="BH67" s="210" t="s">
        <v>427</v>
      </c>
      <c r="BI67" s="210" t="s">
        <v>428</v>
      </c>
      <c r="BJ67" s="219">
        <v>13319088856</v>
      </c>
      <c r="BK67" s="641" t="s">
        <v>434</v>
      </c>
      <c r="BL67" s="642">
        <v>18809085336</v>
      </c>
      <c r="BM67" s="641" t="s">
        <v>302</v>
      </c>
      <c r="BN67" s="641" t="s">
        <v>435</v>
      </c>
      <c r="BO67" s="293"/>
    </row>
    <row r="68" s="282" customFormat="1" ht="42" hidden="1" customHeight="1" spans="1:67">
      <c r="A68" s="506">
        <v>41</v>
      </c>
      <c r="B68" s="40">
        <v>1</v>
      </c>
      <c r="C68" s="42" t="s">
        <v>89</v>
      </c>
      <c r="D68" s="480">
        <v>1</v>
      </c>
      <c r="E68" s="480">
        <v>1100</v>
      </c>
      <c r="F68" s="667" t="s">
        <v>436</v>
      </c>
      <c r="G68" s="474" t="s">
        <v>437</v>
      </c>
      <c r="H68" s="40">
        <v>3200</v>
      </c>
      <c r="I68" s="40">
        <v>1500</v>
      </c>
      <c r="J68" s="149">
        <f t="shared" si="48"/>
        <v>1700</v>
      </c>
      <c r="K68" s="149">
        <v>1</v>
      </c>
      <c r="L68" s="149">
        <v>1</v>
      </c>
      <c r="M68" s="149">
        <v>1</v>
      </c>
      <c r="N68" s="149">
        <v>1</v>
      </c>
      <c r="O68" s="149">
        <v>1</v>
      </c>
      <c r="P68" s="149"/>
      <c r="Q68" s="149">
        <v>1</v>
      </c>
      <c r="R68" s="149"/>
      <c r="S68" s="149"/>
      <c r="T68" s="149">
        <v>1</v>
      </c>
      <c r="U68" s="149">
        <f t="shared" si="42"/>
        <v>1700</v>
      </c>
      <c r="V68" s="149">
        <f t="shared" si="43"/>
        <v>1700</v>
      </c>
      <c r="W68" s="149">
        <f t="shared" si="44"/>
        <v>0</v>
      </c>
      <c r="X68" s="149">
        <f t="shared" si="45"/>
        <v>1700</v>
      </c>
      <c r="Y68" s="462">
        <v>1550</v>
      </c>
      <c r="Z68" s="174">
        <f t="shared" si="46"/>
        <v>0.911764705882353</v>
      </c>
      <c r="AA68" s="462">
        <v>1550</v>
      </c>
      <c r="AB68" s="462">
        <v>1</v>
      </c>
      <c r="AC68" s="462"/>
      <c r="AD68" s="462"/>
      <c r="AE68" s="37">
        <f t="shared" si="47"/>
        <v>1275</v>
      </c>
      <c r="AF68" s="175">
        <f t="shared" si="49"/>
        <v>275</v>
      </c>
      <c r="AG68" s="179">
        <v>44630</v>
      </c>
      <c r="AH68" s="149">
        <v>1</v>
      </c>
      <c r="AI68" s="149"/>
      <c r="AJ68" s="32">
        <v>50</v>
      </c>
      <c r="AK68" s="32">
        <v>50</v>
      </c>
      <c r="AL68" s="195">
        <v>1</v>
      </c>
      <c r="AM68" s="813" t="s">
        <v>438</v>
      </c>
      <c r="AN68" s="815"/>
      <c r="AO68" s="815"/>
      <c r="AP68" s="462"/>
      <c r="AQ68" s="462"/>
      <c r="AR68" s="462"/>
      <c r="AS68" s="149">
        <f t="shared" si="51"/>
        <v>1700</v>
      </c>
      <c r="AT68" s="40"/>
      <c r="AU68" s="40"/>
      <c r="AV68" s="149"/>
      <c r="AW68" s="219"/>
      <c r="AX68" s="481"/>
      <c r="AY68" s="219"/>
      <c r="AZ68" s="219"/>
      <c r="BA68" s="40">
        <v>1700</v>
      </c>
      <c r="BB68" s="219"/>
      <c r="BC68" s="210" t="s">
        <v>331</v>
      </c>
      <c r="BD68" s="609" t="s">
        <v>332</v>
      </c>
      <c r="BE68" s="210" t="s">
        <v>333</v>
      </c>
      <c r="BF68" s="607" t="s">
        <v>89</v>
      </c>
      <c r="BG68" s="210" t="s">
        <v>426</v>
      </c>
      <c r="BH68" s="210" t="s">
        <v>427</v>
      </c>
      <c r="BI68" s="210" t="s">
        <v>428</v>
      </c>
      <c r="BJ68" s="219">
        <v>13319088856</v>
      </c>
      <c r="BK68" s="641" t="s">
        <v>439</v>
      </c>
      <c r="BL68" s="642">
        <v>13369089666</v>
      </c>
      <c r="BM68" s="641" t="s">
        <v>302</v>
      </c>
      <c r="BN68" s="641" t="s">
        <v>440</v>
      </c>
      <c r="BO68" s="293"/>
    </row>
    <row r="69" s="927" customFormat="1" ht="42" customHeight="1" spans="1:67">
      <c r="A69" s="996">
        <v>42</v>
      </c>
      <c r="B69" s="648">
        <v>1</v>
      </c>
      <c r="C69" s="997" t="s">
        <v>90</v>
      </c>
      <c r="D69" s="998">
        <v>1</v>
      </c>
      <c r="E69" s="998">
        <v>2633</v>
      </c>
      <c r="F69" s="647" t="s">
        <v>441</v>
      </c>
      <c r="G69" s="88" t="s">
        <v>442</v>
      </c>
      <c r="H69" s="648">
        <v>6500</v>
      </c>
      <c r="I69" s="309">
        <v>3867</v>
      </c>
      <c r="J69" s="465">
        <f t="shared" si="48"/>
        <v>2633</v>
      </c>
      <c r="K69" s="149">
        <v>1</v>
      </c>
      <c r="L69" s="149">
        <v>1</v>
      </c>
      <c r="M69" s="149">
        <v>1</v>
      </c>
      <c r="N69" s="149">
        <v>1</v>
      </c>
      <c r="O69" s="149">
        <v>1</v>
      </c>
      <c r="P69" s="149"/>
      <c r="Q69" s="149">
        <v>1</v>
      </c>
      <c r="R69" s="149"/>
      <c r="S69" s="149"/>
      <c r="T69" s="149">
        <v>1</v>
      </c>
      <c r="U69" s="149">
        <f t="shared" si="42"/>
        <v>2633</v>
      </c>
      <c r="V69" s="149">
        <f t="shared" si="43"/>
        <v>2633</v>
      </c>
      <c r="W69" s="149">
        <f t="shared" si="44"/>
        <v>0</v>
      </c>
      <c r="X69" s="149">
        <f t="shared" si="45"/>
        <v>2633</v>
      </c>
      <c r="Y69" s="956">
        <v>2633</v>
      </c>
      <c r="Z69" s="542">
        <f t="shared" si="46"/>
        <v>1</v>
      </c>
      <c r="AA69" s="956">
        <v>2633</v>
      </c>
      <c r="AB69" s="956">
        <v>1</v>
      </c>
      <c r="AC69" s="956">
        <v>1797</v>
      </c>
      <c r="AD69" s="956"/>
      <c r="AE69" s="441">
        <f t="shared" si="47"/>
        <v>1974.75</v>
      </c>
      <c r="AF69" s="562">
        <f t="shared" si="49"/>
        <v>658.25</v>
      </c>
      <c r="AG69" s="967">
        <v>44617</v>
      </c>
      <c r="AH69" s="149">
        <v>1</v>
      </c>
      <c r="AI69" s="149"/>
      <c r="AJ69" s="32">
        <v>102</v>
      </c>
      <c r="AK69" s="32">
        <v>102</v>
      </c>
      <c r="AL69" s="195">
        <f t="shared" si="50"/>
        <v>1</v>
      </c>
      <c r="AM69" s="968" t="s">
        <v>148</v>
      </c>
      <c r="AN69" s="462"/>
      <c r="AO69" s="462"/>
      <c r="AP69" s="462"/>
      <c r="AQ69" s="462"/>
      <c r="AR69" s="462"/>
      <c r="AS69" s="149">
        <f t="shared" si="51"/>
        <v>2633</v>
      </c>
      <c r="AT69" s="309"/>
      <c r="AU69" s="309"/>
      <c r="AV69" s="309"/>
      <c r="AW69" s="309">
        <v>2633</v>
      </c>
      <c r="AX69" s="309"/>
      <c r="AY69" s="309"/>
      <c r="AZ69" s="309"/>
      <c r="BA69" s="309"/>
      <c r="BB69" s="309"/>
      <c r="BC69" s="271" t="s">
        <v>331</v>
      </c>
      <c r="BD69" s="271" t="s">
        <v>443</v>
      </c>
      <c r="BE69" s="271" t="s">
        <v>444</v>
      </c>
      <c r="BF69" s="605" t="s">
        <v>90</v>
      </c>
      <c r="BG69" s="605" t="s">
        <v>368</v>
      </c>
      <c r="BH69" s="614" t="s">
        <v>445</v>
      </c>
      <c r="BI69" s="605" t="s">
        <v>446</v>
      </c>
      <c r="BJ69" s="504">
        <v>18999671800</v>
      </c>
      <c r="BK69" s="639" t="s">
        <v>447</v>
      </c>
      <c r="BL69" s="638">
        <v>15292555999</v>
      </c>
      <c r="BM69" s="639" t="s">
        <v>311</v>
      </c>
      <c r="BN69" s="639" t="s">
        <v>448</v>
      </c>
      <c r="BO69" s="631"/>
    </row>
    <row r="70" s="927" customFormat="1" ht="42" customHeight="1" spans="1:67">
      <c r="A70" s="996">
        <v>43</v>
      </c>
      <c r="B70" s="648">
        <v>1</v>
      </c>
      <c r="C70" s="997" t="s">
        <v>90</v>
      </c>
      <c r="D70" s="998">
        <v>1</v>
      </c>
      <c r="E70" s="999">
        <v>764</v>
      </c>
      <c r="F70" s="647" t="s">
        <v>449</v>
      </c>
      <c r="G70" s="88" t="s">
        <v>450</v>
      </c>
      <c r="H70" s="648">
        <v>1200</v>
      </c>
      <c r="I70" s="309">
        <v>436</v>
      </c>
      <c r="J70" s="465">
        <f t="shared" si="48"/>
        <v>764</v>
      </c>
      <c r="K70" s="149">
        <v>1</v>
      </c>
      <c r="L70" s="149">
        <v>1</v>
      </c>
      <c r="M70" s="149">
        <v>1</v>
      </c>
      <c r="N70" s="149">
        <v>1</v>
      </c>
      <c r="O70" s="149">
        <v>1</v>
      </c>
      <c r="P70" s="149"/>
      <c r="Q70" s="149">
        <v>1</v>
      </c>
      <c r="R70" s="149"/>
      <c r="S70" s="149"/>
      <c r="T70" s="149">
        <v>1</v>
      </c>
      <c r="U70" s="149">
        <f t="shared" si="42"/>
        <v>764</v>
      </c>
      <c r="V70" s="149">
        <f t="shared" si="43"/>
        <v>764</v>
      </c>
      <c r="W70" s="149">
        <f t="shared" si="44"/>
        <v>0</v>
      </c>
      <c r="X70" s="149">
        <f t="shared" si="45"/>
        <v>764</v>
      </c>
      <c r="Y70" s="956">
        <v>764</v>
      </c>
      <c r="Z70" s="542">
        <f t="shared" si="46"/>
        <v>1</v>
      </c>
      <c r="AA70" s="956">
        <v>764</v>
      </c>
      <c r="AB70" s="956">
        <v>1</v>
      </c>
      <c r="AC70" s="956">
        <v>601</v>
      </c>
      <c r="AD70" s="956"/>
      <c r="AE70" s="441">
        <f t="shared" si="47"/>
        <v>573</v>
      </c>
      <c r="AF70" s="562">
        <f t="shared" si="49"/>
        <v>191</v>
      </c>
      <c r="AG70" s="967">
        <v>44617</v>
      </c>
      <c r="AH70" s="149">
        <v>1</v>
      </c>
      <c r="AI70" s="149"/>
      <c r="AJ70" s="32"/>
      <c r="AK70" s="32"/>
      <c r="AL70" s="195" t="e">
        <f t="shared" si="50"/>
        <v>#DIV/0!</v>
      </c>
      <c r="AM70" s="968" t="s">
        <v>148</v>
      </c>
      <c r="AN70" s="462"/>
      <c r="AO70" s="462"/>
      <c r="AP70" s="462"/>
      <c r="AQ70" s="462"/>
      <c r="AR70" s="462"/>
      <c r="AS70" s="149">
        <f t="shared" si="51"/>
        <v>764</v>
      </c>
      <c r="AT70" s="309"/>
      <c r="AU70" s="309"/>
      <c r="AV70" s="309"/>
      <c r="AW70" s="309"/>
      <c r="AX70" s="309"/>
      <c r="AY70" s="309"/>
      <c r="AZ70" s="309"/>
      <c r="BA70" s="309">
        <v>764</v>
      </c>
      <c r="BB70" s="309"/>
      <c r="BC70" s="271" t="s">
        <v>331</v>
      </c>
      <c r="BD70" s="271" t="s">
        <v>332</v>
      </c>
      <c r="BE70" s="271" t="s">
        <v>333</v>
      </c>
      <c r="BF70" s="605" t="s">
        <v>90</v>
      </c>
      <c r="BG70" s="605" t="s">
        <v>368</v>
      </c>
      <c r="BH70" s="614" t="s">
        <v>451</v>
      </c>
      <c r="BI70" s="605" t="s">
        <v>452</v>
      </c>
      <c r="BJ70" s="504">
        <v>18299573535</v>
      </c>
      <c r="BK70" s="639" t="s">
        <v>453</v>
      </c>
      <c r="BL70" s="638">
        <v>19809009000</v>
      </c>
      <c r="BM70" s="639" t="s">
        <v>311</v>
      </c>
      <c r="BN70" s="639" t="s">
        <v>454</v>
      </c>
      <c r="BO70" s="631"/>
    </row>
    <row r="71" s="928" customFormat="1" ht="42" hidden="1" customHeight="1" spans="1:67">
      <c r="A71" s="218" t="s">
        <v>141</v>
      </c>
      <c r="B71" s="142">
        <f>SUM(B72:B73)</f>
        <v>2</v>
      </c>
      <c r="C71" s="394"/>
      <c r="D71" s="715"/>
      <c r="E71" s="715"/>
      <c r="F71" s="664" t="s">
        <v>455</v>
      </c>
      <c r="G71" s="716"/>
      <c r="H71" s="142">
        <f>SUM(H72:H73)</f>
        <v>508700</v>
      </c>
      <c r="I71" s="142">
        <f>SUM(I72:I73)</f>
        <v>66589</v>
      </c>
      <c r="J71" s="142">
        <f>SUM(J72:J73)</f>
        <v>46000</v>
      </c>
      <c r="K71" s="142"/>
      <c r="L71" s="142"/>
      <c r="M71" s="142"/>
      <c r="N71" s="142"/>
      <c r="O71" s="142"/>
      <c r="P71" s="142"/>
      <c r="Q71" s="142"/>
      <c r="R71" s="142"/>
      <c r="S71" s="142"/>
      <c r="T71" s="142"/>
      <c r="U71" s="142"/>
      <c r="V71" s="142"/>
      <c r="W71" s="142"/>
      <c r="X71" s="142"/>
      <c r="Y71" s="444">
        <f>SUM(Y72:Y73)</f>
        <v>40500</v>
      </c>
      <c r="Z71" s="174">
        <f t="shared" si="46"/>
        <v>0.880434782608696</v>
      </c>
      <c r="AA71" s="444">
        <f>SUM(AA72:AA73)</f>
        <v>30000</v>
      </c>
      <c r="AB71" s="444"/>
      <c r="AC71" s="444"/>
      <c r="AD71" s="444"/>
      <c r="AE71" s="142"/>
      <c r="AF71" s="142"/>
      <c r="AG71" s="1005"/>
      <c r="AH71" s="1005"/>
      <c r="AI71" s="1005"/>
      <c r="AJ71" s="1005"/>
      <c r="AK71" s="1005"/>
      <c r="AL71" s="1005"/>
      <c r="AM71" s="1006"/>
      <c r="AN71" s="708"/>
      <c r="AO71" s="708"/>
      <c r="AP71" s="708"/>
      <c r="AQ71" s="708"/>
      <c r="AR71" s="708"/>
      <c r="AS71" s="142">
        <f t="shared" ref="AS71:BB71" si="52">SUM(AS72:AS73)</f>
        <v>46000</v>
      </c>
      <c r="AT71" s="142">
        <f t="shared" si="52"/>
        <v>0</v>
      </c>
      <c r="AU71" s="142">
        <f t="shared" si="52"/>
        <v>0</v>
      </c>
      <c r="AV71" s="142">
        <f t="shared" si="52"/>
        <v>0</v>
      </c>
      <c r="AW71" s="142">
        <f t="shared" si="52"/>
        <v>0</v>
      </c>
      <c r="AX71" s="142">
        <f t="shared" si="52"/>
        <v>0</v>
      </c>
      <c r="AY71" s="142">
        <f t="shared" si="52"/>
        <v>46000</v>
      </c>
      <c r="AZ71" s="142">
        <f t="shared" si="52"/>
        <v>0</v>
      </c>
      <c r="BA71" s="142">
        <f t="shared" si="52"/>
        <v>0</v>
      </c>
      <c r="BB71" s="142">
        <f t="shared" si="52"/>
        <v>0</v>
      </c>
      <c r="BC71" s="671"/>
      <c r="BD71" s="394"/>
      <c r="BE71" s="394"/>
      <c r="BF71" s="394"/>
      <c r="BG71" s="394"/>
      <c r="BH71" s="394"/>
      <c r="BI71" s="394"/>
      <c r="BJ71" s="394"/>
      <c r="BK71" s="715"/>
      <c r="BL71" s="715"/>
      <c r="BM71" s="715"/>
      <c r="BN71" s="715"/>
      <c r="BO71" s="225"/>
    </row>
    <row r="72" s="929" customFormat="1" ht="42" hidden="1" customHeight="1" spans="1:67">
      <c r="A72" s="506">
        <v>44</v>
      </c>
      <c r="B72" s="504">
        <v>1</v>
      </c>
      <c r="C72" s="605" t="s">
        <v>87</v>
      </c>
      <c r="D72" s="637">
        <v>1</v>
      </c>
      <c r="E72" s="637">
        <v>20000</v>
      </c>
      <c r="F72" s="88" t="s">
        <v>456</v>
      </c>
      <c r="G72" s="1000" t="s">
        <v>457</v>
      </c>
      <c r="H72" s="303">
        <v>221200</v>
      </c>
      <c r="I72" s="949">
        <v>60000</v>
      </c>
      <c r="J72" s="149">
        <f t="shared" ref="J72:J77" si="53">AS72</f>
        <v>20000</v>
      </c>
      <c r="K72" s="149">
        <v>1</v>
      </c>
      <c r="L72" s="149">
        <v>1</v>
      </c>
      <c r="M72" s="149">
        <v>1</v>
      </c>
      <c r="N72" s="149">
        <v>1</v>
      </c>
      <c r="O72" s="149">
        <v>1</v>
      </c>
      <c r="P72" s="149"/>
      <c r="Q72" s="149">
        <v>1</v>
      </c>
      <c r="R72" s="149"/>
      <c r="S72" s="149"/>
      <c r="T72" s="149">
        <v>1</v>
      </c>
      <c r="U72" s="149">
        <f>O72*J72</f>
        <v>20000</v>
      </c>
      <c r="V72" s="149">
        <f>Q72*J72</f>
        <v>20000</v>
      </c>
      <c r="W72" s="149">
        <f>S72*J72</f>
        <v>0</v>
      </c>
      <c r="X72" s="149">
        <f>AH72*J72</f>
        <v>20000</v>
      </c>
      <c r="Y72" s="456">
        <v>19500</v>
      </c>
      <c r="Z72" s="174">
        <f t="shared" si="46"/>
        <v>0.975</v>
      </c>
      <c r="AA72" s="456">
        <v>20000</v>
      </c>
      <c r="AB72" s="456">
        <v>1</v>
      </c>
      <c r="AC72" s="456">
        <v>8241</v>
      </c>
      <c r="AD72" s="456"/>
      <c r="AE72" s="39"/>
      <c r="AF72" s="175">
        <f>Y72-AE72</f>
        <v>19500</v>
      </c>
      <c r="AG72" s="179">
        <v>44622</v>
      </c>
      <c r="AH72" s="149">
        <v>1</v>
      </c>
      <c r="AI72" s="149"/>
      <c r="AJ72" s="32">
        <v>65</v>
      </c>
      <c r="AK72" s="32">
        <v>50</v>
      </c>
      <c r="AL72" s="195">
        <f>AK72/AJ72</f>
        <v>0.769230769230769</v>
      </c>
      <c r="AM72" s="813" t="s">
        <v>458</v>
      </c>
      <c r="AN72" s="462"/>
      <c r="AO72" s="462"/>
      <c r="AP72" s="815"/>
      <c r="AQ72" s="462"/>
      <c r="AR72" s="462"/>
      <c r="AS72" s="149">
        <f>AT72+AU72+AV72+AW72+AX72+AY72+BA72+BB72+AZ72</f>
        <v>20000</v>
      </c>
      <c r="AT72" s="504"/>
      <c r="AU72" s="504"/>
      <c r="AV72" s="504"/>
      <c r="AW72" s="504"/>
      <c r="AX72" s="504"/>
      <c r="AY72" s="303">
        <v>20000</v>
      </c>
      <c r="AZ72" s="303"/>
      <c r="BA72" s="504"/>
      <c r="BB72" s="504"/>
      <c r="BC72" s="277" t="s">
        <v>331</v>
      </c>
      <c r="BD72" s="605" t="s">
        <v>332</v>
      </c>
      <c r="BE72" s="605" t="s">
        <v>333</v>
      </c>
      <c r="BF72" s="605" t="s">
        <v>87</v>
      </c>
      <c r="BG72" s="605" t="s">
        <v>278</v>
      </c>
      <c r="BH72" s="605" t="s">
        <v>334</v>
      </c>
      <c r="BI72" s="605" t="s">
        <v>335</v>
      </c>
      <c r="BJ72" s="504">
        <v>13579578495</v>
      </c>
      <c r="BK72" s="639" t="s">
        <v>459</v>
      </c>
      <c r="BL72" s="1007" t="s">
        <v>460</v>
      </c>
      <c r="BM72" s="639" t="s">
        <v>338</v>
      </c>
      <c r="BN72" s="639" t="s">
        <v>339</v>
      </c>
      <c r="BO72" s="225" t="s">
        <v>461</v>
      </c>
    </row>
    <row r="73" s="283" customFormat="1" ht="56" hidden="1" customHeight="1" spans="1:67">
      <c r="A73" s="506">
        <v>45</v>
      </c>
      <c r="B73" s="40">
        <v>1</v>
      </c>
      <c r="C73" s="607" t="s">
        <v>88</v>
      </c>
      <c r="D73" s="507">
        <v>1</v>
      </c>
      <c r="E73" s="507">
        <v>26000</v>
      </c>
      <c r="F73" s="90" t="s">
        <v>462</v>
      </c>
      <c r="G73" s="1000" t="s">
        <v>463</v>
      </c>
      <c r="H73" s="303">
        <v>287500</v>
      </c>
      <c r="I73" s="949">
        <v>6589</v>
      </c>
      <c r="J73" s="149">
        <f t="shared" si="53"/>
        <v>26000</v>
      </c>
      <c r="K73" s="149">
        <v>1</v>
      </c>
      <c r="L73" s="149">
        <v>1</v>
      </c>
      <c r="M73" s="149">
        <v>1</v>
      </c>
      <c r="N73" s="149">
        <v>1</v>
      </c>
      <c r="O73" s="149">
        <v>1</v>
      </c>
      <c r="P73" s="149"/>
      <c r="Q73" s="149">
        <v>1</v>
      </c>
      <c r="R73" s="149"/>
      <c r="S73" s="149"/>
      <c r="T73" s="149">
        <v>1</v>
      </c>
      <c r="U73" s="149">
        <f>O73*J73</f>
        <v>26000</v>
      </c>
      <c r="V73" s="149">
        <f>Q73*J73</f>
        <v>26000</v>
      </c>
      <c r="W73" s="149">
        <f>S73*J73</f>
        <v>0</v>
      </c>
      <c r="X73" s="149">
        <f>AH73*J73</f>
        <v>26000</v>
      </c>
      <c r="Y73" s="462">
        <v>21000</v>
      </c>
      <c r="Z73" s="174">
        <f t="shared" si="46"/>
        <v>0.807692307692308</v>
      </c>
      <c r="AA73" s="637">
        <v>10000</v>
      </c>
      <c r="AB73" s="637">
        <v>1</v>
      </c>
      <c r="AC73" s="637">
        <v>14378</v>
      </c>
      <c r="AD73" s="637"/>
      <c r="AE73" s="37">
        <f>J73*0.75</f>
        <v>19500</v>
      </c>
      <c r="AF73" s="175">
        <f>Y73-AE73</f>
        <v>1500</v>
      </c>
      <c r="AG73" s="179">
        <v>44617</v>
      </c>
      <c r="AH73" s="149">
        <v>1</v>
      </c>
      <c r="AI73" s="149"/>
      <c r="AJ73" s="32">
        <v>50</v>
      </c>
      <c r="AK73" s="32">
        <v>50</v>
      </c>
      <c r="AL73" s="195">
        <f>AK73/AJ73</f>
        <v>1</v>
      </c>
      <c r="AM73" s="858" t="s">
        <v>464</v>
      </c>
      <c r="AN73" s="859"/>
      <c r="AO73" s="859"/>
      <c r="AP73" s="813"/>
      <c r="AQ73" s="462"/>
      <c r="AR73" s="462"/>
      <c r="AS73" s="149">
        <f>AT73+AU73+AV73+AW73+AX73+AY73+BA73+BB73+AZ73</f>
        <v>26000</v>
      </c>
      <c r="AT73" s="504"/>
      <c r="AU73" s="504"/>
      <c r="AV73" s="504"/>
      <c r="AW73" s="504"/>
      <c r="AX73" s="504"/>
      <c r="AY73" s="303">
        <v>26000</v>
      </c>
      <c r="AZ73" s="303"/>
      <c r="BA73" s="504"/>
      <c r="BB73" s="504"/>
      <c r="BC73" s="767" t="s">
        <v>331</v>
      </c>
      <c r="BD73" s="607" t="s">
        <v>332</v>
      </c>
      <c r="BE73" s="607" t="s">
        <v>333</v>
      </c>
      <c r="BF73" s="606" t="s">
        <v>88</v>
      </c>
      <c r="BG73" s="269" t="s">
        <v>406</v>
      </c>
      <c r="BH73" s="269" t="s">
        <v>407</v>
      </c>
      <c r="BI73" s="269" t="s">
        <v>408</v>
      </c>
      <c r="BJ73" s="506">
        <v>13345375888</v>
      </c>
      <c r="BK73" s="703" t="s">
        <v>465</v>
      </c>
      <c r="BL73" s="637">
        <v>13369082822</v>
      </c>
      <c r="BM73" s="643" t="s">
        <v>234</v>
      </c>
      <c r="BN73" s="637"/>
      <c r="BO73" s="225" t="s">
        <v>466</v>
      </c>
    </row>
    <row r="74" s="928" customFormat="1" ht="42" hidden="1" customHeight="1" spans="1:67">
      <c r="A74" s="218" t="s">
        <v>270</v>
      </c>
      <c r="B74" s="142">
        <f>SUM(B75:B77)</f>
        <v>3</v>
      </c>
      <c r="C74" s="394"/>
      <c r="D74" s="715"/>
      <c r="E74" s="715"/>
      <c r="F74" s="664" t="s">
        <v>467</v>
      </c>
      <c r="G74" s="716"/>
      <c r="H74" s="142">
        <f>SUM(H75:H77)</f>
        <v>11200</v>
      </c>
      <c r="I74" s="142">
        <f>SUM(I75:I77)</f>
        <v>5528</v>
      </c>
      <c r="J74" s="142">
        <f>SUM(J75:J77)</f>
        <v>5210</v>
      </c>
      <c r="K74" s="142"/>
      <c r="L74" s="142"/>
      <c r="M74" s="142"/>
      <c r="N74" s="142"/>
      <c r="O74" s="142"/>
      <c r="P74" s="142"/>
      <c r="Q74" s="142"/>
      <c r="R74" s="142"/>
      <c r="S74" s="142"/>
      <c r="T74" s="142"/>
      <c r="U74" s="142"/>
      <c r="V74" s="142"/>
      <c r="W74" s="142"/>
      <c r="X74" s="142"/>
      <c r="Y74" s="444">
        <f>SUM(Y75:Y77)</f>
        <v>5210</v>
      </c>
      <c r="Z74" s="174">
        <f t="shared" si="46"/>
        <v>1</v>
      </c>
      <c r="AA74" s="444">
        <f>SUM(AA75:AA77)</f>
        <v>5160</v>
      </c>
      <c r="AB74" s="444"/>
      <c r="AC74" s="444"/>
      <c r="AD74" s="444"/>
      <c r="AE74" s="142"/>
      <c r="AF74" s="142"/>
      <c r="AG74" s="1005"/>
      <c r="AH74" s="1005"/>
      <c r="AI74" s="1005"/>
      <c r="AJ74" s="1005"/>
      <c r="AK74" s="1005"/>
      <c r="AL74" s="1005"/>
      <c r="AM74" s="1006"/>
      <c r="AN74" s="708"/>
      <c r="AO74" s="708"/>
      <c r="AP74" s="708"/>
      <c r="AQ74" s="708"/>
      <c r="AR74" s="708"/>
      <c r="AS74" s="142">
        <f t="shared" ref="AS74:BB74" si="54">SUM(AS75:AS77)</f>
        <v>5210</v>
      </c>
      <c r="AT74" s="142">
        <f t="shared" si="54"/>
        <v>0</v>
      </c>
      <c r="AU74" s="142">
        <f t="shared" si="54"/>
        <v>0</v>
      </c>
      <c r="AV74" s="142">
        <f t="shared" si="54"/>
        <v>5210</v>
      </c>
      <c r="AW74" s="142">
        <f t="shared" si="54"/>
        <v>0</v>
      </c>
      <c r="AX74" s="142">
        <f t="shared" si="54"/>
        <v>0</v>
      </c>
      <c r="AY74" s="142">
        <f t="shared" si="54"/>
        <v>0</v>
      </c>
      <c r="AZ74" s="142">
        <f t="shared" si="54"/>
        <v>0</v>
      </c>
      <c r="BA74" s="142">
        <f t="shared" si="54"/>
        <v>0</v>
      </c>
      <c r="BB74" s="142">
        <f t="shared" si="54"/>
        <v>0</v>
      </c>
      <c r="BC74" s="671"/>
      <c r="BD74" s="394"/>
      <c r="BE74" s="394"/>
      <c r="BF74" s="394"/>
      <c r="BG74" s="394"/>
      <c r="BH74" s="394"/>
      <c r="BI74" s="394"/>
      <c r="BJ74" s="394"/>
      <c r="BK74" s="715"/>
      <c r="BL74" s="715"/>
      <c r="BM74" s="715"/>
      <c r="BN74" s="715"/>
      <c r="BO74" s="225"/>
    </row>
    <row r="75" s="928" customFormat="1" ht="42" hidden="1" customHeight="1" spans="1:67">
      <c r="A75" s="506">
        <v>46</v>
      </c>
      <c r="B75" s="504">
        <v>1</v>
      </c>
      <c r="C75" s="605" t="s">
        <v>88</v>
      </c>
      <c r="D75" s="638">
        <v>1</v>
      </c>
      <c r="E75" s="637">
        <v>1350</v>
      </c>
      <c r="F75" s="88" t="s">
        <v>468</v>
      </c>
      <c r="G75" s="278" t="s">
        <v>469</v>
      </c>
      <c r="H75" s="504">
        <v>4300</v>
      </c>
      <c r="I75" s="504">
        <v>2488</v>
      </c>
      <c r="J75" s="149">
        <f t="shared" si="53"/>
        <v>1350</v>
      </c>
      <c r="K75" s="149">
        <v>1</v>
      </c>
      <c r="L75" s="149">
        <v>1</v>
      </c>
      <c r="M75" s="149">
        <v>1</v>
      </c>
      <c r="N75" s="149">
        <v>1</v>
      </c>
      <c r="O75" s="149">
        <v>1</v>
      </c>
      <c r="P75" s="149"/>
      <c r="Q75" s="149">
        <v>1</v>
      </c>
      <c r="R75" s="149"/>
      <c r="S75" s="149"/>
      <c r="T75" s="149">
        <v>1</v>
      </c>
      <c r="U75" s="149">
        <f>O75*J75</f>
        <v>1350</v>
      </c>
      <c r="V75" s="149">
        <f>Q75*J75</f>
        <v>1350</v>
      </c>
      <c r="W75" s="149">
        <f>S75*J75</f>
        <v>0</v>
      </c>
      <c r="X75" s="149">
        <f>AH75*J75</f>
        <v>1350</v>
      </c>
      <c r="Y75" s="462">
        <v>1350</v>
      </c>
      <c r="Z75" s="174">
        <f t="shared" si="46"/>
        <v>1</v>
      </c>
      <c r="AA75" s="462">
        <v>1500</v>
      </c>
      <c r="AB75" s="462">
        <v>1</v>
      </c>
      <c r="AC75" s="462">
        <v>400</v>
      </c>
      <c r="AD75" s="462"/>
      <c r="AE75" s="37">
        <f>J75*0.75</f>
        <v>1012.5</v>
      </c>
      <c r="AF75" s="175">
        <f>Y75-AE75</f>
        <v>337.5</v>
      </c>
      <c r="AG75" s="179">
        <v>44625</v>
      </c>
      <c r="AH75" s="149">
        <v>1</v>
      </c>
      <c r="AI75" s="149"/>
      <c r="AJ75" s="32">
        <v>40</v>
      </c>
      <c r="AK75" s="32">
        <v>40</v>
      </c>
      <c r="AL75" s="195">
        <f t="shared" ref="AL75:AL80" si="55">AK75/AJ75</f>
        <v>1</v>
      </c>
      <c r="AM75" s="813" t="s">
        <v>405</v>
      </c>
      <c r="AN75" s="462"/>
      <c r="AO75" s="462"/>
      <c r="AP75" s="462"/>
      <c r="AQ75" s="462"/>
      <c r="AR75" s="462"/>
      <c r="AS75" s="149">
        <f>AT75+AU75+AV75+AW75+AX75+AY75+BA75+BB75+AZ75</f>
        <v>1350</v>
      </c>
      <c r="AT75" s="504"/>
      <c r="AU75" s="504"/>
      <c r="AV75" s="504">
        <v>1350</v>
      </c>
      <c r="AW75" s="504"/>
      <c r="AX75" s="504"/>
      <c r="AY75" s="504"/>
      <c r="AZ75" s="504"/>
      <c r="BA75" s="504"/>
      <c r="BB75" s="504"/>
      <c r="BC75" s="277" t="s">
        <v>331</v>
      </c>
      <c r="BD75" s="605" t="s">
        <v>332</v>
      </c>
      <c r="BE75" s="605" t="s">
        <v>333</v>
      </c>
      <c r="BF75" s="605" t="s">
        <v>88</v>
      </c>
      <c r="BG75" s="605" t="s">
        <v>224</v>
      </c>
      <c r="BH75" s="605" t="s">
        <v>407</v>
      </c>
      <c r="BI75" s="269" t="s">
        <v>408</v>
      </c>
      <c r="BJ75" s="506">
        <v>13345375888</v>
      </c>
      <c r="BK75" s="703" t="s">
        <v>465</v>
      </c>
      <c r="BL75" s="637">
        <v>13369082822</v>
      </c>
      <c r="BM75" s="643" t="s">
        <v>234</v>
      </c>
      <c r="BN75" s="637"/>
      <c r="BO75" s="311" t="s">
        <v>470</v>
      </c>
    </row>
    <row r="76" s="930" customFormat="1" ht="42" customHeight="1" spans="1:67">
      <c r="A76" s="996">
        <v>47</v>
      </c>
      <c r="B76" s="1001">
        <v>1</v>
      </c>
      <c r="C76" s="896" t="s">
        <v>90</v>
      </c>
      <c r="D76" s="1002">
        <v>1</v>
      </c>
      <c r="E76" s="1003">
        <v>860</v>
      </c>
      <c r="F76" s="647" t="s">
        <v>471</v>
      </c>
      <c r="G76" s="278" t="s">
        <v>472</v>
      </c>
      <c r="H76" s="1001">
        <v>2900</v>
      </c>
      <c r="I76" s="504">
        <v>2040</v>
      </c>
      <c r="J76" s="465">
        <f t="shared" si="53"/>
        <v>860</v>
      </c>
      <c r="K76" s="149">
        <v>1</v>
      </c>
      <c r="L76" s="149">
        <v>1</v>
      </c>
      <c r="M76" s="149">
        <v>1</v>
      </c>
      <c r="N76" s="149">
        <v>1</v>
      </c>
      <c r="O76" s="149">
        <v>1</v>
      </c>
      <c r="P76" s="149"/>
      <c r="Q76" s="149">
        <v>1</v>
      </c>
      <c r="R76" s="149"/>
      <c r="S76" s="149"/>
      <c r="T76" s="149">
        <v>1</v>
      </c>
      <c r="U76" s="149">
        <f>O76*J76</f>
        <v>860</v>
      </c>
      <c r="V76" s="149">
        <f>Q76*J76</f>
        <v>860</v>
      </c>
      <c r="W76" s="149">
        <f>S76*J76</f>
        <v>0</v>
      </c>
      <c r="X76" s="149">
        <f>AH76*J76</f>
        <v>860</v>
      </c>
      <c r="Y76" s="956">
        <v>860</v>
      </c>
      <c r="Z76" s="542">
        <f t="shared" si="46"/>
        <v>1</v>
      </c>
      <c r="AA76" s="956">
        <v>860</v>
      </c>
      <c r="AB76" s="956">
        <v>1</v>
      </c>
      <c r="AC76" s="956">
        <v>600</v>
      </c>
      <c r="AD76" s="956"/>
      <c r="AE76" s="441">
        <f>J76*0.75</f>
        <v>645</v>
      </c>
      <c r="AF76" s="562">
        <f>Y76-AE76</f>
        <v>215</v>
      </c>
      <c r="AG76" s="967">
        <v>44617</v>
      </c>
      <c r="AH76" s="149">
        <v>1</v>
      </c>
      <c r="AI76" s="149"/>
      <c r="AJ76" s="32">
        <v>106</v>
      </c>
      <c r="AK76" s="32">
        <v>106</v>
      </c>
      <c r="AL76" s="195">
        <f t="shared" si="55"/>
        <v>1</v>
      </c>
      <c r="AM76" s="968" t="s">
        <v>148</v>
      </c>
      <c r="AN76" s="462"/>
      <c r="AO76" s="462"/>
      <c r="AP76" s="462"/>
      <c r="AQ76" s="462"/>
      <c r="AR76" s="462"/>
      <c r="AS76" s="149">
        <f>AT76+AU76+AV76+AW76+AX76+AY76+BA76+BB76+AZ76</f>
        <v>860</v>
      </c>
      <c r="AT76" s="504"/>
      <c r="AU76" s="504"/>
      <c r="AV76" s="504">
        <v>860</v>
      </c>
      <c r="AW76" s="504"/>
      <c r="AX76" s="504"/>
      <c r="AY76" s="504"/>
      <c r="AZ76" s="504"/>
      <c r="BA76" s="504"/>
      <c r="BB76" s="504"/>
      <c r="BC76" s="277" t="s">
        <v>331</v>
      </c>
      <c r="BD76" s="605" t="s">
        <v>332</v>
      </c>
      <c r="BE76" s="605" t="s">
        <v>333</v>
      </c>
      <c r="BF76" s="605" t="s">
        <v>90</v>
      </c>
      <c r="BG76" s="605" t="s">
        <v>368</v>
      </c>
      <c r="BH76" s="605" t="s">
        <v>369</v>
      </c>
      <c r="BI76" s="269" t="s">
        <v>370</v>
      </c>
      <c r="BJ76" s="506">
        <v>18809081213</v>
      </c>
      <c r="BK76" s="703" t="s">
        <v>473</v>
      </c>
      <c r="BL76" s="637">
        <v>18799109888</v>
      </c>
      <c r="BM76" s="703" t="s">
        <v>311</v>
      </c>
      <c r="BN76" s="703" t="s">
        <v>312</v>
      </c>
      <c r="BO76" s="631"/>
    </row>
    <row r="77" s="930" customFormat="1" ht="42" customHeight="1" spans="1:67">
      <c r="A77" s="996">
        <v>48</v>
      </c>
      <c r="B77" s="1001">
        <v>1</v>
      </c>
      <c r="C77" s="896" t="s">
        <v>90</v>
      </c>
      <c r="D77" s="1003">
        <v>1</v>
      </c>
      <c r="E77" s="1003">
        <v>3000</v>
      </c>
      <c r="F77" s="647" t="s">
        <v>474</v>
      </c>
      <c r="G77" s="278" t="s">
        <v>475</v>
      </c>
      <c r="H77" s="1001">
        <v>4000</v>
      </c>
      <c r="I77" s="504">
        <v>1000</v>
      </c>
      <c r="J77" s="465">
        <f t="shared" si="53"/>
        <v>3000</v>
      </c>
      <c r="K77" s="149">
        <v>1</v>
      </c>
      <c r="L77" s="149">
        <v>1</v>
      </c>
      <c r="M77" s="149">
        <v>1</v>
      </c>
      <c r="N77" s="149">
        <v>1</v>
      </c>
      <c r="O77" s="149">
        <v>1</v>
      </c>
      <c r="P77" s="149"/>
      <c r="Q77" s="149">
        <v>1</v>
      </c>
      <c r="R77" s="149"/>
      <c r="S77" s="149"/>
      <c r="T77" s="149">
        <v>1</v>
      </c>
      <c r="U77" s="149">
        <f>O77*J77</f>
        <v>3000</v>
      </c>
      <c r="V77" s="149">
        <f>Q77*J77</f>
        <v>3000</v>
      </c>
      <c r="W77" s="149">
        <f>S77*J77</f>
        <v>0</v>
      </c>
      <c r="X77" s="149">
        <f>AH77*J77</f>
        <v>3000</v>
      </c>
      <c r="Y77" s="956">
        <v>3000</v>
      </c>
      <c r="Z77" s="542">
        <f t="shared" si="46"/>
        <v>1</v>
      </c>
      <c r="AA77" s="956">
        <v>2800</v>
      </c>
      <c r="AB77" s="956">
        <v>1</v>
      </c>
      <c r="AC77" s="956">
        <v>2150</v>
      </c>
      <c r="AD77" s="956"/>
      <c r="AE77" s="441">
        <f>J77*0.75</f>
        <v>2250</v>
      </c>
      <c r="AF77" s="562">
        <f>Y77-AE77</f>
        <v>750</v>
      </c>
      <c r="AG77" s="967">
        <v>44617</v>
      </c>
      <c r="AH77" s="149">
        <v>1</v>
      </c>
      <c r="AI77" s="149"/>
      <c r="AJ77" s="32">
        <v>119</v>
      </c>
      <c r="AK77" s="32">
        <v>119</v>
      </c>
      <c r="AL77" s="195">
        <f t="shared" si="55"/>
        <v>1</v>
      </c>
      <c r="AM77" s="968" t="s">
        <v>148</v>
      </c>
      <c r="AN77" s="462"/>
      <c r="AO77" s="462"/>
      <c r="AP77" s="462"/>
      <c r="AQ77" s="462"/>
      <c r="AR77" s="462"/>
      <c r="AS77" s="149">
        <f>AT77+AU77+AV77+AW77+AX77+AY77+BA77+BB77+AZ77</f>
        <v>3000</v>
      </c>
      <c r="AT77" s="504"/>
      <c r="AU77" s="504"/>
      <c r="AV77" s="504">
        <v>3000</v>
      </c>
      <c r="AW77" s="504"/>
      <c r="AX77" s="504"/>
      <c r="AY77" s="504"/>
      <c r="AZ77" s="504"/>
      <c r="BA77" s="504"/>
      <c r="BB77" s="504"/>
      <c r="BC77" s="277" t="s">
        <v>331</v>
      </c>
      <c r="BD77" s="605" t="s">
        <v>332</v>
      </c>
      <c r="BE77" s="605" t="s">
        <v>333</v>
      </c>
      <c r="BF77" s="605" t="s">
        <v>90</v>
      </c>
      <c r="BG77" s="605" t="s">
        <v>368</v>
      </c>
      <c r="BH77" s="605" t="s">
        <v>369</v>
      </c>
      <c r="BI77" s="269" t="s">
        <v>370</v>
      </c>
      <c r="BJ77" s="506">
        <v>18809081213</v>
      </c>
      <c r="BK77" s="703" t="s">
        <v>476</v>
      </c>
      <c r="BL77" s="637">
        <v>13565688005</v>
      </c>
      <c r="BM77" s="703" t="s">
        <v>311</v>
      </c>
      <c r="BN77" s="703" t="s">
        <v>312</v>
      </c>
      <c r="BO77" s="868" t="s">
        <v>477</v>
      </c>
    </row>
    <row r="78" s="282" customFormat="1" ht="42" hidden="1" customHeight="1" spans="1:67">
      <c r="A78" s="139" t="s">
        <v>478</v>
      </c>
      <c r="B78" s="142">
        <f>SUM(B79:B91)</f>
        <v>13</v>
      </c>
      <c r="C78" s="459"/>
      <c r="D78" s="460"/>
      <c r="E78" s="460"/>
      <c r="F78" s="454" t="s">
        <v>479</v>
      </c>
      <c r="G78" s="650"/>
      <c r="H78" s="142">
        <f>SUM(H79:H91)</f>
        <v>196476</v>
      </c>
      <c r="I78" s="142">
        <f>SUM(I79:I91)</f>
        <v>18227</v>
      </c>
      <c r="J78" s="142">
        <f>SUM(J79:J91)</f>
        <v>64386</v>
      </c>
      <c r="K78" s="142"/>
      <c r="L78" s="142"/>
      <c r="M78" s="142"/>
      <c r="N78" s="142"/>
      <c r="O78" s="142"/>
      <c r="P78" s="142"/>
      <c r="Q78" s="142"/>
      <c r="R78" s="142"/>
      <c r="S78" s="142"/>
      <c r="T78" s="142"/>
      <c r="U78" s="142"/>
      <c r="V78" s="142"/>
      <c r="W78" s="142"/>
      <c r="X78" s="142"/>
      <c r="Y78" s="455">
        <f>SUM(Y79:Y91)</f>
        <v>52951</v>
      </c>
      <c r="Z78" s="174">
        <f t="shared" si="46"/>
        <v>0.822399279346442</v>
      </c>
      <c r="AA78" s="444">
        <f>SUM(AA79:AA91)</f>
        <v>55241</v>
      </c>
      <c r="AB78" s="444"/>
      <c r="AC78" s="444"/>
      <c r="AD78" s="444"/>
      <c r="AE78" s="142"/>
      <c r="AF78" s="142"/>
      <c r="AG78" s="680"/>
      <c r="AH78" s="680"/>
      <c r="AI78" s="680"/>
      <c r="AJ78" s="680"/>
      <c r="AK78" s="680"/>
      <c r="AL78" s="680"/>
      <c r="AM78" s="969"/>
      <c r="AN78" s="569"/>
      <c r="AO78" s="569"/>
      <c r="AP78" s="569"/>
      <c r="AQ78" s="569"/>
      <c r="AR78" s="569"/>
      <c r="AS78" s="142">
        <f t="shared" ref="AS78:BB78" si="56">SUM(AS79:AS91)</f>
        <v>64386</v>
      </c>
      <c r="AT78" s="142">
        <f t="shared" si="56"/>
        <v>0</v>
      </c>
      <c r="AU78" s="142">
        <f t="shared" si="56"/>
        <v>0</v>
      </c>
      <c r="AV78" s="142">
        <f t="shared" si="56"/>
        <v>0</v>
      </c>
      <c r="AW78" s="142">
        <f t="shared" si="56"/>
        <v>0</v>
      </c>
      <c r="AX78" s="142">
        <f t="shared" si="56"/>
        <v>500</v>
      </c>
      <c r="AY78" s="142">
        <f t="shared" si="56"/>
        <v>0</v>
      </c>
      <c r="AZ78" s="142">
        <f t="shared" si="56"/>
        <v>0</v>
      </c>
      <c r="BA78" s="142">
        <f t="shared" si="56"/>
        <v>63886</v>
      </c>
      <c r="BB78" s="142">
        <f t="shared" si="56"/>
        <v>0</v>
      </c>
      <c r="BC78" s="691"/>
      <c r="BD78" s="691"/>
      <c r="BE78" s="691"/>
      <c r="BF78" s="459"/>
      <c r="BG78" s="691"/>
      <c r="BH78" s="691"/>
      <c r="BI78" s="691"/>
      <c r="BJ78" s="691"/>
      <c r="BK78" s="702"/>
      <c r="BL78" s="702"/>
      <c r="BM78" s="702"/>
      <c r="BN78" s="702"/>
      <c r="BO78" s="225"/>
    </row>
    <row r="79" s="282" customFormat="1" ht="42" hidden="1" customHeight="1" spans="1:67">
      <c r="A79" s="152">
        <v>49</v>
      </c>
      <c r="B79" s="309">
        <v>1</v>
      </c>
      <c r="C79" s="607" t="s">
        <v>87</v>
      </c>
      <c r="D79" s="508">
        <v>1</v>
      </c>
      <c r="E79" s="508">
        <v>1700</v>
      </c>
      <c r="F79" s="91" t="s">
        <v>480</v>
      </c>
      <c r="G79" s="95" t="s">
        <v>481</v>
      </c>
      <c r="H79" s="97">
        <v>2000</v>
      </c>
      <c r="I79" s="149">
        <v>300</v>
      </c>
      <c r="J79" s="149">
        <f t="shared" ref="J79:J91" si="57">AS79</f>
        <v>1700</v>
      </c>
      <c r="K79" s="149">
        <v>1</v>
      </c>
      <c r="L79" s="149">
        <v>1</v>
      </c>
      <c r="M79" s="149">
        <v>1</v>
      </c>
      <c r="N79" s="149">
        <v>1</v>
      </c>
      <c r="O79" s="149">
        <v>1</v>
      </c>
      <c r="P79" s="149"/>
      <c r="Q79" s="149">
        <v>1</v>
      </c>
      <c r="R79" s="149"/>
      <c r="S79" s="149"/>
      <c r="T79" s="149">
        <v>1</v>
      </c>
      <c r="U79" s="149">
        <f t="shared" ref="U79:U91" si="58">O79*J79</f>
        <v>1700</v>
      </c>
      <c r="V79" s="149">
        <f t="shared" ref="V79:V91" si="59">Q79*J79</f>
        <v>1700</v>
      </c>
      <c r="W79" s="149">
        <f t="shared" ref="W79:W91" si="60">S79*J79</f>
        <v>0</v>
      </c>
      <c r="X79" s="149">
        <f t="shared" ref="X79:X91" si="61">AH79*J79</f>
        <v>1700</v>
      </c>
      <c r="Y79" s="456">
        <v>1700</v>
      </c>
      <c r="Z79" s="174">
        <f t="shared" ref="Z79:Z91" si="62">Y79/J79</f>
        <v>1</v>
      </c>
      <c r="AA79" s="456">
        <v>1700</v>
      </c>
      <c r="AB79" s="456">
        <v>1</v>
      </c>
      <c r="AC79" s="456">
        <v>1600</v>
      </c>
      <c r="AD79" s="456"/>
      <c r="AE79" s="39"/>
      <c r="AF79" s="175">
        <f t="shared" ref="AF79:AF91" si="63">Y79-AE79</f>
        <v>1700</v>
      </c>
      <c r="AG79" s="179">
        <v>44621</v>
      </c>
      <c r="AH79" s="149">
        <v>1</v>
      </c>
      <c r="AI79" s="149"/>
      <c r="AJ79" s="32">
        <v>10</v>
      </c>
      <c r="AK79" s="32">
        <v>10</v>
      </c>
      <c r="AL79" s="195">
        <f t="shared" si="55"/>
        <v>1</v>
      </c>
      <c r="AM79" s="813" t="s">
        <v>482</v>
      </c>
      <c r="AN79" s="462"/>
      <c r="AO79" s="462"/>
      <c r="AP79" s="462"/>
      <c r="AQ79" s="462"/>
      <c r="AR79" s="462"/>
      <c r="AS79" s="149">
        <f>AT79+AU79+AV79+AW79+AX79+AY79+BA79+BB79+AZ79</f>
        <v>1700</v>
      </c>
      <c r="AT79" s="142"/>
      <c r="AU79" s="142"/>
      <c r="AV79" s="142"/>
      <c r="AW79" s="142"/>
      <c r="AX79" s="142"/>
      <c r="AY79" s="142"/>
      <c r="AZ79" s="142"/>
      <c r="BA79" s="97">
        <v>1700</v>
      </c>
      <c r="BB79" s="142"/>
      <c r="BC79" s="618" t="s">
        <v>483</v>
      </c>
      <c r="BD79" s="618" t="s">
        <v>484</v>
      </c>
      <c r="BE79" s="618" t="s">
        <v>485</v>
      </c>
      <c r="BF79" s="207" t="s">
        <v>87</v>
      </c>
      <c r="BG79" s="605" t="s">
        <v>278</v>
      </c>
      <c r="BH79" s="618" t="s">
        <v>486</v>
      </c>
      <c r="BI79" s="605" t="s">
        <v>487</v>
      </c>
      <c r="BJ79" s="504">
        <v>13070063768</v>
      </c>
      <c r="BK79" s="639" t="s">
        <v>488</v>
      </c>
      <c r="BL79" s="638">
        <v>15560085678</v>
      </c>
      <c r="BM79" s="639" t="s">
        <v>489</v>
      </c>
      <c r="BN79" s="639" t="s">
        <v>490</v>
      </c>
      <c r="BO79" s="225"/>
    </row>
    <row r="80" s="282" customFormat="1" ht="42" hidden="1" customHeight="1" spans="1:67">
      <c r="A80" s="152">
        <v>50</v>
      </c>
      <c r="B80" s="32">
        <v>1</v>
      </c>
      <c r="C80" s="96" t="s">
        <v>87</v>
      </c>
      <c r="D80" s="508">
        <v>1</v>
      </c>
      <c r="E80" s="508">
        <v>500</v>
      </c>
      <c r="F80" s="95" t="s">
        <v>491</v>
      </c>
      <c r="G80" s="1004" t="s">
        <v>492</v>
      </c>
      <c r="H80" s="97">
        <v>510</v>
      </c>
      <c r="I80" s="149">
        <v>10</v>
      </c>
      <c r="J80" s="149">
        <f t="shared" si="57"/>
        <v>500</v>
      </c>
      <c r="K80" s="149">
        <v>1</v>
      </c>
      <c r="L80" s="149">
        <v>1</v>
      </c>
      <c r="M80" s="149">
        <v>1</v>
      </c>
      <c r="N80" s="149">
        <v>1</v>
      </c>
      <c r="O80" s="149">
        <v>1</v>
      </c>
      <c r="P80" s="149"/>
      <c r="Q80" s="149">
        <v>1</v>
      </c>
      <c r="R80" s="149"/>
      <c r="S80" s="149"/>
      <c r="T80" s="149">
        <v>1</v>
      </c>
      <c r="U80" s="149">
        <f t="shared" si="58"/>
        <v>500</v>
      </c>
      <c r="V80" s="149">
        <f t="shared" si="59"/>
        <v>500</v>
      </c>
      <c r="W80" s="149">
        <f t="shared" si="60"/>
        <v>0</v>
      </c>
      <c r="X80" s="149">
        <f t="shared" si="61"/>
        <v>500</v>
      </c>
      <c r="Y80" s="456">
        <v>500</v>
      </c>
      <c r="Z80" s="174">
        <f t="shared" si="62"/>
        <v>1</v>
      </c>
      <c r="AA80" s="456">
        <v>500</v>
      </c>
      <c r="AB80" s="456">
        <v>1</v>
      </c>
      <c r="AC80" s="456">
        <v>424</v>
      </c>
      <c r="AD80" s="456"/>
      <c r="AE80" s="39"/>
      <c r="AF80" s="175">
        <f t="shared" si="63"/>
        <v>500</v>
      </c>
      <c r="AG80" s="179">
        <v>44566</v>
      </c>
      <c r="AH80" s="149">
        <v>1</v>
      </c>
      <c r="AI80" s="149"/>
      <c r="AJ80" s="32">
        <v>15</v>
      </c>
      <c r="AK80" s="32">
        <v>15</v>
      </c>
      <c r="AL80" s="195">
        <f t="shared" si="55"/>
        <v>1</v>
      </c>
      <c r="AM80" s="813" t="s">
        <v>493</v>
      </c>
      <c r="AN80" s="815"/>
      <c r="AO80" s="815"/>
      <c r="AP80" s="462"/>
      <c r="AQ80" s="462"/>
      <c r="AR80" s="462"/>
      <c r="AS80" s="149">
        <f>AT80+AU80+AV80+AW80+AX80+AY80+BA80+BB80+AZ80</f>
        <v>500</v>
      </c>
      <c r="AT80" s="142"/>
      <c r="AU80" s="142"/>
      <c r="AV80" s="142"/>
      <c r="AW80" s="142"/>
      <c r="AX80" s="142"/>
      <c r="AY80" s="142"/>
      <c r="AZ80" s="142"/>
      <c r="BA80" s="97">
        <v>500</v>
      </c>
      <c r="BB80" s="142"/>
      <c r="BC80" s="618" t="s">
        <v>483</v>
      </c>
      <c r="BD80" s="618" t="s">
        <v>484</v>
      </c>
      <c r="BE80" s="618" t="s">
        <v>485</v>
      </c>
      <c r="BF80" s="207" t="s">
        <v>87</v>
      </c>
      <c r="BG80" s="605" t="s">
        <v>278</v>
      </c>
      <c r="BH80" s="618" t="s">
        <v>486</v>
      </c>
      <c r="BI80" s="605" t="s">
        <v>487</v>
      </c>
      <c r="BJ80" s="504">
        <v>13070063768</v>
      </c>
      <c r="BK80" s="639" t="s">
        <v>494</v>
      </c>
      <c r="BL80" s="638">
        <v>13319083858</v>
      </c>
      <c r="BM80" s="639" t="s">
        <v>293</v>
      </c>
      <c r="BN80" s="639" t="s">
        <v>495</v>
      </c>
      <c r="BO80" s="225"/>
    </row>
    <row r="81" s="282" customFormat="1" ht="42" hidden="1" customHeight="1" spans="1:67">
      <c r="A81" s="152">
        <v>51</v>
      </c>
      <c r="B81" s="309">
        <v>1</v>
      </c>
      <c r="C81" s="607" t="s">
        <v>87</v>
      </c>
      <c r="D81" s="508">
        <v>1</v>
      </c>
      <c r="E81" s="508">
        <v>500</v>
      </c>
      <c r="F81" s="85" t="s">
        <v>496</v>
      </c>
      <c r="G81" s="1004" t="s">
        <v>497</v>
      </c>
      <c r="H81" s="40">
        <v>540</v>
      </c>
      <c r="I81" s="149">
        <v>40</v>
      </c>
      <c r="J81" s="149">
        <f t="shared" si="57"/>
        <v>500</v>
      </c>
      <c r="K81" s="149">
        <v>1</v>
      </c>
      <c r="L81" s="149">
        <v>1</v>
      </c>
      <c r="M81" s="149">
        <v>1</v>
      </c>
      <c r="N81" s="149">
        <v>1</v>
      </c>
      <c r="O81" s="149">
        <v>1</v>
      </c>
      <c r="P81" s="149"/>
      <c r="Q81" s="149">
        <v>1</v>
      </c>
      <c r="R81" s="149"/>
      <c r="S81" s="149"/>
      <c r="T81" s="149">
        <v>1</v>
      </c>
      <c r="U81" s="149">
        <f t="shared" si="58"/>
        <v>500</v>
      </c>
      <c r="V81" s="149">
        <f t="shared" si="59"/>
        <v>500</v>
      </c>
      <c r="W81" s="149">
        <f t="shared" si="60"/>
        <v>0</v>
      </c>
      <c r="X81" s="149">
        <f t="shared" si="61"/>
        <v>500</v>
      </c>
      <c r="Y81" s="456">
        <v>500</v>
      </c>
      <c r="Z81" s="174">
        <f t="shared" si="62"/>
        <v>1</v>
      </c>
      <c r="AA81" s="456">
        <v>500</v>
      </c>
      <c r="AB81" s="456">
        <v>1</v>
      </c>
      <c r="AC81" s="456">
        <v>341</v>
      </c>
      <c r="AD81" s="456"/>
      <c r="AE81" s="39"/>
      <c r="AF81" s="175">
        <f t="shared" si="63"/>
        <v>500</v>
      </c>
      <c r="AG81" s="179">
        <v>44621</v>
      </c>
      <c r="AH81" s="149">
        <v>1</v>
      </c>
      <c r="AI81" s="149"/>
      <c r="AJ81" s="32">
        <v>20</v>
      </c>
      <c r="AK81" s="32">
        <v>20</v>
      </c>
      <c r="AL81" s="195">
        <f t="shared" ref="AL79:AL90" si="64">AK81/AJ81</f>
        <v>1</v>
      </c>
      <c r="AM81" s="813" t="s">
        <v>498</v>
      </c>
      <c r="AN81" s="815"/>
      <c r="AO81" s="815"/>
      <c r="AP81" s="462"/>
      <c r="AQ81" s="462"/>
      <c r="AR81" s="462"/>
      <c r="AS81" s="149">
        <f t="shared" ref="AS81:AS91" si="65">AT81+AU81+AV81+AW81+AX81+AY81+BA81+BB81+AZ81</f>
        <v>500</v>
      </c>
      <c r="AT81" s="142"/>
      <c r="AU81" s="142"/>
      <c r="AV81" s="142"/>
      <c r="AW81" s="142"/>
      <c r="AX81" s="142"/>
      <c r="AY81" s="142"/>
      <c r="AZ81" s="142"/>
      <c r="BA81" s="97">
        <v>500</v>
      </c>
      <c r="BB81" s="142"/>
      <c r="BC81" s="618" t="s">
        <v>483</v>
      </c>
      <c r="BD81" s="618" t="s">
        <v>484</v>
      </c>
      <c r="BE81" s="618" t="s">
        <v>485</v>
      </c>
      <c r="BF81" s="207" t="s">
        <v>87</v>
      </c>
      <c r="BG81" s="605" t="s">
        <v>354</v>
      </c>
      <c r="BH81" s="618" t="s">
        <v>499</v>
      </c>
      <c r="BI81" s="605" t="s">
        <v>487</v>
      </c>
      <c r="BJ81" s="504">
        <v>13070063768</v>
      </c>
      <c r="BK81" s="639" t="s">
        <v>500</v>
      </c>
      <c r="BL81" s="638">
        <v>18809089869</v>
      </c>
      <c r="BM81" s="639" t="s">
        <v>293</v>
      </c>
      <c r="BN81" s="639" t="s">
        <v>294</v>
      </c>
      <c r="BO81" s="225"/>
    </row>
    <row r="82" s="282" customFormat="1" ht="42" hidden="1" customHeight="1" spans="1:67">
      <c r="A82" s="152">
        <v>52</v>
      </c>
      <c r="B82" s="309">
        <v>1</v>
      </c>
      <c r="C82" s="607" t="s">
        <v>87</v>
      </c>
      <c r="D82" s="508">
        <v>1</v>
      </c>
      <c r="E82" s="508">
        <v>500</v>
      </c>
      <c r="F82" s="1004" t="s">
        <v>501</v>
      </c>
      <c r="G82" s="1004" t="s">
        <v>502</v>
      </c>
      <c r="H82" s="305">
        <v>600</v>
      </c>
      <c r="I82" s="149">
        <v>100</v>
      </c>
      <c r="J82" s="149">
        <f t="shared" si="57"/>
        <v>500</v>
      </c>
      <c r="K82" s="149">
        <v>1</v>
      </c>
      <c r="L82" s="149">
        <v>1</v>
      </c>
      <c r="M82" s="149">
        <v>1</v>
      </c>
      <c r="N82" s="149">
        <v>1</v>
      </c>
      <c r="O82" s="149">
        <v>1</v>
      </c>
      <c r="P82" s="149"/>
      <c r="Q82" s="149">
        <v>1</v>
      </c>
      <c r="R82" s="149"/>
      <c r="S82" s="149"/>
      <c r="T82" s="149">
        <v>1</v>
      </c>
      <c r="U82" s="149">
        <f t="shared" si="58"/>
        <v>500</v>
      </c>
      <c r="V82" s="149">
        <f t="shared" si="59"/>
        <v>500</v>
      </c>
      <c r="W82" s="149">
        <f t="shared" si="60"/>
        <v>0</v>
      </c>
      <c r="X82" s="149">
        <f t="shared" si="61"/>
        <v>500</v>
      </c>
      <c r="Y82" s="456">
        <v>450</v>
      </c>
      <c r="Z82" s="174">
        <f t="shared" si="62"/>
        <v>0.9</v>
      </c>
      <c r="AA82" s="456">
        <v>500</v>
      </c>
      <c r="AB82" s="456">
        <v>1</v>
      </c>
      <c r="AC82" s="456">
        <v>16</v>
      </c>
      <c r="AD82" s="456"/>
      <c r="AE82" s="39"/>
      <c r="AF82" s="175">
        <f t="shared" si="63"/>
        <v>450</v>
      </c>
      <c r="AG82" s="179">
        <v>44623</v>
      </c>
      <c r="AH82" s="149">
        <v>1</v>
      </c>
      <c r="AI82" s="149"/>
      <c r="AJ82" s="32">
        <v>25</v>
      </c>
      <c r="AK82" s="32">
        <v>25</v>
      </c>
      <c r="AL82" s="195">
        <f t="shared" si="64"/>
        <v>1</v>
      </c>
      <c r="AM82" s="813" t="s">
        <v>503</v>
      </c>
      <c r="AN82" s="815"/>
      <c r="AO82" s="815"/>
      <c r="AP82" s="590" t="s">
        <v>504</v>
      </c>
      <c r="AQ82" s="462"/>
      <c r="AR82" s="462"/>
      <c r="AS82" s="149">
        <f t="shared" si="65"/>
        <v>500</v>
      </c>
      <c r="AT82" s="142"/>
      <c r="AU82" s="142"/>
      <c r="AV82" s="142"/>
      <c r="AW82" s="142"/>
      <c r="AX82" s="142"/>
      <c r="AY82" s="142"/>
      <c r="AZ82" s="142"/>
      <c r="BA82" s="97">
        <v>500</v>
      </c>
      <c r="BB82" s="142"/>
      <c r="BC82" s="618" t="s">
        <v>483</v>
      </c>
      <c r="BD82" s="618" t="s">
        <v>484</v>
      </c>
      <c r="BE82" s="618" t="s">
        <v>485</v>
      </c>
      <c r="BF82" s="207" t="s">
        <v>87</v>
      </c>
      <c r="BG82" s="605" t="s">
        <v>354</v>
      </c>
      <c r="BH82" s="618" t="s">
        <v>499</v>
      </c>
      <c r="BI82" s="605" t="s">
        <v>487</v>
      </c>
      <c r="BJ82" s="504">
        <v>13070063768</v>
      </c>
      <c r="BK82" s="639" t="s">
        <v>505</v>
      </c>
      <c r="BL82" s="638">
        <v>18690802226</v>
      </c>
      <c r="BM82" s="639" t="s">
        <v>293</v>
      </c>
      <c r="BN82" s="639" t="s">
        <v>506</v>
      </c>
      <c r="BO82" s="225"/>
    </row>
    <row r="83" s="282" customFormat="1" ht="42" hidden="1" customHeight="1" spans="1:67">
      <c r="A83" s="152">
        <v>53</v>
      </c>
      <c r="B83" s="309">
        <v>1</v>
      </c>
      <c r="C83" s="607" t="s">
        <v>87</v>
      </c>
      <c r="D83" s="508">
        <v>1</v>
      </c>
      <c r="E83" s="508">
        <v>600</v>
      </c>
      <c r="F83" s="91" t="s">
        <v>507</v>
      </c>
      <c r="G83" s="95" t="s">
        <v>508</v>
      </c>
      <c r="H83" s="97">
        <v>650</v>
      </c>
      <c r="I83" s="149">
        <v>50</v>
      </c>
      <c r="J83" s="149">
        <f t="shared" si="57"/>
        <v>600</v>
      </c>
      <c r="K83" s="149">
        <v>1</v>
      </c>
      <c r="L83" s="149">
        <v>1</v>
      </c>
      <c r="M83" s="149">
        <v>1</v>
      </c>
      <c r="N83" s="149">
        <v>1</v>
      </c>
      <c r="O83" s="149">
        <v>1</v>
      </c>
      <c r="P83" s="149"/>
      <c r="Q83" s="149">
        <v>1</v>
      </c>
      <c r="R83" s="149"/>
      <c r="S83" s="149"/>
      <c r="T83" s="149">
        <v>1</v>
      </c>
      <c r="U83" s="149">
        <f t="shared" si="58"/>
        <v>600</v>
      </c>
      <c r="V83" s="149">
        <f t="shared" si="59"/>
        <v>600</v>
      </c>
      <c r="W83" s="149">
        <f t="shared" si="60"/>
        <v>0</v>
      </c>
      <c r="X83" s="149">
        <f t="shared" si="61"/>
        <v>600</v>
      </c>
      <c r="Y83" s="456">
        <v>600</v>
      </c>
      <c r="Z83" s="174">
        <f t="shared" si="62"/>
        <v>1</v>
      </c>
      <c r="AA83" s="456">
        <v>600</v>
      </c>
      <c r="AB83" s="456">
        <v>1</v>
      </c>
      <c r="AC83" s="456">
        <v>179</v>
      </c>
      <c r="AD83" s="456"/>
      <c r="AE83" s="39"/>
      <c r="AF83" s="175">
        <f t="shared" si="63"/>
        <v>600</v>
      </c>
      <c r="AG83" s="179">
        <v>44621</v>
      </c>
      <c r="AH83" s="149">
        <v>1</v>
      </c>
      <c r="AI83" s="149"/>
      <c r="AJ83" s="32">
        <v>3</v>
      </c>
      <c r="AK83" s="32">
        <v>3</v>
      </c>
      <c r="AL83" s="195">
        <f t="shared" si="64"/>
        <v>1</v>
      </c>
      <c r="AM83" s="813" t="s">
        <v>509</v>
      </c>
      <c r="AN83" s="462"/>
      <c r="AO83" s="462"/>
      <c r="AP83" s="590" t="s">
        <v>510</v>
      </c>
      <c r="AQ83" s="462"/>
      <c r="AR83" s="462"/>
      <c r="AS83" s="149">
        <f t="shared" si="65"/>
        <v>600</v>
      </c>
      <c r="AT83" s="142"/>
      <c r="AU83" s="142"/>
      <c r="AV83" s="142"/>
      <c r="AW83" s="142"/>
      <c r="AX83" s="142"/>
      <c r="AY83" s="142"/>
      <c r="AZ83" s="142"/>
      <c r="BA83" s="97">
        <v>600</v>
      </c>
      <c r="BB83" s="142"/>
      <c r="BC83" s="618" t="s">
        <v>483</v>
      </c>
      <c r="BD83" s="618" t="s">
        <v>484</v>
      </c>
      <c r="BE83" s="618" t="s">
        <v>485</v>
      </c>
      <c r="BF83" s="207" t="s">
        <v>87</v>
      </c>
      <c r="BG83" s="605" t="s">
        <v>354</v>
      </c>
      <c r="BH83" s="618" t="s">
        <v>499</v>
      </c>
      <c r="BI83" s="605" t="s">
        <v>487</v>
      </c>
      <c r="BJ83" s="504">
        <v>13070063768</v>
      </c>
      <c r="BK83" s="639" t="s">
        <v>511</v>
      </c>
      <c r="BL83" s="638">
        <v>18139694490</v>
      </c>
      <c r="BM83" s="639" t="s">
        <v>293</v>
      </c>
      <c r="BN83" s="639" t="s">
        <v>294</v>
      </c>
      <c r="BO83" s="225"/>
    </row>
    <row r="84" s="282" customFormat="1" ht="42" hidden="1" customHeight="1" spans="1:67">
      <c r="A84" s="152">
        <v>54</v>
      </c>
      <c r="B84" s="309">
        <v>1</v>
      </c>
      <c r="C84" s="607" t="s">
        <v>87</v>
      </c>
      <c r="D84" s="508">
        <v>1</v>
      </c>
      <c r="E84" s="508">
        <v>561</v>
      </c>
      <c r="F84" s="1004" t="s">
        <v>512</v>
      </c>
      <c r="G84" s="1004" t="s">
        <v>513</v>
      </c>
      <c r="H84" s="478">
        <v>791</v>
      </c>
      <c r="I84" s="149">
        <v>230</v>
      </c>
      <c r="J84" s="149">
        <f t="shared" si="57"/>
        <v>561</v>
      </c>
      <c r="K84" s="149">
        <v>1</v>
      </c>
      <c r="L84" s="149">
        <v>1</v>
      </c>
      <c r="M84" s="149">
        <v>1</v>
      </c>
      <c r="N84" s="149">
        <v>1</v>
      </c>
      <c r="O84" s="149">
        <v>1</v>
      </c>
      <c r="P84" s="149"/>
      <c r="Q84" s="149">
        <v>1</v>
      </c>
      <c r="R84" s="149"/>
      <c r="S84" s="149"/>
      <c r="T84" s="149">
        <v>1</v>
      </c>
      <c r="U84" s="149">
        <f t="shared" si="58"/>
        <v>561</v>
      </c>
      <c r="V84" s="149">
        <f t="shared" si="59"/>
        <v>561</v>
      </c>
      <c r="W84" s="149">
        <f t="shared" si="60"/>
        <v>0</v>
      </c>
      <c r="X84" s="149">
        <f t="shared" si="61"/>
        <v>561</v>
      </c>
      <c r="Y84" s="456">
        <v>561</v>
      </c>
      <c r="Z84" s="174">
        <f t="shared" si="62"/>
        <v>1</v>
      </c>
      <c r="AA84" s="456">
        <v>561</v>
      </c>
      <c r="AB84" s="456">
        <v>1</v>
      </c>
      <c r="AC84" s="456">
        <v>403</v>
      </c>
      <c r="AD84" s="456"/>
      <c r="AE84" s="39"/>
      <c r="AF84" s="175">
        <f t="shared" si="63"/>
        <v>561</v>
      </c>
      <c r="AG84" s="179">
        <v>44621</v>
      </c>
      <c r="AH84" s="149">
        <v>1</v>
      </c>
      <c r="AI84" s="149"/>
      <c r="AJ84" s="32"/>
      <c r="AK84" s="32"/>
      <c r="AL84" s="195"/>
      <c r="AM84" s="813" t="s">
        <v>220</v>
      </c>
      <c r="AN84" s="815"/>
      <c r="AO84" s="815"/>
      <c r="AP84" s="462"/>
      <c r="AQ84" s="462"/>
      <c r="AR84" s="462"/>
      <c r="AS84" s="149">
        <f t="shared" si="65"/>
        <v>561</v>
      </c>
      <c r="AT84" s="142"/>
      <c r="AU84" s="142"/>
      <c r="AV84" s="142"/>
      <c r="AW84" s="142"/>
      <c r="AX84" s="142"/>
      <c r="AY84" s="142"/>
      <c r="AZ84" s="142"/>
      <c r="BA84" s="97">
        <v>561</v>
      </c>
      <c r="BB84" s="142"/>
      <c r="BC84" s="618" t="s">
        <v>483</v>
      </c>
      <c r="BD84" s="618" t="s">
        <v>484</v>
      </c>
      <c r="BE84" s="618" t="s">
        <v>485</v>
      </c>
      <c r="BF84" s="207" t="s">
        <v>87</v>
      </c>
      <c r="BG84" s="605" t="s">
        <v>354</v>
      </c>
      <c r="BH84" s="618" t="s">
        <v>499</v>
      </c>
      <c r="BI84" s="605" t="s">
        <v>487</v>
      </c>
      <c r="BJ84" s="504">
        <v>13070063768</v>
      </c>
      <c r="BK84" s="639" t="s">
        <v>514</v>
      </c>
      <c r="BL84" s="638">
        <v>15099119619</v>
      </c>
      <c r="BM84" s="639" t="s">
        <v>293</v>
      </c>
      <c r="BN84" s="639" t="s">
        <v>506</v>
      </c>
      <c r="BO84" s="225"/>
    </row>
    <row r="85" s="282" customFormat="1" ht="42" hidden="1" customHeight="1" spans="1:67">
      <c r="A85" s="152">
        <v>55</v>
      </c>
      <c r="B85" s="309">
        <v>1</v>
      </c>
      <c r="C85" s="607" t="s">
        <v>87</v>
      </c>
      <c r="D85" s="508">
        <v>1</v>
      </c>
      <c r="E85" s="508">
        <v>940</v>
      </c>
      <c r="F85" s="91" t="s">
        <v>515</v>
      </c>
      <c r="G85" s="95" t="s">
        <v>516</v>
      </c>
      <c r="H85" s="97">
        <v>1000</v>
      </c>
      <c r="I85" s="149">
        <v>60</v>
      </c>
      <c r="J85" s="149">
        <f t="shared" si="57"/>
        <v>940</v>
      </c>
      <c r="K85" s="149">
        <v>1</v>
      </c>
      <c r="L85" s="149">
        <v>1</v>
      </c>
      <c r="M85" s="149">
        <v>1</v>
      </c>
      <c r="N85" s="149">
        <v>1</v>
      </c>
      <c r="O85" s="149">
        <v>1</v>
      </c>
      <c r="P85" s="149"/>
      <c r="Q85" s="149">
        <v>1</v>
      </c>
      <c r="R85" s="149"/>
      <c r="S85" s="149"/>
      <c r="T85" s="149">
        <v>1</v>
      </c>
      <c r="U85" s="149">
        <f t="shared" si="58"/>
        <v>940</v>
      </c>
      <c r="V85" s="149">
        <f t="shared" si="59"/>
        <v>940</v>
      </c>
      <c r="W85" s="149">
        <f t="shared" si="60"/>
        <v>0</v>
      </c>
      <c r="X85" s="149">
        <f t="shared" si="61"/>
        <v>940</v>
      </c>
      <c r="Y85" s="456">
        <v>940</v>
      </c>
      <c r="Z85" s="174">
        <f t="shared" si="62"/>
        <v>1</v>
      </c>
      <c r="AA85" s="456">
        <v>940</v>
      </c>
      <c r="AB85" s="456">
        <v>1</v>
      </c>
      <c r="AC85" s="456">
        <v>515</v>
      </c>
      <c r="AD85" s="456"/>
      <c r="AE85" s="39"/>
      <c r="AF85" s="175">
        <f t="shared" si="63"/>
        <v>940</v>
      </c>
      <c r="AG85" s="179">
        <v>44621</v>
      </c>
      <c r="AH85" s="149">
        <v>1</v>
      </c>
      <c r="AI85" s="149"/>
      <c r="AJ85" s="32">
        <v>20</v>
      </c>
      <c r="AK85" s="32">
        <v>20</v>
      </c>
      <c r="AL85" s="195">
        <f t="shared" si="64"/>
        <v>1</v>
      </c>
      <c r="AM85" s="813" t="s">
        <v>517</v>
      </c>
      <c r="AN85" s="815"/>
      <c r="AO85" s="815"/>
      <c r="AP85" s="590" t="s">
        <v>518</v>
      </c>
      <c r="AQ85" s="462"/>
      <c r="AR85" s="462"/>
      <c r="AS85" s="149">
        <f t="shared" si="65"/>
        <v>940</v>
      </c>
      <c r="AT85" s="142"/>
      <c r="AU85" s="142"/>
      <c r="AV85" s="142"/>
      <c r="AW85" s="142"/>
      <c r="AX85" s="142"/>
      <c r="AY85" s="142"/>
      <c r="AZ85" s="142"/>
      <c r="BA85" s="97">
        <v>940</v>
      </c>
      <c r="BB85" s="142"/>
      <c r="BC85" s="618" t="s">
        <v>483</v>
      </c>
      <c r="BD85" s="618" t="s">
        <v>484</v>
      </c>
      <c r="BE85" s="618" t="s">
        <v>485</v>
      </c>
      <c r="BF85" s="207" t="s">
        <v>87</v>
      </c>
      <c r="BG85" s="605" t="s">
        <v>354</v>
      </c>
      <c r="BH85" s="618" t="s">
        <v>499</v>
      </c>
      <c r="BI85" s="605" t="s">
        <v>487</v>
      </c>
      <c r="BJ85" s="504">
        <v>13070063768</v>
      </c>
      <c r="BK85" s="639" t="s">
        <v>519</v>
      </c>
      <c r="BL85" s="638">
        <v>18997693666</v>
      </c>
      <c r="BM85" s="639" t="s">
        <v>293</v>
      </c>
      <c r="BN85" s="639" t="s">
        <v>506</v>
      </c>
      <c r="BO85" s="225"/>
    </row>
    <row r="86" s="118" customFormat="1" ht="110" hidden="1" customHeight="1" spans="1:67">
      <c r="A86" s="152">
        <v>56</v>
      </c>
      <c r="B86" s="302">
        <v>1</v>
      </c>
      <c r="C86" s="207" t="s">
        <v>87</v>
      </c>
      <c r="D86" s="508">
        <v>1</v>
      </c>
      <c r="E86" s="508">
        <v>40000</v>
      </c>
      <c r="F86" s="91" t="s">
        <v>520</v>
      </c>
      <c r="G86" s="95" t="s">
        <v>521</v>
      </c>
      <c r="H86" s="866">
        <v>133000</v>
      </c>
      <c r="I86" s="949">
        <v>3000</v>
      </c>
      <c r="J86" s="149">
        <f t="shared" si="57"/>
        <v>40000</v>
      </c>
      <c r="K86" s="149">
        <v>1</v>
      </c>
      <c r="L86" s="149">
        <v>1</v>
      </c>
      <c r="M86" s="149">
        <v>1</v>
      </c>
      <c r="N86" s="149">
        <v>1</v>
      </c>
      <c r="O86" s="149">
        <v>1</v>
      </c>
      <c r="P86" s="149"/>
      <c r="Q86" s="149">
        <v>1</v>
      </c>
      <c r="R86" s="149"/>
      <c r="S86" s="149"/>
      <c r="T86" s="149">
        <v>1</v>
      </c>
      <c r="U86" s="149">
        <f t="shared" si="58"/>
        <v>40000</v>
      </c>
      <c r="V86" s="149">
        <f t="shared" si="59"/>
        <v>40000</v>
      </c>
      <c r="W86" s="149">
        <f t="shared" si="60"/>
        <v>0</v>
      </c>
      <c r="X86" s="149">
        <f t="shared" si="61"/>
        <v>40000</v>
      </c>
      <c r="Y86" s="456">
        <v>36000</v>
      </c>
      <c r="Z86" s="174">
        <f t="shared" si="62"/>
        <v>0.9</v>
      </c>
      <c r="AA86" s="456">
        <v>39000</v>
      </c>
      <c r="AB86" s="456">
        <v>1</v>
      </c>
      <c r="AC86" s="456">
        <v>7627</v>
      </c>
      <c r="AD86" s="456"/>
      <c r="AE86" s="39"/>
      <c r="AF86" s="175">
        <f t="shared" si="63"/>
        <v>36000</v>
      </c>
      <c r="AG86" s="179">
        <v>44612</v>
      </c>
      <c r="AH86" s="149">
        <v>1</v>
      </c>
      <c r="AI86" s="149"/>
      <c r="AJ86" s="32">
        <v>217</v>
      </c>
      <c r="AK86" s="32">
        <v>217</v>
      </c>
      <c r="AL86" s="195">
        <f t="shared" si="64"/>
        <v>1</v>
      </c>
      <c r="AM86" s="815" t="s">
        <v>522</v>
      </c>
      <c r="AN86" s="815"/>
      <c r="AO86" s="815"/>
      <c r="AP86" s="462"/>
      <c r="AQ86" s="462"/>
      <c r="AR86" s="462"/>
      <c r="AS86" s="149">
        <f t="shared" si="65"/>
        <v>40000</v>
      </c>
      <c r="AT86" s="302"/>
      <c r="AU86" s="302"/>
      <c r="AV86" s="302"/>
      <c r="AW86" s="302"/>
      <c r="AX86" s="302"/>
      <c r="AY86" s="302"/>
      <c r="AZ86" s="302"/>
      <c r="BA86" s="303">
        <v>40000</v>
      </c>
      <c r="BB86" s="302"/>
      <c r="BC86" s="618" t="s">
        <v>483</v>
      </c>
      <c r="BD86" s="618" t="s">
        <v>484</v>
      </c>
      <c r="BE86" s="618" t="s">
        <v>485</v>
      </c>
      <c r="BF86" s="207" t="s">
        <v>87</v>
      </c>
      <c r="BG86" s="605" t="s">
        <v>354</v>
      </c>
      <c r="BH86" s="618" t="s">
        <v>499</v>
      </c>
      <c r="BI86" s="605" t="s">
        <v>487</v>
      </c>
      <c r="BJ86" s="504">
        <v>13070063768</v>
      </c>
      <c r="BK86" s="639" t="s">
        <v>523</v>
      </c>
      <c r="BL86" s="638">
        <v>19999781578</v>
      </c>
      <c r="BM86" s="639" t="s">
        <v>293</v>
      </c>
      <c r="BN86" s="639" t="s">
        <v>294</v>
      </c>
      <c r="BO86" s="225"/>
    </row>
    <row r="87" s="118" customFormat="1" ht="73" hidden="1" customHeight="1" spans="1:67">
      <c r="A87" s="152">
        <v>57</v>
      </c>
      <c r="B87" s="40">
        <v>1</v>
      </c>
      <c r="C87" s="607" t="s">
        <v>88</v>
      </c>
      <c r="D87" s="508">
        <v>1</v>
      </c>
      <c r="E87" s="508">
        <v>2940</v>
      </c>
      <c r="F87" s="65" t="s">
        <v>524</v>
      </c>
      <c r="G87" s="652" t="s">
        <v>525</v>
      </c>
      <c r="H87" s="302">
        <v>2940</v>
      </c>
      <c r="I87" s="302"/>
      <c r="J87" s="149">
        <f t="shared" si="57"/>
        <v>2940</v>
      </c>
      <c r="K87" s="149">
        <v>1</v>
      </c>
      <c r="L87" s="149">
        <v>1</v>
      </c>
      <c r="M87" s="149">
        <v>1</v>
      </c>
      <c r="N87" s="149">
        <v>1</v>
      </c>
      <c r="O87" s="149">
        <v>1</v>
      </c>
      <c r="P87" s="149"/>
      <c r="Q87" s="149">
        <v>1</v>
      </c>
      <c r="R87" s="149"/>
      <c r="S87" s="149"/>
      <c r="T87" s="149">
        <v>1</v>
      </c>
      <c r="U87" s="149">
        <f t="shared" si="58"/>
        <v>2940</v>
      </c>
      <c r="V87" s="149">
        <f t="shared" si="59"/>
        <v>2940</v>
      </c>
      <c r="W87" s="149">
        <f t="shared" si="60"/>
        <v>0</v>
      </c>
      <c r="X87" s="149">
        <f t="shared" si="61"/>
        <v>2940</v>
      </c>
      <c r="Y87" s="462">
        <v>800</v>
      </c>
      <c r="Z87" s="174">
        <f t="shared" si="62"/>
        <v>0.272108843537415</v>
      </c>
      <c r="AA87" s="456">
        <v>440</v>
      </c>
      <c r="AB87" s="456">
        <v>1</v>
      </c>
      <c r="AC87" s="456">
        <v>579</v>
      </c>
      <c r="AD87" s="456"/>
      <c r="AE87" s="37">
        <f>J87*0.75</f>
        <v>2205</v>
      </c>
      <c r="AF87" s="175">
        <f t="shared" si="63"/>
        <v>-1405</v>
      </c>
      <c r="AG87" s="179">
        <v>44635</v>
      </c>
      <c r="AH87" s="149">
        <v>1</v>
      </c>
      <c r="AI87" s="149"/>
      <c r="AJ87" s="32">
        <v>25</v>
      </c>
      <c r="AK87" s="32">
        <v>10</v>
      </c>
      <c r="AL87" s="195">
        <f t="shared" si="64"/>
        <v>0.4</v>
      </c>
      <c r="AM87" s="813" t="s">
        <v>526</v>
      </c>
      <c r="AN87" s="462"/>
      <c r="AO87" s="462"/>
      <c r="AP87" s="590" t="s">
        <v>527</v>
      </c>
      <c r="AQ87" s="462"/>
      <c r="AR87" s="462"/>
      <c r="AS87" s="149">
        <f t="shared" si="65"/>
        <v>2940</v>
      </c>
      <c r="AT87" s="302"/>
      <c r="AU87" s="302"/>
      <c r="AV87" s="302"/>
      <c r="AW87" s="302"/>
      <c r="AX87" s="302"/>
      <c r="AY87" s="302"/>
      <c r="AZ87" s="302"/>
      <c r="BA87" s="302">
        <v>2940</v>
      </c>
      <c r="BB87" s="302"/>
      <c r="BC87" s="618" t="s">
        <v>483</v>
      </c>
      <c r="BD87" s="618" t="s">
        <v>484</v>
      </c>
      <c r="BE87" s="618" t="s">
        <v>485</v>
      </c>
      <c r="BF87" s="207" t="s">
        <v>88</v>
      </c>
      <c r="BG87" s="618" t="s">
        <v>528</v>
      </c>
      <c r="BH87" s="618" t="s">
        <v>529</v>
      </c>
      <c r="BI87" s="618" t="s">
        <v>530</v>
      </c>
      <c r="BJ87" s="693">
        <v>18129188868</v>
      </c>
      <c r="BK87" s="776" t="s">
        <v>531</v>
      </c>
      <c r="BL87" s="705">
        <v>18196989256</v>
      </c>
      <c r="BM87" s="776" t="s">
        <v>532</v>
      </c>
      <c r="BN87" s="776" t="s">
        <v>533</v>
      </c>
      <c r="BO87" s="225" t="s">
        <v>534</v>
      </c>
    </row>
    <row r="88" s="118" customFormat="1" ht="42" hidden="1" customHeight="1" spans="1:67">
      <c r="A88" s="152">
        <v>58</v>
      </c>
      <c r="B88" s="40">
        <v>1</v>
      </c>
      <c r="C88" s="607" t="s">
        <v>88</v>
      </c>
      <c r="D88" s="508">
        <v>1</v>
      </c>
      <c r="E88" s="508">
        <v>5645</v>
      </c>
      <c r="F88" s="65" t="s">
        <v>535</v>
      </c>
      <c r="G88" s="876" t="s">
        <v>536</v>
      </c>
      <c r="H88" s="302">
        <v>11445</v>
      </c>
      <c r="I88" s="302">
        <v>725</v>
      </c>
      <c r="J88" s="149">
        <f t="shared" si="57"/>
        <v>5645</v>
      </c>
      <c r="K88" s="149">
        <v>1</v>
      </c>
      <c r="L88" s="149">
        <v>1</v>
      </c>
      <c r="M88" s="149">
        <v>1</v>
      </c>
      <c r="N88" s="149">
        <v>1</v>
      </c>
      <c r="O88" s="149">
        <v>1</v>
      </c>
      <c r="P88" s="149"/>
      <c r="Q88" s="149">
        <v>1</v>
      </c>
      <c r="R88" s="149"/>
      <c r="S88" s="149"/>
      <c r="T88" s="149">
        <v>1</v>
      </c>
      <c r="U88" s="149">
        <f t="shared" si="58"/>
        <v>5645</v>
      </c>
      <c r="V88" s="149">
        <f t="shared" si="59"/>
        <v>5645</v>
      </c>
      <c r="W88" s="149">
        <f t="shared" si="60"/>
        <v>0</v>
      </c>
      <c r="X88" s="149">
        <f t="shared" si="61"/>
        <v>5645</v>
      </c>
      <c r="Y88" s="462">
        <v>2000</v>
      </c>
      <c r="Z88" s="174">
        <f t="shared" si="62"/>
        <v>0.354295837023915</v>
      </c>
      <c r="AA88" s="456">
        <v>2000</v>
      </c>
      <c r="AB88" s="456">
        <v>1</v>
      </c>
      <c r="AC88" s="456"/>
      <c r="AD88" s="456"/>
      <c r="AE88" s="37">
        <f>J88*0.75</f>
        <v>4233.75</v>
      </c>
      <c r="AF88" s="175">
        <f t="shared" si="63"/>
        <v>-2233.75</v>
      </c>
      <c r="AG88" s="179">
        <v>44592</v>
      </c>
      <c r="AH88" s="149">
        <v>1</v>
      </c>
      <c r="AI88" s="149"/>
      <c r="AJ88" s="32">
        <v>100</v>
      </c>
      <c r="AK88" s="32">
        <v>100</v>
      </c>
      <c r="AL88" s="195">
        <f t="shared" si="64"/>
        <v>1</v>
      </c>
      <c r="AM88" s="815"/>
      <c r="AN88" s="462"/>
      <c r="AO88" s="462"/>
      <c r="AP88" s="590" t="s">
        <v>537</v>
      </c>
      <c r="AQ88" s="462"/>
      <c r="AR88" s="462"/>
      <c r="AS88" s="149">
        <f t="shared" si="65"/>
        <v>5645</v>
      </c>
      <c r="AT88" s="302"/>
      <c r="AU88" s="302"/>
      <c r="AV88" s="302"/>
      <c r="AW88" s="302"/>
      <c r="AX88" s="302"/>
      <c r="AY88" s="302"/>
      <c r="AZ88" s="302"/>
      <c r="BA88" s="302">
        <v>5645</v>
      </c>
      <c r="BB88" s="302"/>
      <c r="BC88" s="618" t="s">
        <v>483</v>
      </c>
      <c r="BD88" s="618" t="s">
        <v>484</v>
      </c>
      <c r="BE88" s="618" t="s">
        <v>485</v>
      </c>
      <c r="BF88" s="207" t="s">
        <v>88</v>
      </c>
      <c r="BG88" s="618" t="s">
        <v>528</v>
      </c>
      <c r="BH88" s="618" t="s">
        <v>529</v>
      </c>
      <c r="BI88" s="618" t="s">
        <v>530</v>
      </c>
      <c r="BJ88" s="693">
        <v>18129188868</v>
      </c>
      <c r="BK88" s="776" t="s">
        <v>538</v>
      </c>
      <c r="BL88" s="705" t="s">
        <v>539</v>
      </c>
      <c r="BM88" s="776" t="s">
        <v>540</v>
      </c>
      <c r="BN88" s="776" t="s">
        <v>541</v>
      </c>
      <c r="BO88" s="225"/>
    </row>
    <row r="89" s="118" customFormat="1" ht="42" hidden="1" customHeight="1" spans="1:67">
      <c r="A89" s="152">
        <v>59</v>
      </c>
      <c r="B89" s="677">
        <v>1</v>
      </c>
      <c r="C89" s="614" t="s">
        <v>88</v>
      </c>
      <c r="D89" s="859">
        <v>1</v>
      </c>
      <c r="E89" s="859">
        <v>500</v>
      </c>
      <c r="F89" s="899" t="s">
        <v>542</v>
      </c>
      <c r="G89" s="899" t="s">
        <v>543</v>
      </c>
      <c r="H89" s="677">
        <v>2000</v>
      </c>
      <c r="I89" s="302">
        <v>999</v>
      </c>
      <c r="J89" s="149">
        <f t="shared" si="57"/>
        <v>500</v>
      </c>
      <c r="K89" s="149">
        <v>1</v>
      </c>
      <c r="L89" s="149">
        <v>1</v>
      </c>
      <c r="M89" s="149">
        <v>1</v>
      </c>
      <c r="N89" s="149">
        <v>1</v>
      </c>
      <c r="O89" s="149">
        <v>1</v>
      </c>
      <c r="P89" s="149"/>
      <c r="Q89" s="149">
        <v>1</v>
      </c>
      <c r="R89" s="149"/>
      <c r="S89" s="149"/>
      <c r="T89" s="149">
        <v>1</v>
      </c>
      <c r="U89" s="149">
        <f t="shared" si="58"/>
        <v>500</v>
      </c>
      <c r="V89" s="149">
        <f t="shared" si="59"/>
        <v>500</v>
      </c>
      <c r="W89" s="149">
        <f t="shared" si="60"/>
        <v>0</v>
      </c>
      <c r="X89" s="149">
        <f t="shared" si="61"/>
        <v>500</v>
      </c>
      <c r="Y89" s="462">
        <v>500</v>
      </c>
      <c r="Z89" s="174">
        <f t="shared" si="62"/>
        <v>1</v>
      </c>
      <c r="AA89" s="456">
        <v>500</v>
      </c>
      <c r="AB89" s="456">
        <v>1</v>
      </c>
      <c r="AC89" s="456">
        <v>539</v>
      </c>
      <c r="AD89" s="456"/>
      <c r="AE89" s="37">
        <f>J89*0.75</f>
        <v>375</v>
      </c>
      <c r="AF89" s="175">
        <f t="shared" si="63"/>
        <v>125</v>
      </c>
      <c r="AG89" s="179">
        <v>44620</v>
      </c>
      <c r="AH89" s="149">
        <v>1</v>
      </c>
      <c r="AI89" s="149"/>
      <c r="AJ89" s="32">
        <v>50</v>
      </c>
      <c r="AK89" s="32">
        <v>30</v>
      </c>
      <c r="AL89" s="195">
        <f t="shared" si="64"/>
        <v>0.6</v>
      </c>
      <c r="AM89" s="858" t="s">
        <v>220</v>
      </c>
      <c r="AN89" s="859"/>
      <c r="AO89" s="859"/>
      <c r="AP89" s="462"/>
      <c r="AQ89" s="462"/>
      <c r="AR89" s="462"/>
      <c r="AS89" s="149">
        <f t="shared" si="65"/>
        <v>500</v>
      </c>
      <c r="AT89" s="97"/>
      <c r="AU89" s="97"/>
      <c r="AV89" s="97"/>
      <c r="AW89" s="97"/>
      <c r="AX89" s="97">
        <v>500</v>
      </c>
      <c r="AY89" s="97"/>
      <c r="AZ89" s="97"/>
      <c r="BA89" s="97"/>
      <c r="BB89" s="97"/>
      <c r="BC89" s="618" t="s">
        <v>483</v>
      </c>
      <c r="BD89" s="618" t="s">
        <v>484</v>
      </c>
      <c r="BE89" s="618" t="s">
        <v>485</v>
      </c>
      <c r="BF89" s="207" t="s">
        <v>88</v>
      </c>
      <c r="BG89" s="618" t="s">
        <v>528</v>
      </c>
      <c r="BH89" s="618" t="s">
        <v>529</v>
      </c>
      <c r="BI89" s="618" t="s">
        <v>530</v>
      </c>
      <c r="BJ89" s="693">
        <v>18129188868</v>
      </c>
      <c r="BK89" s="776" t="s">
        <v>544</v>
      </c>
      <c r="BL89" s="705">
        <v>18709084539</v>
      </c>
      <c r="BM89" s="643" t="s">
        <v>234</v>
      </c>
      <c r="BN89" s="705"/>
      <c r="BO89" s="993" t="s">
        <v>545</v>
      </c>
    </row>
    <row r="90" s="118" customFormat="1" ht="42" hidden="1" customHeight="1" spans="1:67">
      <c r="A90" s="152">
        <v>60</v>
      </c>
      <c r="B90" s="40">
        <v>1</v>
      </c>
      <c r="C90" s="607" t="s">
        <v>88</v>
      </c>
      <c r="D90" s="508">
        <v>1</v>
      </c>
      <c r="E90" s="462">
        <v>3000</v>
      </c>
      <c r="F90" s="88" t="s">
        <v>546</v>
      </c>
      <c r="G90" s="88" t="s">
        <v>547</v>
      </c>
      <c r="H90" s="32">
        <v>22000</v>
      </c>
      <c r="I90" s="302">
        <v>713</v>
      </c>
      <c r="J90" s="149">
        <f t="shared" si="57"/>
        <v>3000</v>
      </c>
      <c r="K90" s="149">
        <v>1</v>
      </c>
      <c r="L90" s="149">
        <v>1</v>
      </c>
      <c r="M90" s="149">
        <v>1</v>
      </c>
      <c r="N90" s="149">
        <v>1</v>
      </c>
      <c r="O90" s="149">
        <v>1</v>
      </c>
      <c r="P90" s="149"/>
      <c r="Q90" s="149">
        <v>1</v>
      </c>
      <c r="R90" s="149"/>
      <c r="S90" s="149"/>
      <c r="T90" s="149">
        <v>1</v>
      </c>
      <c r="U90" s="149">
        <f t="shared" si="58"/>
        <v>3000</v>
      </c>
      <c r="V90" s="149">
        <f t="shared" si="59"/>
        <v>3000</v>
      </c>
      <c r="W90" s="149">
        <f t="shared" si="60"/>
        <v>0</v>
      </c>
      <c r="X90" s="149">
        <f t="shared" si="61"/>
        <v>3000</v>
      </c>
      <c r="Y90" s="462">
        <v>1400</v>
      </c>
      <c r="Z90" s="174">
        <f t="shared" si="62"/>
        <v>0.466666666666667</v>
      </c>
      <c r="AA90" s="462">
        <v>1000</v>
      </c>
      <c r="AB90" s="462">
        <v>1</v>
      </c>
      <c r="AC90" s="462"/>
      <c r="AD90" s="462"/>
      <c r="AE90" s="37">
        <f>J90*0.75</f>
        <v>2250</v>
      </c>
      <c r="AF90" s="175">
        <f t="shared" si="63"/>
        <v>-850</v>
      </c>
      <c r="AG90" s="179">
        <v>44635</v>
      </c>
      <c r="AH90" s="149">
        <v>1</v>
      </c>
      <c r="AI90" s="149"/>
      <c r="AJ90" s="32">
        <v>50</v>
      </c>
      <c r="AK90" s="32">
        <v>15</v>
      </c>
      <c r="AL90" s="195">
        <f t="shared" si="64"/>
        <v>0.3</v>
      </c>
      <c r="AM90" s="813"/>
      <c r="AN90" s="462"/>
      <c r="AO90" s="462"/>
      <c r="AP90" s="590" t="s">
        <v>548</v>
      </c>
      <c r="AQ90" s="462"/>
      <c r="AR90" s="462"/>
      <c r="AS90" s="149">
        <f t="shared" si="65"/>
        <v>3000</v>
      </c>
      <c r="AT90" s="677"/>
      <c r="AU90" s="677"/>
      <c r="AV90" s="677"/>
      <c r="AW90" s="677"/>
      <c r="AX90" s="677"/>
      <c r="AY90" s="677"/>
      <c r="AZ90" s="677"/>
      <c r="BA90" s="677">
        <v>3000</v>
      </c>
      <c r="BB90" s="677"/>
      <c r="BC90" s="618" t="s">
        <v>483</v>
      </c>
      <c r="BD90" s="618" t="s">
        <v>484</v>
      </c>
      <c r="BE90" s="618" t="s">
        <v>485</v>
      </c>
      <c r="BF90" s="207" t="s">
        <v>88</v>
      </c>
      <c r="BG90" s="618" t="s">
        <v>528</v>
      </c>
      <c r="BH90" s="618" t="s">
        <v>529</v>
      </c>
      <c r="BI90" s="618" t="s">
        <v>530</v>
      </c>
      <c r="BJ90" s="693">
        <v>18129188868</v>
      </c>
      <c r="BK90" s="776" t="s">
        <v>549</v>
      </c>
      <c r="BL90" s="705">
        <v>13909982986</v>
      </c>
      <c r="BM90" s="776" t="s">
        <v>550</v>
      </c>
      <c r="BN90" s="776" t="s">
        <v>551</v>
      </c>
      <c r="BO90" s="225"/>
    </row>
    <row r="91" s="118" customFormat="1" ht="42" hidden="1" customHeight="1" spans="1:67">
      <c r="A91" s="152">
        <v>61</v>
      </c>
      <c r="B91" s="302">
        <v>1</v>
      </c>
      <c r="C91" s="207" t="s">
        <v>89</v>
      </c>
      <c r="D91" s="508">
        <v>1</v>
      </c>
      <c r="E91" s="508">
        <v>7000</v>
      </c>
      <c r="F91" s="474" t="s">
        <v>552</v>
      </c>
      <c r="G91" s="88" t="s">
        <v>553</v>
      </c>
      <c r="H91" s="40">
        <v>19000</v>
      </c>
      <c r="I91" s="302">
        <v>12000</v>
      </c>
      <c r="J91" s="149">
        <f t="shared" si="57"/>
        <v>7000</v>
      </c>
      <c r="K91" s="149">
        <v>1</v>
      </c>
      <c r="L91" s="149">
        <v>1</v>
      </c>
      <c r="M91" s="149">
        <v>1</v>
      </c>
      <c r="N91" s="149">
        <v>1</v>
      </c>
      <c r="O91" s="149">
        <v>1</v>
      </c>
      <c r="P91" s="149"/>
      <c r="Q91" s="149">
        <v>1</v>
      </c>
      <c r="R91" s="149"/>
      <c r="S91" s="149"/>
      <c r="T91" s="149">
        <v>1</v>
      </c>
      <c r="U91" s="149">
        <f t="shared" si="58"/>
        <v>7000</v>
      </c>
      <c r="V91" s="149">
        <f t="shared" si="59"/>
        <v>7000</v>
      </c>
      <c r="W91" s="149">
        <f t="shared" si="60"/>
        <v>0</v>
      </c>
      <c r="X91" s="149">
        <f t="shared" si="61"/>
        <v>7000</v>
      </c>
      <c r="Y91" s="462">
        <v>7000</v>
      </c>
      <c r="Z91" s="174">
        <f t="shared" si="62"/>
        <v>1</v>
      </c>
      <c r="AA91" s="462">
        <v>7000</v>
      </c>
      <c r="AB91" s="462">
        <v>1</v>
      </c>
      <c r="AC91" s="462">
        <v>2853</v>
      </c>
      <c r="AD91" s="462"/>
      <c r="AE91" s="37">
        <f>J91*0.75</f>
        <v>5250</v>
      </c>
      <c r="AF91" s="175">
        <f t="shared" si="63"/>
        <v>1750</v>
      </c>
      <c r="AG91" s="179">
        <v>44623</v>
      </c>
      <c r="AH91" s="149">
        <v>1</v>
      </c>
      <c r="AI91" s="149"/>
      <c r="AJ91" s="32">
        <v>100</v>
      </c>
      <c r="AK91" s="32">
        <v>80</v>
      </c>
      <c r="AL91" s="195">
        <v>0.8</v>
      </c>
      <c r="AM91" s="813" t="s">
        <v>554</v>
      </c>
      <c r="AN91" s="815"/>
      <c r="AO91" s="815"/>
      <c r="AP91" s="462"/>
      <c r="AQ91" s="462"/>
      <c r="AR91" s="462"/>
      <c r="AS91" s="149">
        <f t="shared" si="65"/>
        <v>7000</v>
      </c>
      <c r="AT91" s="302"/>
      <c r="AU91" s="302"/>
      <c r="AV91" s="302"/>
      <c r="AW91" s="302"/>
      <c r="AX91" s="478"/>
      <c r="AY91" s="677"/>
      <c r="AZ91" s="677"/>
      <c r="BA91" s="40">
        <v>7000</v>
      </c>
      <c r="BB91" s="302"/>
      <c r="BC91" s="618" t="s">
        <v>483</v>
      </c>
      <c r="BD91" s="618" t="s">
        <v>484</v>
      </c>
      <c r="BE91" s="618" t="s">
        <v>485</v>
      </c>
      <c r="BF91" s="207" t="s">
        <v>89</v>
      </c>
      <c r="BG91" s="210" t="s">
        <v>426</v>
      </c>
      <c r="BH91" s="618" t="s">
        <v>555</v>
      </c>
      <c r="BI91" s="618" t="s">
        <v>556</v>
      </c>
      <c r="BJ91" s="693">
        <v>13899493969</v>
      </c>
      <c r="BK91" s="776" t="s">
        <v>557</v>
      </c>
      <c r="BL91" s="705">
        <v>15739788999</v>
      </c>
      <c r="BM91" s="776" t="s">
        <v>119</v>
      </c>
      <c r="BN91" s="776" t="s">
        <v>558</v>
      </c>
      <c r="BO91" s="225"/>
    </row>
  </sheetData>
  <autoFilter ref="A13:BP91">
    <filterColumn colId="2">
      <customFilters>
        <customFilter operator="equal" val="阿合奇县"/>
      </customFilters>
    </filterColumn>
    <extLst/>
  </autoFilter>
  <mergeCells count="75">
    <mergeCell ref="A1:B1"/>
    <mergeCell ref="A2:BO2"/>
    <mergeCell ref="B3:F3"/>
    <mergeCell ref="J3:BO3"/>
    <mergeCell ref="K4:T4"/>
    <mergeCell ref="U4:X4"/>
    <mergeCell ref="Y4:AA4"/>
    <mergeCell ref="AB4:AD4"/>
    <mergeCell ref="AE4:AF4"/>
    <mergeCell ref="AH4:AM4"/>
    <mergeCell ref="AN4:AO4"/>
    <mergeCell ref="AP4:AR4"/>
    <mergeCell ref="AS4:BB4"/>
    <mergeCell ref="BD4:BE4"/>
    <mergeCell ref="BF4:BG4"/>
    <mergeCell ref="BH4:BJ4"/>
    <mergeCell ref="BK4:BL4"/>
    <mergeCell ref="BM4:BN4"/>
    <mergeCell ref="O5:P5"/>
    <mergeCell ref="Q5:R5"/>
    <mergeCell ref="S5:T5"/>
    <mergeCell ref="AH5:AI5"/>
    <mergeCell ref="AJ5:AL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D5:AD6"/>
    <mergeCell ref="AE5:AE6"/>
    <mergeCell ref="AF5:AF6"/>
    <mergeCell ref="AG4:AG6"/>
    <mergeCell ref="AM5:AM6"/>
    <mergeCell ref="AN5:AN6"/>
    <mergeCell ref="AO5:AO6"/>
    <mergeCell ref="AS5:AS6"/>
    <mergeCell ref="AT5:AT6"/>
    <mergeCell ref="AU5:AU6"/>
    <mergeCell ref="AV5:AV6"/>
    <mergeCell ref="AW5:AW6"/>
    <mergeCell ref="AX5:AX6"/>
    <mergeCell ref="AY5:AY6"/>
    <mergeCell ref="AZ5:AZ6"/>
    <mergeCell ref="BA5:BA6"/>
    <mergeCell ref="BB5: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conditionalFormatting sqref="F55">
    <cfRule type="duplicateValues" dxfId="0" priority="10" stopIfTrue="1"/>
  </conditionalFormatting>
  <conditionalFormatting sqref="F79">
    <cfRule type="duplicateValues" dxfId="0" priority="3" stopIfTrue="1"/>
  </conditionalFormatting>
  <conditionalFormatting sqref="F84">
    <cfRule type="duplicateValues" dxfId="0" priority="1" stopIfTrue="1"/>
  </conditionalFormatting>
  <conditionalFormatting sqref="F86">
    <cfRule type="duplicateValues" dxfId="0" priority="4" stopIfTrue="1"/>
  </conditionalFormatting>
  <conditionalFormatting sqref="F81:F83 F85">
    <cfRule type="duplicateValues" dxfId="0" priority="2" stopIfTrue="1"/>
  </conditionalFormatting>
  <pageMargins left="0.388888888888889" right="0.388888888888889" top="0.388888888888889" bottom="0.388888888888889" header="0.259027777777778" footer="0.259027777777778"/>
  <pageSetup paperSize="8" scale="47" fitToHeight="0" orientation="landscape" horizontalDpi="600" vertic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Q45"/>
  <sheetViews>
    <sheetView zoomScale="80" zoomScaleNormal="80" workbookViewId="0">
      <pane xSplit="3" ySplit="6" topLeftCell="D9" activePane="bottomRight" state="frozen"/>
      <selection/>
      <selection pane="topRight"/>
      <selection pane="bottomLeft"/>
      <selection pane="bottomRight" activeCell="BD35" sqref="BD35"/>
    </sheetView>
  </sheetViews>
  <sheetFormatPr defaultColWidth="8.88333333333333" defaultRowHeight="12" customHeight="1"/>
  <cols>
    <col min="1" max="1" width="6.63333333333333" style="120" customWidth="1"/>
    <col min="2" max="2" width="6.63333333333333" style="123" customWidth="1"/>
    <col min="3" max="3" width="7.63333333333333" style="123" customWidth="1"/>
    <col min="4" max="4" width="7.35833333333333" style="123" customWidth="1"/>
    <col min="5" max="5" width="7.63333333333333" style="123" customWidth="1"/>
    <col min="6" max="6" width="25.3916666666667" style="124" customWidth="1"/>
    <col min="7" max="7" width="30.6333333333333" style="124" customWidth="1"/>
    <col min="8" max="8" width="8.75833333333333" style="125" customWidth="1"/>
    <col min="9" max="9" width="8.75833333333333" style="125" hidden="1" customWidth="1"/>
    <col min="10" max="10" width="8.75833333333333" style="125" customWidth="1"/>
    <col min="11" max="13" width="5.89166666666667" style="125" hidden="1" customWidth="1"/>
    <col min="14" max="14" width="7.975" style="125" hidden="1" customWidth="1"/>
    <col min="15" max="20" width="5.89166666666667" style="125" hidden="1" customWidth="1"/>
    <col min="21" max="21" width="7.18333333333333" style="125" hidden="1" customWidth="1"/>
    <col min="22" max="24" width="7.33333333333333" style="125" hidden="1" customWidth="1"/>
    <col min="25" max="25" width="7.33333333333333" style="125" customWidth="1"/>
    <col min="26" max="26" width="7.33333333333333" style="126" customWidth="1"/>
    <col min="27" max="27" width="7.33333333333333" style="125" customWidth="1"/>
    <col min="28" max="30" width="7.33333333333333" style="125" hidden="1" customWidth="1"/>
    <col min="31" max="31" width="12.775" style="125" hidden="1" customWidth="1"/>
    <col min="32" max="33" width="7.33333333333333" style="125" hidden="1" customWidth="1"/>
    <col min="34" max="34" width="12.6333333333333" style="127" customWidth="1"/>
    <col min="35" max="35" width="8.60833333333333" style="127" customWidth="1"/>
    <col min="36" max="36" width="8.60833333333333" style="128" customWidth="1"/>
    <col min="37" max="38" width="9.58333333333333" style="127" hidden="1" customWidth="1"/>
    <col min="39" max="39" width="9.58333333333333" style="128" hidden="1" customWidth="1"/>
    <col min="40" max="42" width="17.9666666666667" style="118" hidden="1" customWidth="1"/>
    <col min="43" max="43" width="14.6833333333333" style="118" hidden="1" customWidth="1"/>
    <col min="44" max="45" width="12.6333333333333" style="118" hidden="1" customWidth="1"/>
    <col min="46" max="46" width="6.88333333333333" style="125" hidden="1" customWidth="1"/>
    <col min="47" max="47" width="12.225" style="125" hidden="1" customWidth="1"/>
    <col min="48" max="48" width="8.63333333333333" style="125" hidden="1" customWidth="1"/>
    <col min="49" max="49" width="6.89166666666667" style="125" hidden="1" customWidth="1"/>
    <col min="50" max="50" width="8.33333333333333" style="125" hidden="1" customWidth="1"/>
    <col min="51" max="51" width="5.88333333333333" style="125" hidden="1" customWidth="1"/>
    <col min="52" max="53" width="7.225" style="125" hidden="1" customWidth="1"/>
    <col min="54" max="54" width="6.925" style="125" hidden="1" customWidth="1"/>
    <col min="55" max="55" width="7.225" style="125" hidden="1" customWidth="1"/>
    <col min="56" max="56" width="10.6333333333333" style="125" customWidth="1"/>
    <col min="57" max="61" width="10.7666666666667" style="125" customWidth="1"/>
    <col min="62" max="62" width="10.7666666666667" style="125" hidden="1" customWidth="1"/>
    <col min="63" max="63" width="10.7666666666667" style="120" hidden="1" customWidth="1"/>
    <col min="64" max="68" width="13.1916666666667" style="120" hidden="1" customWidth="1"/>
    <col min="69" max="69" width="18.1166666666667" style="130" customWidth="1"/>
    <col min="70" max="94" width="8.88333333333333" style="237"/>
    <col min="95" max="16384" width="27.9166666666667" style="237"/>
  </cols>
  <sheetData>
    <row r="1" s="115" customFormat="1" ht="18" customHeight="1" spans="1:69">
      <c r="A1" s="131" t="s">
        <v>2191</v>
      </c>
      <c r="B1" s="132"/>
      <c r="C1" s="132"/>
      <c r="D1" s="132"/>
      <c r="E1" s="132"/>
      <c r="F1" s="124"/>
      <c r="G1" s="124"/>
      <c r="H1" s="125"/>
      <c r="I1" s="125"/>
      <c r="J1" s="125"/>
      <c r="K1" s="125"/>
      <c r="L1" s="125"/>
      <c r="M1" s="125"/>
      <c r="N1" s="125"/>
      <c r="O1" s="125"/>
      <c r="P1" s="125"/>
      <c r="Q1" s="125"/>
      <c r="R1" s="125"/>
      <c r="S1" s="125"/>
      <c r="T1" s="125"/>
      <c r="U1" s="125"/>
      <c r="V1" s="125"/>
      <c r="W1" s="125"/>
      <c r="X1" s="125"/>
      <c r="Y1" s="125"/>
      <c r="Z1" s="126"/>
      <c r="AA1" s="125"/>
      <c r="AB1" s="125"/>
      <c r="AC1" s="125"/>
      <c r="AD1" s="125"/>
      <c r="AE1" s="125"/>
      <c r="AF1" s="125"/>
      <c r="AG1" s="125"/>
      <c r="AH1" s="125"/>
      <c r="AI1" s="125"/>
      <c r="AJ1" s="257"/>
      <c r="AK1" s="125"/>
      <c r="AL1" s="125"/>
      <c r="AM1" s="257"/>
      <c r="AN1" s="120"/>
      <c r="AO1" s="120"/>
      <c r="AP1" s="120"/>
      <c r="AQ1" s="120"/>
      <c r="AR1" s="120"/>
      <c r="AS1" s="120"/>
      <c r="AT1" s="125"/>
      <c r="AU1" s="125"/>
      <c r="AV1" s="125"/>
      <c r="AW1" s="125"/>
      <c r="AX1" s="125"/>
      <c r="AY1" s="125"/>
      <c r="AZ1" s="125"/>
      <c r="BA1" s="125"/>
      <c r="BB1" s="125"/>
      <c r="BC1" s="125"/>
      <c r="BD1" s="125"/>
      <c r="BE1" s="126"/>
      <c r="BF1" s="126"/>
      <c r="BG1" s="126"/>
      <c r="BH1" s="126"/>
      <c r="BI1" s="126"/>
      <c r="BJ1" s="126"/>
      <c r="BK1" s="120"/>
      <c r="BL1" s="120"/>
      <c r="BM1" s="120"/>
      <c r="BN1" s="120"/>
      <c r="BO1" s="120"/>
      <c r="BP1" s="120"/>
      <c r="BQ1" s="130"/>
    </row>
    <row r="2" s="116" customFormat="1" ht="32.1" customHeight="1" spans="1:69">
      <c r="A2" s="133" t="s">
        <v>2192</v>
      </c>
      <c r="B2" s="134"/>
      <c r="C2" s="134"/>
      <c r="D2" s="134"/>
      <c r="E2" s="134"/>
      <c r="F2" s="135"/>
      <c r="G2" s="135"/>
      <c r="H2" s="136"/>
      <c r="I2" s="136"/>
      <c r="J2" s="136"/>
      <c r="K2" s="136"/>
      <c r="L2" s="136"/>
      <c r="M2" s="136"/>
      <c r="N2" s="136"/>
      <c r="O2" s="136"/>
      <c r="P2" s="136"/>
      <c r="Q2" s="136"/>
      <c r="R2" s="136"/>
      <c r="S2" s="136"/>
      <c r="T2" s="136"/>
      <c r="U2" s="136"/>
      <c r="V2" s="136"/>
      <c r="W2" s="136"/>
      <c r="X2" s="136"/>
      <c r="Y2" s="136"/>
      <c r="Z2" s="165"/>
      <c r="AA2" s="136"/>
      <c r="AB2" s="136"/>
      <c r="AC2" s="136"/>
      <c r="AD2" s="136"/>
      <c r="AE2" s="136"/>
      <c r="AF2" s="136"/>
      <c r="AG2" s="136"/>
      <c r="AH2" s="136"/>
      <c r="AI2" s="136"/>
      <c r="AJ2" s="183"/>
      <c r="AK2" s="136"/>
      <c r="AL2" s="136"/>
      <c r="AM2" s="183"/>
      <c r="AN2" s="134"/>
      <c r="AO2" s="134"/>
      <c r="AP2" s="134"/>
      <c r="AQ2" s="134"/>
      <c r="AR2" s="134"/>
      <c r="AS2" s="134"/>
      <c r="AT2" s="136"/>
      <c r="AU2" s="136"/>
      <c r="AV2" s="136"/>
      <c r="AW2" s="136"/>
      <c r="AX2" s="136"/>
      <c r="AY2" s="136"/>
      <c r="AZ2" s="136"/>
      <c r="BA2" s="136"/>
      <c r="BB2" s="136"/>
      <c r="BC2" s="136"/>
      <c r="BD2" s="136"/>
      <c r="BE2" s="136"/>
      <c r="BF2" s="136"/>
      <c r="BG2" s="136"/>
      <c r="BH2" s="136"/>
      <c r="BI2" s="136"/>
      <c r="BJ2" s="136"/>
      <c r="BK2" s="134"/>
      <c r="BL2" s="134"/>
      <c r="BM2" s="134"/>
      <c r="BN2" s="134"/>
      <c r="BO2" s="134"/>
      <c r="BP2" s="134"/>
      <c r="BQ2" s="135"/>
    </row>
    <row r="3" s="116" customFormat="1" ht="29" customHeight="1" spans="1:69">
      <c r="A3" s="120"/>
      <c r="B3" s="120"/>
      <c r="C3" s="120"/>
      <c r="D3" s="120"/>
      <c r="E3" s="120"/>
      <c r="F3" s="238"/>
      <c r="G3" s="238"/>
      <c r="H3" s="239"/>
      <c r="I3" s="239"/>
      <c r="J3" s="153" t="s">
        <v>2</v>
      </c>
      <c r="K3" s="167"/>
      <c r="L3" s="167"/>
      <c r="M3" s="167"/>
      <c r="N3" s="167"/>
      <c r="O3" s="154"/>
      <c r="P3" s="154"/>
      <c r="Q3" s="154"/>
      <c r="R3" s="154"/>
      <c r="S3" s="154"/>
      <c r="T3" s="154"/>
      <c r="U3" s="154"/>
      <c r="V3" s="154"/>
      <c r="W3" s="154"/>
      <c r="X3" s="154"/>
      <c r="Y3" s="154"/>
      <c r="Z3" s="166"/>
      <c r="AA3" s="154"/>
      <c r="AB3" s="154"/>
      <c r="AC3" s="154"/>
      <c r="AD3" s="154"/>
      <c r="AE3" s="154"/>
      <c r="AF3" s="154"/>
      <c r="AG3" s="154"/>
      <c r="AH3" s="167"/>
      <c r="AI3" s="154"/>
      <c r="AJ3" s="258"/>
      <c r="AK3" s="167"/>
      <c r="AL3" s="167"/>
      <c r="AM3" s="185"/>
      <c r="AN3" s="184"/>
      <c r="AO3" s="184"/>
      <c r="AP3" s="184"/>
      <c r="AQ3" s="184"/>
      <c r="AR3" s="184"/>
      <c r="AS3" s="184"/>
      <c r="AT3" s="167"/>
      <c r="AU3" s="167"/>
      <c r="AV3" s="167"/>
      <c r="AW3" s="167"/>
      <c r="AX3" s="167"/>
      <c r="AY3" s="167"/>
      <c r="AZ3" s="167"/>
      <c r="BA3" s="167"/>
      <c r="BB3" s="167"/>
      <c r="BC3" s="167"/>
      <c r="BD3" s="167"/>
      <c r="BE3" s="154"/>
      <c r="BF3" s="154"/>
      <c r="BG3" s="154"/>
      <c r="BH3" s="154"/>
      <c r="BI3" s="154"/>
      <c r="BJ3" s="154"/>
      <c r="BK3" s="213"/>
      <c r="BL3" s="184"/>
      <c r="BM3" s="184"/>
      <c r="BN3" s="184"/>
      <c r="BO3" s="184"/>
      <c r="BP3" s="184"/>
      <c r="BQ3" s="119"/>
    </row>
    <row r="4" s="117" customFormat="1" ht="26" customHeight="1" spans="1:69">
      <c r="A4" s="139" t="s">
        <v>3</v>
      </c>
      <c r="B4" s="140" t="s">
        <v>4</v>
      </c>
      <c r="C4" s="140" t="s">
        <v>5</v>
      </c>
      <c r="D4" s="140" t="s">
        <v>6</v>
      </c>
      <c r="E4" s="141"/>
      <c r="F4" s="139" t="s">
        <v>7</v>
      </c>
      <c r="G4" s="139" t="s">
        <v>8</v>
      </c>
      <c r="H4" s="27" t="s">
        <v>9</v>
      </c>
      <c r="I4" s="246" t="s">
        <v>2193</v>
      </c>
      <c r="J4" s="155" t="s">
        <v>11</v>
      </c>
      <c r="K4" s="27" t="s">
        <v>12</v>
      </c>
      <c r="L4" s="156"/>
      <c r="M4" s="156"/>
      <c r="N4" s="156"/>
      <c r="O4" s="156"/>
      <c r="P4" s="156"/>
      <c r="Q4" s="156"/>
      <c r="R4" s="156"/>
      <c r="S4" s="156"/>
      <c r="T4" s="156"/>
      <c r="U4" s="158" t="s">
        <v>13</v>
      </c>
      <c r="V4" s="161"/>
      <c r="W4" s="161"/>
      <c r="X4" s="162"/>
      <c r="Y4" s="27" t="s">
        <v>14</v>
      </c>
      <c r="Z4" s="168"/>
      <c r="AA4" s="156"/>
      <c r="AB4" s="161" t="s">
        <v>15</v>
      </c>
      <c r="AC4" s="161"/>
      <c r="AD4" s="161"/>
      <c r="AE4" s="161"/>
      <c r="AF4" s="161" t="s">
        <v>2162</v>
      </c>
      <c r="AG4" s="159"/>
      <c r="AH4" s="169" t="s">
        <v>574</v>
      </c>
      <c r="AI4" s="25" t="s">
        <v>1570</v>
      </c>
      <c r="AJ4" s="25"/>
      <c r="AK4" s="259"/>
      <c r="AL4" s="259"/>
      <c r="AM4" s="259"/>
      <c r="AN4" s="259"/>
      <c r="AO4" s="161" t="s">
        <v>2194</v>
      </c>
      <c r="AP4" s="159"/>
      <c r="AQ4" s="145" t="s">
        <v>20</v>
      </c>
      <c r="AR4" s="142"/>
      <c r="AS4" s="142"/>
      <c r="AT4" s="24" t="s">
        <v>21</v>
      </c>
      <c r="AU4" s="39"/>
      <c r="AV4" s="39"/>
      <c r="AW4" s="39"/>
      <c r="AX4" s="39"/>
      <c r="AY4" s="39"/>
      <c r="AZ4" s="39"/>
      <c r="BA4" s="39"/>
      <c r="BB4" s="39"/>
      <c r="BC4" s="39"/>
      <c r="BD4" s="27" t="s">
        <v>2163</v>
      </c>
      <c r="BE4" s="27" t="s">
        <v>22</v>
      </c>
      <c r="BF4" s="27" t="s">
        <v>23</v>
      </c>
      <c r="BG4" s="39"/>
      <c r="BH4" s="27" t="s">
        <v>24</v>
      </c>
      <c r="BI4" s="39"/>
      <c r="BJ4" s="214" t="s">
        <v>25</v>
      </c>
      <c r="BK4" s="215"/>
      <c r="BL4" s="215"/>
      <c r="BM4" s="216" t="s">
        <v>26</v>
      </c>
      <c r="BN4" s="217"/>
      <c r="BO4" s="220" t="s">
        <v>27</v>
      </c>
      <c r="BP4" s="217"/>
      <c r="BQ4" s="221" t="s">
        <v>28</v>
      </c>
    </row>
    <row r="5" s="117" customFormat="1" ht="26" customHeight="1" spans="1:69">
      <c r="A5" s="142"/>
      <c r="B5" s="37"/>
      <c r="C5" s="37"/>
      <c r="D5" s="141"/>
      <c r="E5" s="141"/>
      <c r="F5" s="142"/>
      <c r="G5" s="142"/>
      <c r="H5" s="39"/>
      <c r="I5" s="247"/>
      <c r="J5" s="157"/>
      <c r="K5" s="27" t="s">
        <v>29</v>
      </c>
      <c r="L5" s="27" t="s">
        <v>30</v>
      </c>
      <c r="M5" s="27" t="s">
        <v>31</v>
      </c>
      <c r="N5" s="27" t="s">
        <v>32</v>
      </c>
      <c r="O5" s="158" t="s">
        <v>33</v>
      </c>
      <c r="P5" s="159"/>
      <c r="Q5" s="158" t="s">
        <v>34</v>
      </c>
      <c r="R5" s="159"/>
      <c r="S5" s="27" t="s">
        <v>35</v>
      </c>
      <c r="T5" s="156"/>
      <c r="U5" s="163" t="s">
        <v>36</v>
      </c>
      <c r="V5" s="163" t="s">
        <v>37</v>
      </c>
      <c r="W5" s="163" t="s">
        <v>38</v>
      </c>
      <c r="X5" s="163" t="s">
        <v>39</v>
      </c>
      <c r="Y5" s="163" t="s">
        <v>2143</v>
      </c>
      <c r="Z5" s="170" t="s">
        <v>41</v>
      </c>
      <c r="AA5" s="163" t="s">
        <v>2164</v>
      </c>
      <c r="AB5" s="163" t="s">
        <v>43</v>
      </c>
      <c r="AC5" s="163" t="s">
        <v>44</v>
      </c>
      <c r="AD5" s="163"/>
      <c r="AE5" s="163" t="s">
        <v>2195</v>
      </c>
      <c r="AF5" s="163" t="s">
        <v>2115</v>
      </c>
      <c r="AG5" s="163" t="s">
        <v>47</v>
      </c>
      <c r="AH5" s="173"/>
      <c r="AI5" s="145" t="s">
        <v>80</v>
      </c>
      <c r="AJ5" s="186" t="s">
        <v>2142</v>
      </c>
      <c r="AK5" s="161" t="s">
        <v>49</v>
      </c>
      <c r="AL5" s="189"/>
      <c r="AM5" s="188"/>
      <c r="AN5" s="139" t="s">
        <v>50</v>
      </c>
      <c r="AO5" s="191" t="s">
        <v>51</v>
      </c>
      <c r="AP5" s="191" t="s">
        <v>47</v>
      </c>
      <c r="AQ5" s="266" t="s">
        <v>52</v>
      </c>
      <c r="AR5" s="266" t="s">
        <v>53</v>
      </c>
      <c r="AS5" s="266" t="s">
        <v>54</v>
      </c>
      <c r="AT5" s="24" t="s">
        <v>55</v>
      </c>
      <c r="AU5" s="27" t="s">
        <v>56</v>
      </c>
      <c r="AV5" s="27" t="s">
        <v>57</v>
      </c>
      <c r="AW5" s="27" t="s">
        <v>58</v>
      </c>
      <c r="AX5" s="27" t="s">
        <v>59</v>
      </c>
      <c r="AY5" s="27" t="s">
        <v>60</v>
      </c>
      <c r="AZ5" s="27" t="s">
        <v>61</v>
      </c>
      <c r="BA5" s="27" t="s">
        <v>62</v>
      </c>
      <c r="BB5" s="27" t="s">
        <v>63</v>
      </c>
      <c r="BC5" s="27" t="s">
        <v>64</v>
      </c>
      <c r="BD5" s="39"/>
      <c r="BE5" s="39"/>
      <c r="BF5" s="27" t="s">
        <v>65</v>
      </c>
      <c r="BG5" s="27" t="s">
        <v>66</v>
      </c>
      <c r="BH5" s="27" t="s">
        <v>67</v>
      </c>
      <c r="BI5" s="27" t="s">
        <v>66</v>
      </c>
      <c r="BJ5" s="27" t="s">
        <v>68</v>
      </c>
      <c r="BK5" s="27" t="s">
        <v>69</v>
      </c>
      <c r="BL5" s="218" t="s">
        <v>70</v>
      </c>
      <c r="BM5" s="27" t="s">
        <v>71</v>
      </c>
      <c r="BN5" s="218" t="s">
        <v>70</v>
      </c>
      <c r="BO5" s="222" t="s">
        <v>2166</v>
      </c>
      <c r="BP5" s="222" t="s">
        <v>2167</v>
      </c>
      <c r="BQ5" s="223"/>
    </row>
    <row r="6" s="118" customFormat="1" ht="30" customHeight="1" spans="1:69">
      <c r="A6" s="142"/>
      <c r="B6" s="37"/>
      <c r="C6" s="37"/>
      <c r="D6" s="143" t="s">
        <v>74</v>
      </c>
      <c r="E6" s="143" t="s">
        <v>75</v>
      </c>
      <c r="F6" s="142"/>
      <c r="G6" s="142"/>
      <c r="H6" s="39"/>
      <c r="I6" s="248"/>
      <c r="J6" s="160"/>
      <c r="K6" s="39"/>
      <c r="L6" s="39"/>
      <c r="M6" s="39"/>
      <c r="N6" s="39"/>
      <c r="O6" s="27" t="s">
        <v>76</v>
      </c>
      <c r="P6" s="25" t="s">
        <v>77</v>
      </c>
      <c r="Q6" s="27" t="s">
        <v>76</v>
      </c>
      <c r="R6" s="25" t="s">
        <v>77</v>
      </c>
      <c r="S6" s="25" t="s">
        <v>78</v>
      </c>
      <c r="T6" s="25" t="s">
        <v>79</v>
      </c>
      <c r="U6" s="164"/>
      <c r="V6" s="164"/>
      <c r="W6" s="164"/>
      <c r="X6" s="164"/>
      <c r="Y6" s="164"/>
      <c r="Z6" s="171"/>
      <c r="AA6" s="164"/>
      <c r="AB6" s="172"/>
      <c r="AC6" s="172"/>
      <c r="AD6" s="172"/>
      <c r="AE6" s="172"/>
      <c r="AF6" s="164"/>
      <c r="AG6" s="164"/>
      <c r="AH6" s="173"/>
      <c r="AI6" s="145"/>
      <c r="AJ6" s="186"/>
      <c r="AK6" s="162" t="s">
        <v>1580</v>
      </c>
      <c r="AL6" s="25" t="s">
        <v>83</v>
      </c>
      <c r="AM6" s="193" t="s">
        <v>84</v>
      </c>
      <c r="AN6" s="142"/>
      <c r="AO6" s="194"/>
      <c r="AP6" s="267"/>
      <c r="AQ6" s="268"/>
      <c r="AR6" s="268"/>
      <c r="AS6" s="268"/>
      <c r="AT6" s="29"/>
      <c r="AU6" s="39"/>
      <c r="AV6" s="39"/>
      <c r="AW6" s="39"/>
      <c r="AX6" s="39"/>
      <c r="AY6" s="39"/>
      <c r="AZ6" s="39"/>
      <c r="BA6" s="39"/>
      <c r="BB6" s="39"/>
      <c r="BC6" s="39"/>
      <c r="BD6" s="39"/>
      <c r="BE6" s="39"/>
      <c r="BF6" s="39"/>
      <c r="BG6" s="27" t="s">
        <v>66</v>
      </c>
      <c r="BH6" s="27" t="s">
        <v>67</v>
      </c>
      <c r="BI6" s="27" t="s">
        <v>66</v>
      </c>
      <c r="BJ6" s="156"/>
      <c r="BK6" s="27" t="s">
        <v>69</v>
      </c>
      <c r="BL6" s="214" t="s">
        <v>70</v>
      </c>
      <c r="BM6" s="27"/>
      <c r="BN6" s="214"/>
      <c r="BO6" s="224"/>
      <c r="BP6" s="224"/>
      <c r="BQ6" s="223"/>
    </row>
    <row r="7" s="118" customFormat="1" ht="30" customHeight="1" spans="1:69">
      <c r="A7" s="142"/>
      <c r="B7" s="37">
        <f>SUM(B8:B12)</f>
        <v>24</v>
      </c>
      <c r="C7" s="38" t="s">
        <v>55</v>
      </c>
      <c r="D7" s="37">
        <f t="shared" ref="D7:H7" si="0">SUM(D8:D12)</f>
        <v>24</v>
      </c>
      <c r="E7" s="37">
        <f t="shared" si="0"/>
        <v>423283</v>
      </c>
      <c r="F7" s="144"/>
      <c r="G7" s="144"/>
      <c r="H7" s="37">
        <f t="shared" si="0"/>
        <v>759629</v>
      </c>
      <c r="I7" s="37"/>
      <c r="J7" s="37">
        <f>SUM(J8:J12)</f>
        <v>414181</v>
      </c>
      <c r="K7" s="37">
        <f>SUM(K8:K12)</f>
        <v>22</v>
      </c>
      <c r="L7" s="37">
        <f t="shared" ref="L7:Y7" si="1">SUM(L8:L12)</f>
        <v>22</v>
      </c>
      <c r="M7" s="37">
        <f t="shared" si="1"/>
        <v>22</v>
      </c>
      <c r="N7" s="37">
        <f t="shared" si="1"/>
        <v>22</v>
      </c>
      <c r="O7" s="37">
        <f t="shared" si="1"/>
        <v>23</v>
      </c>
      <c r="P7" s="37">
        <f t="shared" si="1"/>
        <v>0</v>
      </c>
      <c r="Q7" s="37">
        <f t="shared" si="1"/>
        <v>23</v>
      </c>
      <c r="R7" s="37">
        <f t="shared" si="1"/>
        <v>0</v>
      </c>
      <c r="S7" s="37">
        <f t="shared" si="1"/>
        <v>0</v>
      </c>
      <c r="T7" s="37">
        <f t="shared" si="1"/>
        <v>23</v>
      </c>
      <c r="U7" s="37">
        <f t="shared" si="1"/>
        <v>406181</v>
      </c>
      <c r="V7" s="37">
        <f t="shared" si="1"/>
        <v>406181</v>
      </c>
      <c r="W7" s="37">
        <f t="shared" si="1"/>
        <v>0</v>
      </c>
      <c r="X7" s="37">
        <f t="shared" si="1"/>
        <v>406181</v>
      </c>
      <c r="Y7" s="37">
        <f t="shared" si="1"/>
        <v>317350</v>
      </c>
      <c r="Z7" s="174">
        <f t="shared" ref="Z7:Z15" si="2">Y7/J7</f>
        <v>0.766210907791521</v>
      </c>
      <c r="AA7" s="37">
        <f>SUM(AA8:AA12)</f>
        <v>329547</v>
      </c>
      <c r="AB7" s="37"/>
      <c r="AC7" s="37"/>
      <c r="AD7" s="37"/>
      <c r="AE7" s="37"/>
      <c r="AF7" s="37">
        <f>J7*0.45</f>
        <v>186381.45</v>
      </c>
      <c r="AG7" s="175">
        <f t="shared" ref="AG7:AG12" si="3">Y7-AF7</f>
        <v>130968.55</v>
      </c>
      <c r="AH7" s="173"/>
      <c r="AI7" s="37">
        <f t="shared" ref="AI7:AL7" si="4">SUM(AI8:AI12)</f>
        <v>23</v>
      </c>
      <c r="AJ7" s="195">
        <f t="shared" ref="AJ7:AJ13" si="5">AI7/B7</f>
        <v>0.958333333333333</v>
      </c>
      <c r="AK7" s="37">
        <f t="shared" si="4"/>
        <v>1113</v>
      </c>
      <c r="AL7" s="37">
        <f t="shared" si="4"/>
        <v>870</v>
      </c>
      <c r="AM7" s="195">
        <f t="shared" ref="AM7:AM12" si="6">AL7/AK7</f>
        <v>0.78167115902965</v>
      </c>
      <c r="AN7" s="142"/>
      <c r="AO7" s="142">
        <f t="shared" ref="AO7:AO12" si="7">B7</f>
        <v>24</v>
      </c>
      <c r="AP7" s="175">
        <f t="shared" ref="AP7:AP12" si="8">AI7-AO7</f>
        <v>-1</v>
      </c>
      <c r="AQ7" s="142"/>
      <c r="AR7" s="142"/>
      <c r="AS7" s="142"/>
      <c r="AT7" s="37">
        <f>SUM(AT8:AT12)</f>
        <v>414181</v>
      </c>
      <c r="AU7" s="37">
        <f t="shared" ref="AU7:BC7" si="9">SUM(AU8:AU12)</f>
        <v>0</v>
      </c>
      <c r="AV7" s="37">
        <f t="shared" si="9"/>
        <v>11000</v>
      </c>
      <c r="AW7" s="37">
        <f t="shared" si="9"/>
        <v>2000</v>
      </c>
      <c r="AX7" s="37">
        <f t="shared" si="9"/>
        <v>18000</v>
      </c>
      <c r="AY7" s="37">
        <f t="shared" si="9"/>
        <v>0</v>
      </c>
      <c r="AZ7" s="37">
        <f t="shared" si="9"/>
        <v>87000</v>
      </c>
      <c r="BA7" s="37">
        <f t="shared" si="9"/>
        <v>36481</v>
      </c>
      <c r="BB7" s="37">
        <f t="shared" si="9"/>
        <v>259700</v>
      </c>
      <c r="BC7" s="37">
        <f t="shared" si="9"/>
        <v>0</v>
      </c>
      <c r="BD7" s="37"/>
      <c r="BE7" s="39"/>
      <c r="BF7" s="39"/>
      <c r="BG7" s="156"/>
      <c r="BH7" s="156"/>
      <c r="BI7" s="156"/>
      <c r="BJ7" s="156"/>
      <c r="BK7" s="156"/>
      <c r="BL7" s="215"/>
      <c r="BM7" s="215"/>
      <c r="BN7" s="215"/>
      <c r="BO7" s="215"/>
      <c r="BP7" s="215"/>
      <c r="BQ7" s="225"/>
    </row>
    <row r="8" s="118" customFormat="1" ht="30" customHeight="1" spans="1:69">
      <c r="A8" s="142"/>
      <c r="B8" s="37">
        <f>B14+B15</f>
        <v>2</v>
      </c>
      <c r="C8" s="38" t="s">
        <v>86</v>
      </c>
      <c r="D8" s="37">
        <f t="shared" ref="D8:H8" si="10">D14+D15</f>
        <v>2</v>
      </c>
      <c r="E8" s="37">
        <f t="shared" si="10"/>
        <v>172000</v>
      </c>
      <c r="F8" s="144"/>
      <c r="G8" s="144"/>
      <c r="H8" s="37">
        <f t="shared" si="10"/>
        <v>194000</v>
      </c>
      <c r="I8" s="37"/>
      <c r="J8" s="37">
        <f>J14+J15</f>
        <v>150000</v>
      </c>
      <c r="K8" s="37">
        <f>K14+K15</f>
        <v>1</v>
      </c>
      <c r="L8" s="37">
        <f t="shared" ref="L8:Y8" si="11">L14+L15</f>
        <v>1</v>
      </c>
      <c r="M8" s="37">
        <f t="shared" si="11"/>
        <v>1</v>
      </c>
      <c r="N8" s="37">
        <f t="shared" si="11"/>
        <v>1</v>
      </c>
      <c r="O8" s="37">
        <f t="shared" si="11"/>
        <v>2</v>
      </c>
      <c r="P8" s="37">
        <f t="shared" si="11"/>
        <v>0</v>
      </c>
      <c r="Q8" s="37">
        <f t="shared" si="11"/>
        <v>2</v>
      </c>
      <c r="R8" s="37">
        <f t="shared" si="11"/>
        <v>0</v>
      </c>
      <c r="S8" s="37">
        <f t="shared" si="11"/>
        <v>0</v>
      </c>
      <c r="T8" s="37">
        <f t="shared" si="11"/>
        <v>2</v>
      </c>
      <c r="U8" s="37">
        <f t="shared" si="11"/>
        <v>150000</v>
      </c>
      <c r="V8" s="37">
        <f t="shared" si="11"/>
        <v>150000</v>
      </c>
      <c r="W8" s="37">
        <f t="shared" si="11"/>
        <v>0</v>
      </c>
      <c r="X8" s="37">
        <f t="shared" si="11"/>
        <v>150000</v>
      </c>
      <c r="Y8" s="37">
        <f t="shared" si="11"/>
        <v>127000</v>
      </c>
      <c r="Z8" s="174">
        <f t="shared" si="2"/>
        <v>0.846666666666667</v>
      </c>
      <c r="AA8" s="37">
        <f>AA14+AA15</f>
        <v>147000</v>
      </c>
      <c r="AB8" s="37"/>
      <c r="AC8" s="37"/>
      <c r="AD8" s="37"/>
      <c r="AE8" s="37"/>
      <c r="AF8" s="37">
        <f>J8*0.45</f>
        <v>67500</v>
      </c>
      <c r="AG8" s="175">
        <f t="shared" si="3"/>
        <v>59500</v>
      </c>
      <c r="AH8" s="173"/>
      <c r="AI8" s="37">
        <f t="shared" ref="AI8:AL8" si="12">AI14+AI15</f>
        <v>2</v>
      </c>
      <c r="AJ8" s="195">
        <f t="shared" si="5"/>
        <v>1</v>
      </c>
      <c r="AK8" s="37">
        <f t="shared" si="12"/>
        <v>50</v>
      </c>
      <c r="AL8" s="37">
        <f t="shared" si="12"/>
        <v>20</v>
      </c>
      <c r="AM8" s="195">
        <f t="shared" si="6"/>
        <v>0.4</v>
      </c>
      <c r="AN8" s="142"/>
      <c r="AO8" s="142">
        <f t="shared" si="7"/>
        <v>2</v>
      </c>
      <c r="AP8" s="175">
        <f t="shared" si="8"/>
        <v>0</v>
      </c>
      <c r="AQ8" s="142"/>
      <c r="AR8" s="142"/>
      <c r="AS8" s="142"/>
      <c r="AT8" s="37">
        <f>AT14+AT15</f>
        <v>150000</v>
      </c>
      <c r="AU8" s="37">
        <f t="shared" ref="AU8:BC8" si="13">AU14+AU15</f>
        <v>0</v>
      </c>
      <c r="AV8" s="37">
        <f t="shared" si="13"/>
        <v>0</v>
      </c>
      <c r="AW8" s="37">
        <f t="shared" si="13"/>
        <v>0</v>
      </c>
      <c r="AX8" s="37">
        <f t="shared" si="13"/>
        <v>0</v>
      </c>
      <c r="AY8" s="37">
        <f t="shared" si="13"/>
        <v>0</v>
      </c>
      <c r="AZ8" s="37">
        <f t="shared" si="13"/>
        <v>10000</v>
      </c>
      <c r="BA8" s="37">
        <f t="shared" si="13"/>
        <v>0</v>
      </c>
      <c r="BB8" s="37">
        <f t="shared" si="13"/>
        <v>140000</v>
      </c>
      <c r="BC8" s="37">
        <f t="shared" si="13"/>
        <v>0</v>
      </c>
      <c r="BD8" s="37"/>
      <c r="BE8" s="39"/>
      <c r="BF8" s="39"/>
      <c r="BG8" s="156"/>
      <c r="BH8" s="156"/>
      <c r="BI8" s="156"/>
      <c r="BJ8" s="156"/>
      <c r="BK8" s="156"/>
      <c r="BL8" s="215"/>
      <c r="BM8" s="215"/>
      <c r="BN8" s="215"/>
      <c r="BO8" s="215"/>
      <c r="BP8" s="215"/>
      <c r="BQ8" s="225"/>
    </row>
    <row r="9" s="118" customFormat="1" ht="30" customHeight="1" spans="1:69">
      <c r="A9" s="142"/>
      <c r="B9" s="37">
        <f>B17+B18+B19+B20+B21+B22+B23+B24+B25</f>
        <v>9</v>
      </c>
      <c r="C9" s="38" t="s">
        <v>87</v>
      </c>
      <c r="D9" s="37">
        <f t="shared" ref="D9:H9" si="14">D17+D18+D19+D20+D21+D22+D23+D24+D25</f>
        <v>9</v>
      </c>
      <c r="E9" s="37">
        <f t="shared" si="14"/>
        <v>105083</v>
      </c>
      <c r="F9" s="144"/>
      <c r="G9" s="144"/>
      <c r="H9" s="37">
        <f t="shared" si="14"/>
        <v>249329</v>
      </c>
      <c r="I9" s="37"/>
      <c r="J9" s="37">
        <f>J17+J18+J19+J20+J21+J22+J23+J24+J25</f>
        <v>111481</v>
      </c>
      <c r="K9" s="37">
        <f>K17+K18+K19+K20+K21+K22+K23+K24+K25</f>
        <v>9</v>
      </c>
      <c r="L9" s="37">
        <f t="shared" ref="L9:Y9" si="15">L17+L18+L19+L20+L21+L22+L23+L24+L25</f>
        <v>9</v>
      </c>
      <c r="M9" s="37">
        <f t="shared" si="15"/>
        <v>9</v>
      </c>
      <c r="N9" s="37">
        <f t="shared" si="15"/>
        <v>9</v>
      </c>
      <c r="O9" s="37">
        <f t="shared" si="15"/>
        <v>9</v>
      </c>
      <c r="P9" s="37">
        <f t="shared" si="15"/>
        <v>0</v>
      </c>
      <c r="Q9" s="37">
        <f t="shared" si="15"/>
        <v>9</v>
      </c>
      <c r="R9" s="37">
        <f t="shared" si="15"/>
        <v>0</v>
      </c>
      <c r="S9" s="37">
        <f t="shared" si="15"/>
        <v>0</v>
      </c>
      <c r="T9" s="37">
        <f t="shared" si="15"/>
        <v>9</v>
      </c>
      <c r="U9" s="37">
        <f t="shared" si="15"/>
        <v>111481</v>
      </c>
      <c r="V9" s="37">
        <f t="shared" si="15"/>
        <v>111481</v>
      </c>
      <c r="W9" s="37">
        <f t="shared" si="15"/>
        <v>0</v>
      </c>
      <c r="X9" s="37">
        <f t="shared" si="15"/>
        <v>111481</v>
      </c>
      <c r="Y9" s="37">
        <f t="shared" si="15"/>
        <v>96600</v>
      </c>
      <c r="Z9" s="174">
        <f t="shared" si="2"/>
        <v>0.866515370332164</v>
      </c>
      <c r="AA9" s="37">
        <f>AA17+AA18+AA19+AA20+AA21+AA22+AA23+AA24+AA25</f>
        <v>102147</v>
      </c>
      <c r="AB9" s="37"/>
      <c r="AC9" s="37"/>
      <c r="AD9" s="37"/>
      <c r="AE9" s="37"/>
      <c r="AF9" s="37">
        <f t="shared" ref="AF7:AF12" si="16">J9*0.45</f>
        <v>50166.45</v>
      </c>
      <c r="AG9" s="175">
        <f t="shared" si="3"/>
        <v>46433.55</v>
      </c>
      <c r="AH9" s="173"/>
      <c r="AI9" s="37">
        <f t="shared" ref="AI9:AL9" si="17">AI17+AI18+AI19+AI20+AI21+AI22+AI23+AI24+AI25</f>
        <v>9</v>
      </c>
      <c r="AJ9" s="195">
        <f t="shared" si="5"/>
        <v>1</v>
      </c>
      <c r="AK9" s="37">
        <f t="shared" si="17"/>
        <v>338</v>
      </c>
      <c r="AL9" s="37">
        <f t="shared" si="17"/>
        <v>280</v>
      </c>
      <c r="AM9" s="195">
        <f t="shared" si="6"/>
        <v>0.828402366863905</v>
      </c>
      <c r="AN9" s="142"/>
      <c r="AO9" s="142">
        <f t="shared" si="7"/>
        <v>9</v>
      </c>
      <c r="AP9" s="175">
        <f t="shared" si="8"/>
        <v>0</v>
      </c>
      <c r="AQ9" s="142"/>
      <c r="AR9" s="142"/>
      <c r="AS9" s="142"/>
      <c r="AT9" s="37">
        <f>AT17+AT18+AT19+AT20+AT21+AT22+AT23+AT24+AT25</f>
        <v>111481</v>
      </c>
      <c r="AU9" s="37">
        <f t="shared" ref="AU9:BC9" si="18">AU17+AU18+AU19+AU20+AU21+AU22+AU23+AU24+AU25</f>
        <v>0</v>
      </c>
      <c r="AV9" s="37">
        <f t="shared" si="18"/>
        <v>3000</v>
      </c>
      <c r="AW9" s="37">
        <f t="shared" si="18"/>
        <v>0</v>
      </c>
      <c r="AX9" s="37">
        <f t="shared" si="18"/>
        <v>13500</v>
      </c>
      <c r="AY9" s="37">
        <f t="shared" si="18"/>
        <v>0</v>
      </c>
      <c r="AZ9" s="37">
        <f t="shared" si="18"/>
        <v>43000</v>
      </c>
      <c r="BA9" s="37">
        <f t="shared" si="18"/>
        <v>18981</v>
      </c>
      <c r="BB9" s="37">
        <f t="shared" si="18"/>
        <v>33000</v>
      </c>
      <c r="BC9" s="37">
        <f t="shared" si="18"/>
        <v>0</v>
      </c>
      <c r="BD9" s="37"/>
      <c r="BE9" s="39"/>
      <c r="BF9" s="39"/>
      <c r="BG9" s="156"/>
      <c r="BH9" s="156"/>
      <c r="BI9" s="156"/>
      <c r="BJ9" s="156"/>
      <c r="BK9" s="156"/>
      <c r="BL9" s="215"/>
      <c r="BM9" s="215"/>
      <c r="BN9" s="215"/>
      <c r="BO9" s="215"/>
      <c r="BP9" s="215"/>
      <c r="BQ9" s="225"/>
    </row>
    <row r="10" s="118" customFormat="1" ht="30" customHeight="1" spans="1:69">
      <c r="A10" s="142"/>
      <c r="B10" s="37">
        <f>B27+B29+B30+B31+B32+B33+B34+B35+B36+B28</f>
        <v>10</v>
      </c>
      <c r="C10" s="38" t="s">
        <v>88</v>
      </c>
      <c r="D10" s="37">
        <f t="shared" ref="D10:H10" si="19">D27+D29+D30+D31+D32+D33+D34+D35+D36+D28</f>
        <v>10</v>
      </c>
      <c r="E10" s="37">
        <f t="shared" si="19"/>
        <v>106500</v>
      </c>
      <c r="F10" s="144"/>
      <c r="G10" s="144"/>
      <c r="H10" s="37">
        <f t="shared" ref="H10:K10" si="20">H27+H29+H30+H31+H32+H33+H34+H35+H36+H28</f>
        <v>203750</v>
      </c>
      <c r="I10" s="37"/>
      <c r="J10" s="37">
        <f t="shared" si="20"/>
        <v>110500</v>
      </c>
      <c r="K10" s="37">
        <f t="shared" si="20"/>
        <v>9</v>
      </c>
      <c r="L10" s="37">
        <f t="shared" ref="L10:Y10" si="21">L27+L29+L30+L31+L32+L33+L34+L35+L36+L28</f>
        <v>9</v>
      </c>
      <c r="M10" s="37">
        <f t="shared" si="21"/>
        <v>9</v>
      </c>
      <c r="N10" s="37">
        <f t="shared" si="21"/>
        <v>9</v>
      </c>
      <c r="O10" s="37">
        <f t="shared" si="21"/>
        <v>9</v>
      </c>
      <c r="P10" s="37">
        <f t="shared" si="21"/>
        <v>0</v>
      </c>
      <c r="Q10" s="37">
        <f t="shared" si="21"/>
        <v>9</v>
      </c>
      <c r="R10" s="37">
        <f t="shared" si="21"/>
        <v>0</v>
      </c>
      <c r="S10" s="37">
        <f t="shared" si="21"/>
        <v>0</v>
      </c>
      <c r="T10" s="37">
        <f t="shared" si="21"/>
        <v>9</v>
      </c>
      <c r="U10" s="37">
        <f t="shared" si="21"/>
        <v>102500</v>
      </c>
      <c r="V10" s="37">
        <f t="shared" si="21"/>
        <v>102500</v>
      </c>
      <c r="W10" s="37">
        <f t="shared" si="21"/>
        <v>0</v>
      </c>
      <c r="X10" s="37">
        <f t="shared" si="21"/>
        <v>102500</v>
      </c>
      <c r="Y10" s="37">
        <f t="shared" si="21"/>
        <v>66500</v>
      </c>
      <c r="Z10" s="174">
        <f t="shared" si="2"/>
        <v>0.601809954751131</v>
      </c>
      <c r="AA10" s="37">
        <f>AA27+AA29+AA30+AA31+AA32+AA33+AA34+AA35+AA36+AA28</f>
        <v>51250</v>
      </c>
      <c r="AB10" s="37"/>
      <c r="AC10" s="37"/>
      <c r="AD10" s="37"/>
      <c r="AE10" s="37"/>
      <c r="AF10" s="37">
        <f t="shared" si="16"/>
        <v>49725</v>
      </c>
      <c r="AG10" s="175">
        <f t="shared" si="3"/>
        <v>16775</v>
      </c>
      <c r="AH10" s="173"/>
      <c r="AI10" s="37">
        <f>AI27+AI29+AI30+AI31+AI32+AI33+AI34+AI35+AI36</f>
        <v>9</v>
      </c>
      <c r="AJ10" s="195">
        <f t="shared" si="5"/>
        <v>0.9</v>
      </c>
      <c r="AK10" s="37">
        <f>AK27+AK29+AK30+AK31+AK32+AK33+AK34+AK35+AK36+AK28</f>
        <v>615</v>
      </c>
      <c r="AL10" s="37">
        <f>AL27+AL29+AL30+AL31+AL32+AL33+AL34+AL35+AL36+AL28</f>
        <v>480</v>
      </c>
      <c r="AM10" s="195">
        <f t="shared" si="6"/>
        <v>0.780487804878049</v>
      </c>
      <c r="AN10" s="142"/>
      <c r="AO10" s="142">
        <f t="shared" si="7"/>
        <v>10</v>
      </c>
      <c r="AP10" s="175">
        <f t="shared" si="8"/>
        <v>-1</v>
      </c>
      <c r="AQ10" s="142"/>
      <c r="AR10" s="142"/>
      <c r="AS10" s="142"/>
      <c r="AT10" s="37">
        <f>AT27+AT29+AT30+AT31+AT32+AT33+AT34+AT35+AT36+AT28</f>
        <v>110500</v>
      </c>
      <c r="AU10" s="37">
        <f t="shared" ref="AU10:BC10" si="22">AU27+AU29+AU30+AU31+AU32+AU33+AU34+AU35+AU36+AU28</f>
        <v>0</v>
      </c>
      <c r="AV10" s="37">
        <f t="shared" si="22"/>
        <v>8000</v>
      </c>
      <c r="AW10" s="37">
        <f t="shared" si="22"/>
        <v>0</v>
      </c>
      <c r="AX10" s="37">
        <f t="shared" si="22"/>
        <v>4500</v>
      </c>
      <c r="AY10" s="37">
        <f t="shared" si="22"/>
        <v>0</v>
      </c>
      <c r="AZ10" s="37">
        <f t="shared" si="22"/>
        <v>18000</v>
      </c>
      <c r="BA10" s="37">
        <f t="shared" si="22"/>
        <v>10000</v>
      </c>
      <c r="BB10" s="37">
        <f t="shared" si="22"/>
        <v>70000</v>
      </c>
      <c r="BC10" s="37">
        <f t="shared" si="22"/>
        <v>0</v>
      </c>
      <c r="BD10" s="37"/>
      <c r="BE10" s="39"/>
      <c r="BF10" s="39"/>
      <c r="BG10" s="156"/>
      <c r="BH10" s="156"/>
      <c r="BI10" s="156"/>
      <c r="BJ10" s="156"/>
      <c r="BK10" s="156"/>
      <c r="BL10" s="215"/>
      <c r="BM10" s="215"/>
      <c r="BN10" s="215"/>
      <c r="BO10" s="215"/>
      <c r="BP10" s="215"/>
      <c r="BQ10" s="225"/>
    </row>
    <row r="11" s="118" customFormat="1" ht="30" customHeight="1" spans="1:69">
      <c r="A11" s="142"/>
      <c r="B11" s="37">
        <f>B38+B39</f>
        <v>2</v>
      </c>
      <c r="C11" s="38" t="s">
        <v>89</v>
      </c>
      <c r="D11" s="37">
        <f t="shared" ref="D11:H11" si="23">D38+D39</f>
        <v>2</v>
      </c>
      <c r="E11" s="37">
        <f t="shared" si="23"/>
        <v>34700</v>
      </c>
      <c r="F11" s="144"/>
      <c r="G11" s="144"/>
      <c r="H11" s="37">
        <f t="shared" si="23"/>
        <v>91300</v>
      </c>
      <c r="I11" s="37"/>
      <c r="J11" s="37">
        <f>J38+J39</f>
        <v>34700</v>
      </c>
      <c r="K11" s="37">
        <f>K38+K39</f>
        <v>2</v>
      </c>
      <c r="L11" s="37">
        <f t="shared" ref="L11:Y11" si="24">L38+L39</f>
        <v>2</v>
      </c>
      <c r="M11" s="37">
        <f t="shared" si="24"/>
        <v>2</v>
      </c>
      <c r="N11" s="37">
        <f t="shared" si="24"/>
        <v>2</v>
      </c>
      <c r="O11" s="37">
        <f t="shared" si="24"/>
        <v>2</v>
      </c>
      <c r="P11" s="37">
        <f t="shared" si="24"/>
        <v>0</v>
      </c>
      <c r="Q11" s="37">
        <f t="shared" si="24"/>
        <v>2</v>
      </c>
      <c r="R11" s="37">
        <f t="shared" si="24"/>
        <v>0</v>
      </c>
      <c r="S11" s="37">
        <f t="shared" si="24"/>
        <v>0</v>
      </c>
      <c r="T11" s="37">
        <f t="shared" si="24"/>
        <v>2</v>
      </c>
      <c r="U11" s="37">
        <f t="shared" si="24"/>
        <v>34700</v>
      </c>
      <c r="V11" s="37">
        <f t="shared" si="24"/>
        <v>34700</v>
      </c>
      <c r="W11" s="37">
        <f t="shared" si="24"/>
        <v>0</v>
      </c>
      <c r="X11" s="37">
        <f t="shared" si="24"/>
        <v>34700</v>
      </c>
      <c r="Y11" s="37">
        <f t="shared" si="24"/>
        <v>20850</v>
      </c>
      <c r="Z11" s="174">
        <f t="shared" si="2"/>
        <v>0.600864553314121</v>
      </c>
      <c r="AA11" s="37">
        <f>AA38+AA39</f>
        <v>22150</v>
      </c>
      <c r="AB11" s="37"/>
      <c r="AC11" s="37"/>
      <c r="AD11" s="37"/>
      <c r="AE11" s="37"/>
      <c r="AF11" s="37">
        <f t="shared" si="16"/>
        <v>15615</v>
      </c>
      <c r="AG11" s="175">
        <f t="shared" si="3"/>
        <v>5235</v>
      </c>
      <c r="AH11" s="37"/>
      <c r="AI11" s="37">
        <f t="shared" ref="AI11:AL11" si="25">AI38+AI39</f>
        <v>2</v>
      </c>
      <c r="AJ11" s="195">
        <f t="shared" si="5"/>
        <v>1</v>
      </c>
      <c r="AK11" s="37">
        <f t="shared" si="25"/>
        <v>80</v>
      </c>
      <c r="AL11" s="37">
        <f t="shared" si="25"/>
        <v>60</v>
      </c>
      <c r="AM11" s="195">
        <f t="shared" si="6"/>
        <v>0.75</v>
      </c>
      <c r="AN11" s="142"/>
      <c r="AO11" s="142">
        <f t="shared" si="7"/>
        <v>2</v>
      </c>
      <c r="AP11" s="175">
        <f t="shared" si="8"/>
        <v>0</v>
      </c>
      <c r="AQ11" s="142"/>
      <c r="AR11" s="142"/>
      <c r="AS11" s="142"/>
      <c r="AT11" s="37">
        <f>AT38+AT39</f>
        <v>34700</v>
      </c>
      <c r="AU11" s="37">
        <f t="shared" ref="AU11:BC11" si="26">AU38+AU39</f>
        <v>0</v>
      </c>
      <c r="AV11" s="37">
        <f t="shared" si="26"/>
        <v>0</v>
      </c>
      <c r="AW11" s="37">
        <f t="shared" si="26"/>
        <v>2000</v>
      </c>
      <c r="AX11" s="37">
        <f t="shared" si="26"/>
        <v>0</v>
      </c>
      <c r="AY11" s="37">
        <f t="shared" si="26"/>
        <v>0</v>
      </c>
      <c r="AZ11" s="37">
        <f t="shared" si="26"/>
        <v>16000</v>
      </c>
      <c r="BA11" s="37">
        <f t="shared" si="26"/>
        <v>0</v>
      </c>
      <c r="BB11" s="37">
        <f t="shared" si="26"/>
        <v>16700</v>
      </c>
      <c r="BC11" s="37">
        <f t="shared" si="26"/>
        <v>0</v>
      </c>
      <c r="BD11" s="37"/>
      <c r="BE11" s="39"/>
      <c r="BF11" s="39"/>
      <c r="BG11" s="156"/>
      <c r="BH11" s="156"/>
      <c r="BI11" s="156"/>
      <c r="BJ11" s="156"/>
      <c r="BK11" s="156"/>
      <c r="BL11" s="215"/>
      <c r="BM11" s="215"/>
      <c r="BN11" s="215"/>
      <c r="BO11" s="215"/>
      <c r="BP11" s="215"/>
      <c r="BQ11" s="225"/>
    </row>
    <row r="12" s="118" customFormat="1" ht="30" customHeight="1" spans="1:69">
      <c r="A12" s="142"/>
      <c r="B12" s="37">
        <f>B41</f>
        <v>1</v>
      </c>
      <c r="C12" s="38" t="s">
        <v>90</v>
      </c>
      <c r="D12" s="37">
        <f t="shared" ref="D12:H12" si="27">D41</f>
        <v>1</v>
      </c>
      <c r="E12" s="37">
        <f t="shared" si="27"/>
        <v>5000</v>
      </c>
      <c r="F12" s="144"/>
      <c r="G12" s="144"/>
      <c r="H12" s="37">
        <f t="shared" si="27"/>
        <v>21250</v>
      </c>
      <c r="I12" s="37"/>
      <c r="J12" s="37">
        <f>J41</f>
        <v>7500</v>
      </c>
      <c r="K12" s="37">
        <f>K41</f>
        <v>1</v>
      </c>
      <c r="L12" s="37">
        <f t="shared" ref="L12:Y12" si="28">L41</f>
        <v>1</v>
      </c>
      <c r="M12" s="37">
        <f t="shared" si="28"/>
        <v>1</v>
      </c>
      <c r="N12" s="37">
        <f t="shared" si="28"/>
        <v>1</v>
      </c>
      <c r="O12" s="37">
        <f t="shared" si="28"/>
        <v>1</v>
      </c>
      <c r="P12" s="37">
        <f t="shared" si="28"/>
        <v>0</v>
      </c>
      <c r="Q12" s="37">
        <f t="shared" si="28"/>
        <v>1</v>
      </c>
      <c r="R12" s="37">
        <f t="shared" si="28"/>
        <v>0</v>
      </c>
      <c r="S12" s="37">
        <f t="shared" si="28"/>
        <v>0</v>
      </c>
      <c r="T12" s="37">
        <f t="shared" si="28"/>
        <v>1</v>
      </c>
      <c r="U12" s="37">
        <f t="shared" si="28"/>
        <v>7500</v>
      </c>
      <c r="V12" s="37">
        <f t="shared" si="28"/>
        <v>7500</v>
      </c>
      <c r="W12" s="37">
        <f t="shared" si="28"/>
        <v>0</v>
      </c>
      <c r="X12" s="37">
        <f t="shared" si="28"/>
        <v>7500</v>
      </c>
      <c r="Y12" s="37">
        <f t="shared" si="28"/>
        <v>6400</v>
      </c>
      <c r="Z12" s="174">
        <f t="shared" si="2"/>
        <v>0.853333333333333</v>
      </c>
      <c r="AA12" s="37">
        <f>AA41</f>
        <v>7000</v>
      </c>
      <c r="AB12" s="37"/>
      <c r="AC12" s="37"/>
      <c r="AD12" s="37"/>
      <c r="AE12" s="37"/>
      <c r="AF12" s="37">
        <f t="shared" si="16"/>
        <v>3375</v>
      </c>
      <c r="AG12" s="175">
        <f t="shared" si="3"/>
        <v>3025</v>
      </c>
      <c r="AH12" s="173"/>
      <c r="AI12" s="37">
        <f t="shared" ref="AI12:AL12" si="29">AI41</f>
        <v>1</v>
      </c>
      <c r="AJ12" s="195">
        <f t="shared" si="5"/>
        <v>1</v>
      </c>
      <c r="AK12" s="37">
        <f t="shared" si="29"/>
        <v>30</v>
      </c>
      <c r="AL12" s="37">
        <f t="shared" si="29"/>
        <v>30</v>
      </c>
      <c r="AM12" s="195">
        <f t="shared" si="6"/>
        <v>1</v>
      </c>
      <c r="AN12" s="142"/>
      <c r="AO12" s="142">
        <f t="shared" si="7"/>
        <v>1</v>
      </c>
      <c r="AP12" s="175">
        <f t="shared" si="8"/>
        <v>0</v>
      </c>
      <c r="AQ12" s="142"/>
      <c r="AR12" s="142"/>
      <c r="AS12" s="142"/>
      <c r="AT12" s="37">
        <f>AT41</f>
        <v>7500</v>
      </c>
      <c r="AU12" s="37">
        <f t="shared" ref="AU12:BC12" si="30">AU41</f>
        <v>0</v>
      </c>
      <c r="AV12" s="37">
        <f t="shared" si="30"/>
        <v>0</v>
      </c>
      <c r="AW12" s="37">
        <f t="shared" si="30"/>
        <v>0</v>
      </c>
      <c r="AX12" s="37">
        <f t="shared" si="30"/>
        <v>0</v>
      </c>
      <c r="AY12" s="37">
        <f t="shared" si="30"/>
        <v>0</v>
      </c>
      <c r="AZ12" s="37">
        <f t="shared" si="30"/>
        <v>0</v>
      </c>
      <c r="BA12" s="37">
        <f t="shared" si="30"/>
        <v>7500</v>
      </c>
      <c r="BB12" s="37">
        <f t="shared" si="30"/>
        <v>0</v>
      </c>
      <c r="BC12" s="37">
        <f t="shared" si="30"/>
        <v>0</v>
      </c>
      <c r="BD12" s="37"/>
      <c r="BE12" s="39"/>
      <c r="BF12" s="39"/>
      <c r="BG12" s="156"/>
      <c r="BH12" s="156"/>
      <c r="BI12" s="156"/>
      <c r="BJ12" s="156"/>
      <c r="BK12" s="156"/>
      <c r="BL12" s="215"/>
      <c r="BM12" s="215"/>
      <c r="BN12" s="215"/>
      <c r="BO12" s="215"/>
      <c r="BP12" s="215"/>
      <c r="BQ12" s="225"/>
    </row>
    <row r="13" s="132" customFormat="1" ht="42" customHeight="1" spans="1:69">
      <c r="A13" s="145" t="s">
        <v>91</v>
      </c>
      <c r="B13" s="215">
        <f>SUM(B14:B15)</f>
        <v>2</v>
      </c>
      <c r="C13" s="240" t="s">
        <v>86</v>
      </c>
      <c r="D13" s="215">
        <f>SUM(D14:D15)</f>
        <v>2</v>
      </c>
      <c r="E13" s="215">
        <f>SUM(E14:E15)</f>
        <v>172000</v>
      </c>
      <c r="F13" s="241"/>
      <c r="G13" s="242"/>
      <c r="H13" s="215">
        <f>SUM(H14:H15)</f>
        <v>194000</v>
      </c>
      <c r="I13" s="215"/>
      <c r="J13" s="215">
        <f t="shared" ref="J13:T13" si="31">SUM(J14:J15)</f>
        <v>150000</v>
      </c>
      <c r="K13" s="215">
        <f t="shared" si="31"/>
        <v>1</v>
      </c>
      <c r="L13" s="215">
        <f t="shared" si="31"/>
        <v>1</v>
      </c>
      <c r="M13" s="215">
        <f t="shared" si="31"/>
        <v>1</v>
      </c>
      <c r="N13" s="215">
        <f t="shared" si="31"/>
        <v>1</v>
      </c>
      <c r="O13" s="215">
        <f t="shared" si="31"/>
        <v>2</v>
      </c>
      <c r="P13" s="215">
        <f t="shared" si="31"/>
        <v>0</v>
      </c>
      <c r="Q13" s="215">
        <f t="shared" si="31"/>
        <v>2</v>
      </c>
      <c r="R13" s="215">
        <f t="shared" si="31"/>
        <v>0</v>
      </c>
      <c r="S13" s="215">
        <f t="shared" si="31"/>
        <v>0</v>
      </c>
      <c r="T13" s="215">
        <f t="shared" si="31"/>
        <v>2</v>
      </c>
      <c r="U13" s="215"/>
      <c r="V13" s="215"/>
      <c r="W13" s="215"/>
      <c r="X13" s="215"/>
      <c r="Y13" s="215">
        <f>SUM(Y14:Y15)</f>
        <v>127000</v>
      </c>
      <c r="Z13" s="174">
        <f t="shared" si="2"/>
        <v>0.846666666666667</v>
      </c>
      <c r="AA13" s="215">
        <f>SUM(AA14:AA15)</f>
        <v>147000</v>
      </c>
      <c r="AB13" s="215"/>
      <c r="AC13" s="215"/>
      <c r="AD13" s="215"/>
      <c r="AE13" s="215"/>
      <c r="AF13" s="215"/>
      <c r="AG13" s="215"/>
      <c r="AH13" s="260"/>
      <c r="AI13" s="215">
        <f>SUM(AI14:AI15)</f>
        <v>2</v>
      </c>
      <c r="AJ13" s="195">
        <f t="shared" si="5"/>
        <v>1</v>
      </c>
      <c r="AK13" s="260"/>
      <c r="AL13" s="260"/>
      <c r="AM13" s="254"/>
      <c r="AN13" s="149"/>
      <c r="AO13" s="149"/>
      <c r="AP13" s="149"/>
      <c r="AQ13" s="149"/>
      <c r="AR13" s="149"/>
      <c r="AS13" s="149"/>
      <c r="AT13" s="215">
        <f t="shared" ref="AT13:BC13" si="32">SUM(AT14:AT15)</f>
        <v>150000</v>
      </c>
      <c r="AU13" s="215">
        <f t="shared" si="32"/>
        <v>0</v>
      </c>
      <c r="AV13" s="215">
        <f t="shared" si="32"/>
        <v>0</v>
      </c>
      <c r="AW13" s="215">
        <f t="shared" si="32"/>
        <v>0</v>
      </c>
      <c r="AX13" s="215">
        <f t="shared" si="32"/>
        <v>0</v>
      </c>
      <c r="AY13" s="215">
        <f t="shared" si="32"/>
        <v>0</v>
      </c>
      <c r="AZ13" s="215">
        <f t="shared" si="32"/>
        <v>10000</v>
      </c>
      <c r="BA13" s="215">
        <f t="shared" si="32"/>
        <v>0</v>
      </c>
      <c r="BB13" s="215">
        <f t="shared" si="32"/>
        <v>140000</v>
      </c>
      <c r="BC13" s="215">
        <f t="shared" si="32"/>
        <v>0</v>
      </c>
      <c r="BD13" s="215"/>
      <c r="BE13" s="274"/>
      <c r="BF13" s="215"/>
      <c r="BG13" s="275"/>
      <c r="BH13" s="32"/>
      <c r="BI13" s="276"/>
      <c r="BJ13" s="276"/>
      <c r="BK13" s="276"/>
      <c r="BL13" s="142"/>
      <c r="BM13" s="142"/>
      <c r="BN13" s="142"/>
      <c r="BO13" s="142"/>
      <c r="BP13" s="142"/>
      <c r="BQ13" s="150"/>
    </row>
    <row r="14" s="119" customFormat="1" ht="42" customHeight="1" spans="1:69">
      <c r="A14" s="146">
        <v>1</v>
      </c>
      <c r="B14" s="146">
        <f>新建!B103</f>
        <v>1</v>
      </c>
      <c r="C14" s="146" t="str">
        <f>新建!C103</f>
        <v>州直属</v>
      </c>
      <c r="D14" s="146">
        <f>新建!D103</f>
        <v>1</v>
      </c>
      <c r="E14" s="146">
        <f>新建!E103</f>
        <v>140000</v>
      </c>
      <c r="F14" s="147" t="str">
        <f>新建!F103</f>
        <v>克州2022年新增光伏发电建设项目</v>
      </c>
      <c r="G14" s="147" t="str">
        <f>新建!G103</f>
        <v>开发250兆瓦光伏发电项目</v>
      </c>
      <c r="H14" s="146">
        <f>新建!H103</f>
        <v>140000</v>
      </c>
      <c r="I14" s="146"/>
      <c r="J14" s="146">
        <f>新建!J103</f>
        <v>140000</v>
      </c>
      <c r="K14" s="146">
        <f>新建!K103</f>
        <v>0</v>
      </c>
      <c r="L14" s="146">
        <f>新建!L103</f>
        <v>0</v>
      </c>
      <c r="M14" s="146">
        <f>新建!M103</f>
        <v>0</v>
      </c>
      <c r="N14" s="146">
        <f>新建!N103</f>
        <v>0</v>
      </c>
      <c r="O14" s="146">
        <f>新建!O103</f>
        <v>1</v>
      </c>
      <c r="P14" s="146">
        <f>新建!P103</f>
        <v>0</v>
      </c>
      <c r="Q14" s="146">
        <f>新建!Q103</f>
        <v>1</v>
      </c>
      <c r="R14" s="146">
        <f>新建!R103</f>
        <v>0</v>
      </c>
      <c r="S14" s="146">
        <f>新建!T103</f>
        <v>0</v>
      </c>
      <c r="T14" s="146">
        <f>新建!V103</f>
        <v>1</v>
      </c>
      <c r="U14" s="146">
        <f>新建!W103</f>
        <v>140000</v>
      </c>
      <c r="V14" s="146">
        <f>新建!X103</f>
        <v>140000</v>
      </c>
      <c r="W14" s="146">
        <f>新建!Y103</f>
        <v>0</v>
      </c>
      <c r="X14" s="146">
        <f>新建!Z103</f>
        <v>140000</v>
      </c>
      <c r="Y14" s="146">
        <f>新建!AA103</f>
        <v>118000</v>
      </c>
      <c r="Z14" s="176">
        <f>新建!AB103</f>
        <v>0.842857142857143</v>
      </c>
      <c r="AA14" s="146">
        <f>新建!AC103</f>
        <v>140000</v>
      </c>
      <c r="AB14" s="146">
        <f>新建!AD103</f>
        <v>1</v>
      </c>
      <c r="AC14" s="146">
        <f>新建!AE103</f>
        <v>45087</v>
      </c>
      <c r="AD14" s="146"/>
      <c r="AE14" s="146">
        <f>新建!AF103</f>
        <v>0</v>
      </c>
      <c r="AF14" s="146">
        <f>新建!AG103</f>
        <v>105000</v>
      </c>
      <c r="AG14" s="146">
        <f>新建!AH103</f>
        <v>13000</v>
      </c>
      <c r="AH14" s="177">
        <f>新建!AI103</f>
        <v>44742</v>
      </c>
      <c r="AI14" s="146">
        <f>新建!AJ103</f>
        <v>1</v>
      </c>
      <c r="AJ14" s="146">
        <f>新建!AK103</f>
        <v>0</v>
      </c>
      <c r="AK14" s="146">
        <f>新建!AL103</f>
        <v>50</v>
      </c>
      <c r="AL14" s="146">
        <f>新建!AM103</f>
        <v>20</v>
      </c>
      <c r="AM14" s="146">
        <f>新建!AN103</f>
        <v>0.4</v>
      </c>
      <c r="AN14" s="146">
        <f>新建!AO103</f>
        <v>0</v>
      </c>
      <c r="AO14" s="146">
        <f>新建!AP103</f>
        <v>0</v>
      </c>
      <c r="AP14" s="146">
        <f>新建!AQ103</f>
        <v>0</v>
      </c>
      <c r="AQ14" s="146">
        <f>新建!AR103</f>
        <v>0</v>
      </c>
      <c r="AR14" s="146">
        <f>新建!AS103</f>
        <v>0</v>
      </c>
      <c r="AS14" s="146">
        <f>新建!AT103</f>
        <v>0</v>
      </c>
      <c r="AT14" s="146">
        <f>新建!AU103</f>
        <v>140000</v>
      </c>
      <c r="AU14" s="146">
        <f>新建!AV103</f>
        <v>0</v>
      </c>
      <c r="AV14" s="146">
        <f>新建!AW103</f>
        <v>0</v>
      </c>
      <c r="AW14" s="146">
        <f>新建!AX103</f>
        <v>0</v>
      </c>
      <c r="AX14" s="146">
        <f>新建!AY103</f>
        <v>0</v>
      </c>
      <c r="AY14" s="146">
        <f>新建!AZ103</f>
        <v>0</v>
      </c>
      <c r="AZ14" s="146">
        <f>新建!BA103</f>
        <v>0</v>
      </c>
      <c r="BA14" s="146">
        <f>新建!BB103</f>
        <v>0</v>
      </c>
      <c r="BB14" s="146">
        <f>新建!BC103</f>
        <v>140000</v>
      </c>
      <c r="BC14" s="146">
        <f>新建!BD103</f>
        <v>0</v>
      </c>
      <c r="BD14" s="207" t="s">
        <v>2196</v>
      </c>
      <c r="BE14" s="146" t="str">
        <f>新建!BF103</f>
        <v>能源专班</v>
      </c>
      <c r="BF14" s="146" t="str">
        <f>新建!BG103</f>
        <v>州发改委</v>
      </c>
      <c r="BG14" s="146" t="str">
        <f>新建!BH103</f>
        <v>杨中能</v>
      </c>
      <c r="BH14" s="146" t="str">
        <f>新建!BI103</f>
        <v>阿克陶县、乌恰县</v>
      </c>
      <c r="BI14" s="146" t="str">
        <f>新建!BJ103</f>
        <v>陈敬华、杜鹏</v>
      </c>
      <c r="BJ14" s="146" t="str">
        <f>新建!BK103</f>
        <v>阿克陶县、乌恰县发改委</v>
      </c>
      <c r="BK14" s="146" t="str">
        <f>新建!BL103</f>
        <v>马兆夏、刘全胜</v>
      </c>
      <c r="BL14" s="146" t="str">
        <f>新建!BM103</f>
        <v>13899490521                                                                                                                                                                                                                                                                                                                                                                                                                                 13899495288</v>
      </c>
      <c r="BM14" s="146">
        <f>新建!BN103</f>
        <v>0</v>
      </c>
      <c r="BN14" s="146">
        <f>新建!BO103</f>
        <v>0</v>
      </c>
      <c r="BO14" s="146">
        <f>新建!BP103</f>
        <v>0</v>
      </c>
      <c r="BP14" s="146">
        <f>新建!BQ103</f>
        <v>0</v>
      </c>
      <c r="BQ14" s="225"/>
    </row>
    <row r="15" s="132" customFormat="1" ht="42" customHeight="1" spans="1:69">
      <c r="A15" s="146">
        <v>2</v>
      </c>
      <c r="B15" s="146">
        <f>新建!B119</f>
        <v>1</v>
      </c>
      <c r="C15" s="146" t="str">
        <f>新建!C119</f>
        <v>州直属</v>
      </c>
      <c r="D15" s="146">
        <f>新建!D119</f>
        <v>1</v>
      </c>
      <c r="E15" s="146">
        <f>新建!E119</f>
        <v>32000</v>
      </c>
      <c r="F15" s="147" t="str">
        <f>新建!F119</f>
        <v>克孜勒苏职业技术学院扩建项目</v>
      </c>
      <c r="G15" s="147" t="str">
        <f>新建!G119</f>
        <v>新建教学楼、食堂及附属用房137690.6平方米，室外管网、实训场地、配套设施等</v>
      </c>
      <c r="H15" s="146">
        <f>新建!H119</f>
        <v>54000</v>
      </c>
      <c r="I15" s="146"/>
      <c r="J15" s="146">
        <f>新建!J119</f>
        <v>10000</v>
      </c>
      <c r="K15" s="146">
        <f>新建!K119</f>
        <v>1</v>
      </c>
      <c r="L15" s="146">
        <f>新建!L119</f>
        <v>1</v>
      </c>
      <c r="M15" s="146">
        <f>新建!M119</f>
        <v>1</v>
      </c>
      <c r="N15" s="146">
        <f>新建!N119</f>
        <v>1</v>
      </c>
      <c r="O15" s="146">
        <f>新建!O119</f>
        <v>1</v>
      </c>
      <c r="P15" s="146">
        <f>新建!P119</f>
        <v>0</v>
      </c>
      <c r="Q15" s="146">
        <f>新建!Q119</f>
        <v>1</v>
      </c>
      <c r="R15" s="146">
        <f>新建!R119</f>
        <v>0</v>
      </c>
      <c r="S15" s="146">
        <f>新建!T119</f>
        <v>0</v>
      </c>
      <c r="T15" s="146">
        <f>新建!V119</f>
        <v>1</v>
      </c>
      <c r="U15" s="146">
        <f>新建!W119</f>
        <v>10000</v>
      </c>
      <c r="V15" s="146">
        <f>新建!X119</f>
        <v>10000</v>
      </c>
      <c r="W15" s="146">
        <f>新建!Y119</f>
        <v>0</v>
      </c>
      <c r="X15" s="146">
        <f>新建!Z119</f>
        <v>10000</v>
      </c>
      <c r="Y15" s="146">
        <f>新建!AA119</f>
        <v>9000</v>
      </c>
      <c r="Z15" s="176">
        <f>新建!AB119</f>
        <v>0.9</v>
      </c>
      <c r="AA15" s="146">
        <f>新建!AC119</f>
        <v>7000</v>
      </c>
      <c r="AB15" s="146">
        <f>新建!AD119</f>
        <v>1</v>
      </c>
      <c r="AC15" s="146">
        <f>新建!AE119</f>
        <v>8572</v>
      </c>
      <c r="AD15" s="146"/>
      <c r="AE15" s="146">
        <f>新建!AF119</f>
        <v>0</v>
      </c>
      <c r="AF15" s="146">
        <f>新建!AG119</f>
        <v>7500</v>
      </c>
      <c r="AG15" s="146">
        <f>新建!AH119</f>
        <v>1500</v>
      </c>
      <c r="AH15" s="177">
        <f>新建!AI119</f>
        <v>44740</v>
      </c>
      <c r="AI15" s="146">
        <f>新建!AJ119</f>
        <v>1</v>
      </c>
      <c r="AJ15" s="146">
        <f>新建!AK119</f>
        <v>0</v>
      </c>
      <c r="AK15" s="146">
        <f>新建!AL119</f>
        <v>0</v>
      </c>
      <c r="AL15" s="146">
        <f>新建!AM119</f>
        <v>0</v>
      </c>
      <c r="AM15" s="146" t="e">
        <f>新建!AN119</f>
        <v>#DIV/0!</v>
      </c>
      <c r="AN15" s="146" t="str">
        <f>新建!AO119</f>
        <v>一期1标段1栋四层施工
一期2标段2栋二层施工，1栋人防基础施工
一期3标段2栋基础施工
二期1标段10月9日开标</v>
      </c>
      <c r="AO15" s="146">
        <f>新建!AP119</f>
        <v>0</v>
      </c>
      <c r="AP15" s="146">
        <f>新建!AQ119</f>
        <v>0</v>
      </c>
      <c r="AQ15" s="146">
        <f>新建!AR119</f>
        <v>0</v>
      </c>
      <c r="AR15" s="146">
        <f>新建!AS119</f>
        <v>0</v>
      </c>
      <c r="AS15" s="146">
        <f>新建!AT119</f>
        <v>0</v>
      </c>
      <c r="AT15" s="146">
        <f>新建!AU119</f>
        <v>10000</v>
      </c>
      <c r="AU15" s="146">
        <f>新建!AV119</f>
        <v>0</v>
      </c>
      <c r="AV15" s="146">
        <f>新建!AW119</f>
        <v>0</v>
      </c>
      <c r="AW15" s="146">
        <f>新建!AX119</f>
        <v>0</v>
      </c>
      <c r="AX15" s="146">
        <f>新建!AY119</f>
        <v>0</v>
      </c>
      <c r="AY15" s="146">
        <f>新建!AZ119</f>
        <v>0</v>
      </c>
      <c r="AZ15" s="146">
        <f>新建!BA119</f>
        <v>10000</v>
      </c>
      <c r="BA15" s="146">
        <f>新建!BB119</f>
        <v>0</v>
      </c>
      <c r="BB15" s="146">
        <f>新建!BC119</f>
        <v>0</v>
      </c>
      <c r="BC15" s="146">
        <f>新建!BD119</f>
        <v>0</v>
      </c>
      <c r="BD15" s="269" t="s">
        <v>2197</v>
      </c>
      <c r="BE15" s="146" t="str">
        <f>新建!BF119</f>
        <v>教育专班</v>
      </c>
      <c r="BF15" s="146" t="str">
        <f>新建!BG119</f>
        <v>州教育局</v>
      </c>
      <c r="BG15" s="146" t="str">
        <f>新建!BH119</f>
        <v>阿依古丽·白仙阿里</v>
      </c>
      <c r="BH15" s="146" t="str">
        <f>新建!BI119</f>
        <v>阿图什市</v>
      </c>
      <c r="BI15" s="146" t="str">
        <f>新建!BJ119</f>
        <v>努尔加玛丽·尼亚孜</v>
      </c>
      <c r="BJ15" s="146" t="str">
        <f>新建!BK119</f>
        <v>克孜勒苏职业技术学院</v>
      </c>
      <c r="BK15" s="146" t="str">
        <f>新建!BL119</f>
        <v>李东河</v>
      </c>
      <c r="BL15" s="146">
        <f>新建!BM119</f>
        <v>18809080069</v>
      </c>
      <c r="BM15" s="146">
        <f>新建!BN119</f>
        <v>0</v>
      </c>
      <c r="BN15" s="146">
        <f>新建!BO119</f>
        <v>0</v>
      </c>
      <c r="BO15" s="146">
        <f>新建!BP119</f>
        <v>0</v>
      </c>
      <c r="BP15" s="146">
        <f>新建!BQ119</f>
        <v>0</v>
      </c>
      <c r="BQ15" s="225"/>
    </row>
    <row r="16" s="120" customFormat="1" ht="42" customHeight="1" spans="1:69">
      <c r="A16" s="145" t="s">
        <v>166</v>
      </c>
      <c r="B16" s="37">
        <f>B17+B18+B19+B20+B21+B22+B23+B24+B25</f>
        <v>9</v>
      </c>
      <c r="C16" s="38" t="s">
        <v>87</v>
      </c>
      <c r="D16" s="37">
        <f>D17+D18+D19+D20+D21+D22+D23+D24+D25</f>
        <v>9</v>
      </c>
      <c r="E16" s="37">
        <f>E17+E18+E19+E20+E21+E22+E23+E24+E25</f>
        <v>105083</v>
      </c>
      <c r="F16" s="144"/>
      <c r="G16" s="144"/>
      <c r="H16" s="37">
        <f>H17+H18+H19+H20+H21+H22+H23+H24+H25</f>
        <v>249329</v>
      </c>
      <c r="I16" s="37"/>
      <c r="J16" s="37">
        <f>J17+J18+J19+J20+J21+J22+J23+J24+J25</f>
        <v>111481</v>
      </c>
      <c r="K16" s="37" t="e">
        <f>#REF!+#REF!+#REF!+#REF!+#REF!+#REF!+K33+K43+K44+K52</f>
        <v>#REF!</v>
      </c>
      <c r="L16" s="37" t="e">
        <f>#REF!+#REF!+#REF!+#REF!+#REF!+#REF!+L33+L43+L44+L52</f>
        <v>#REF!</v>
      </c>
      <c r="M16" s="37" t="e">
        <f>#REF!+#REF!+#REF!+#REF!+#REF!+#REF!+M33+M43+M44+M52</f>
        <v>#REF!</v>
      </c>
      <c r="N16" s="37" t="e">
        <f>#REF!+#REF!+#REF!+#REF!+#REF!+#REF!+N33+N43+N44+N52</f>
        <v>#REF!</v>
      </c>
      <c r="O16" s="37" t="e">
        <f>#REF!+#REF!+#REF!+#REF!+#REF!+#REF!+O33+O43+O44+O52</f>
        <v>#REF!</v>
      </c>
      <c r="P16" s="37" t="e">
        <f>#REF!+#REF!+#REF!+#REF!+#REF!+#REF!+P33+P43+P44+P52</f>
        <v>#REF!</v>
      </c>
      <c r="Q16" s="37" t="e">
        <f>#REF!+#REF!+#REF!+#REF!+#REF!+#REF!+Q33+Q43+Q44+Q52</f>
        <v>#REF!</v>
      </c>
      <c r="R16" s="37" t="e">
        <f>#REF!+#REF!+#REF!+#REF!+#REF!+#REF!+R33+R43+R44+R52</f>
        <v>#REF!</v>
      </c>
      <c r="S16" s="37" t="e">
        <f>#REF!+#REF!+#REF!+#REF!+#REF!+#REF!+S33+S43+S44+S52</f>
        <v>#REF!</v>
      </c>
      <c r="T16" s="37" t="e">
        <f>#REF!+#REF!+#REF!+#REF!+#REF!+#REF!+T33+T43+T44+T52</f>
        <v>#REF!</v>
      </c>
      <c r="U16" s="37" t="e">
        <f>#REF!+#REF!+#REF!+#REF!+#REF!+#REF!+U33+U43+U44+U52</f>
        <v>#REF!</v>
      </c>
      <c r="V16" s="37" t="e">
        <f>#REF!+#REF!+#REF!+#REF!+#REF!+#REF!+V33+V43+V44+V52</f>
        <v>#REF!</v>
      </c>
      <c r="W16" s="37" t="e">
        <f>#REF!+#REF!+#REF!+#REF!+#REF!+#REF!+W33+W43+W44+W52</f>
        <v>#REF!</v>
      </c>
      <c r="X16" s="37" t="e">
        <f>#REF!+#REF!+#REF!+#REF!+#REF!+#REF!+X33+X43+X44+X52</f>
        <v>#REF!</v>
      </c>
      <c r="Y16" s="37">
        <f>Y17+Y18+Y19+Y20+Y21+Y22+Y23+Y24+Y25</f>
        <v>96600</v>
      </c>
      <c r="Z16" s="180">
        <f>Y16/J16</f>
        <v>0.866515370332164</v>
      </c>
      <c r="AA16" s="37" t="e">
        <f>AA17+AA18+AA19+AA20+AA21+AA22+AA23+AA24+AA25+#REF!</f>
        <v>#REF!</v>
      </c>
      <c r="AB16" s="37"/>
      <c r="AC16" s="37"/>
      <c r="AD16" s="37"/>
      <c r="AE16" s="37"/>
      <c r="AF16" s="37"/>
      <c r="AG16" s="37"/>
      <c r="AH16" s="181"/>
      <c r="AI16" s="37">
        <f>AI17+AI18+AI19+AI20+AI21+AI22+AI23+AI24+AI25</f>
        <v>9</v>
      </c>
      <c r="AJ16" s="37">
        <f>AJ17+AJ18+AJ19+AJ20+AJ21+AJ22+AJ23+AJ24+AJ25</f>
        <v>0</v>
      </c>
      <c r="AK16" s="37"/>
      <c r="AL16" s="37"/>
      <c r="AM16" s="195"/>
      <c r="AN16" s="142"/>
      <c r="AO16" s="142"/>
      <c r="AP16" s="142"/>
      <c r="AQ16" s="142"/>
      <c r="AR16" s="142"/>
      <c r="AS16" s="142"/>
      <c r="AT16" s="37">
        <f>AT17+AT18+AT19+AT20+AT21+AT22+AT23+AT24+AT25</f>
        <v>111481</v>
      </c>
      <c r="AU16" s="37">
        <f t="shared" ref="AU16:BC16" si="33">AU17+AU18+AU19+AU20+AU21+AU22+AU23+AU24+AU25</f>
        <v>0</v>
      </c>
      <c r="AV16" s="37">
        <f t="shared" si="33"/>
        <v>3000</v>
      </c>
      <c r="AW16" s="37">
        <f t="shared" si="33"/>
        <v>0</v>
      </c>
      <c r="AX16" s="37">
        <f t="shared" si="33"/>
        <v>13500</v>
      </c>
      <c r="AY16" s="37">
        <f t="shared" si="33"/>
        <v>0</v>
      </c>
      <c r="AZ16" s="37">
        <f t="shared" si="33"/>
        <v>43000</v>
      </c>
      <c r="BA16" s="37">
        <f t="shared" si="33"/>
        <v>18981</v>
      </c>
      <c r="BB16" s="37">
        <f t="shared" si="33"/>
        <v>33000</v>
      </c>
      <c r="BC16" s="37">
        <f t="shared" si="33"/>
        <v>0</v>
      </c>
      <c r="BD16" s="37"/>
      <c r="BE16" s="39"/>
      <c r="BF16" s="39"/>
      <c r="BG16" s="156"/>
      <c r="BH16" s="156"/>
      <c r="BI16" s="156"/>
      <c r="BJ16" s="156"/>
      <c r="BK16" s="156"/>
      <c r="BL16" s="215"/>
      <c r="BM16" s="215"/>
      <c r="BN16" s="215"/>
      <c r="BO16" s="215"/>
      <c r="BP16" s="215"/>
      <c r="BQ16" s="225"/>
    </row>
    <row r="17" s="120" customFormat="1" ht="42" customHeight="1" spans="1:69">
      <c r="A17" s="146">
        <v>3</v>
      </c>
      <c r="B17" s="146">
        <f>新建!B46</f>
        <v>1</v>
      </c>
      <c r="C17" s="146" t="str">
        <f>新建!C46</f>
        <v>阿图什市</v>
      </c>
      <c r="D17" s="146">
        <f>新建!D46</f>
        <v>1</v>
      </c>
      <c r="E17" s="146">
        <f>新建!E46</f>
        <v>10500</v>
      </c>
      <c r="F17" s="147" t="str">
        <f>新建!F46</f>
        <v>阿图什市阿湖乡温室大棚建设项目</v>
      </c>
      <c r="G17" s="147" t="str">
        <f>新建!G46</f>
        <v>新建300座1000平方米日光温室大棚及配套设施建设</v>
      </c>
      <c r="H17" s="146">
        <f>新建!H46</f>
        <v>13500</v>
      </c>
      <c r="I17" s="146"/>
      <c r="J17" s="146">
        <f>新建!J46</f>
        <v>13500</v>
      </c>
      <c r="K17" s="146">
        <f>新建!K46</f>
        <v>1</v>
      </c>
      <c r="L17" s="146">
        <f>新建!L46</f>
        <v>1</v>
      </c>
      <c r="M17" s="146">
        <f>新建!M46</f>
        <v>1</v>
      </c>
      <c r="N17" s="146">
        <f>新建!N46</f>
        <v>1</v>
      </c>
      <c r="O17" s="146">
        <f>新建!O46</f>
        <v>1</v>
      </c>
      <c r="P17" s="146">
        <f>新建!P46</f>
        <v>0</v>
      </c>
      <c r="Q17" s="146">
        <f>新建!Q46</f>
        <v>1</v>
      </c>
      <c r="R17" s="146">
        <f>新建!R46</f>
        <v>0</v>
      </c>
      <c r="S17" s="146">
        <f>新建!T46</f>
        <v>0</v>
      </c>
      <c r="T17" s="146">
        <f>新建!V46</f>
        <v>1</v>
      </c>
      <c r="U17" s="146">
        <f>新建!W46</f>
        <v>13500</v>
      </c>
      <c r="V17" s="146">
        <f>新建!X46</f>
        <v>13500</v>
      </c>
      <c r="W17" s="146">
        <f>新建!Y46</f>
        <v>0</v>
      </c>
      <c r="X17" s="146">
        <f>新建!Z46</f>
        <v>13500</v>
      </c>
      <c r="Y17" s="146">
        <f>新建!AA46</f>
        <v>9600</v>
      </c>
      <c r="Z17" s="176">
        <f>新建!AB46</f>
        <v>0.711111111111111</v>
      </c>
      <c r="AA17" s="146">
        <f>新建!AC46</f>
        <v>12000</v>
      </c>
      <c r="AB17" s="146">
        <f>新建!AD46</f>
        <v>1</v>
      </c>
      <c r="AC17" s="146">
        <f>新建!AE46</f>
        <v>2400</v>
      </c>
      <c r="AD17" s="146"/>
      <c r="AE17" s="146">
        <f>新建!AF46</f>
        <v>0</v>
      </c>
      <c r="AF17" s="146">
        <f>新建!AG46</f>
        <v>10125</v>
      </c>
      <c r="AG17" s="146">
        <f>新建!AH46</f>
        <v>-525</v>
      </c>
      <c r="AH17" s="177">
        <f>新建!AI46</f>
        <v>44801</v>
      </c>
      <c r="AI17" s="146">
        <f>新建!AJ46</f>
        <v>1</v>
      </c>
      <c r="AJ17" s="146">
        <f>新建!AK46</f>
        <v>0</v>
      </c>
      <c r="AK17" s="146">
        <f>新建!AL46</f>
        <v>40</v>
      </c>
      <c r="AL17" s="146">
        <f>新建!AM46</f>
        <v>40</v>
      </c>
      <c r="AM17" s="146">
        <f>新建!AN46</f>
        <v>1</v>
      </c>
      <c r="AN17" s="146">
        <f>新建!AO46</f>
        <v>0</v>
      </c>
      <c r="AO17" s="146">
        <f>新建!AP46</f>
        <v>0</v>
      </c>
      <c r="AP17" s="146">
        <f>新建!AQ46</f>
        <v>0</v>
      </c>
      <c r="AQ17" s="146" t="str">
        <f>新建!AR46</f>
        <v>8.3日发布招标公告，8.23日开标</v>
      </c>
      <c r="AR17" s="146">
        <f>新建!AS46</f>
        <v>0</v>
      </c>
      <c r="AS17" s="146">
        <f>新建!AT46</f>
        <v>0</v>
      </c>
      <c r="AT17" s="146">
        <f>新建!AU46</f>
        <v>13500</v>
      </c>
      <c r="AU17" s="146">
        <f>新建!AV46</f>
        <v>0</v>
      </c>
      <c r="AV17" s="146">
        <f>新建!AW46</f>
        <v>0</v>
      </c>
      <c r="AW17" s="146">
        <f>新建!AX46</f>
        <v>0</v>
      </c>
      <c r="AX17" s="146">
        <f>新建!AY46</f>
        <v>13500</v>
      </c>
      <c r="AY17" s="146">
        <f>新建!AZ46</f>
        <v>0</v>
      </c>
      <c r="AZ17" s="146">
        <f>新建!BA46</f>
        <v>0</v>
      </c>
      <c r="BA17" s="146">
        <f>新建!BB46</f>
        <v>0</v>
      </c>
      <c r="BB17" s="146">
        <f>新建!BC46</f>
        <v>0</v>
      </c>
      <c r="BC17" s="146">
        <f>新建!BD46</f>
        <v>0</v>
      </c>
      <c r="BD17" s="270" t="s">
        <v>2198</v>
      </c>
      <c r="BE17" s="146" t="str">
        <f>新建!BF46</f>
        <v>乡村振兴专班</v>
      </c>
      <c r="BF17" s="146" t="str">
        <f>新建!BG46</f>
        <v>州农业农村局</v>
      </c>
      <c r="BG17" s="146" t="str">
        <f>新建!BH46</f>
        <v>权良智</v>
      </c>
      <c r="BH17" s="146" t="str">
        <f>新建!BI46</f>
        <v>阿图什市</v>
      </c>
      <c r="BI17" s="146" t="str">
        <f>新建!BJ46</f>
        <v>阿不来孜江·托合提</v>
      </c>
      <c r="BJ17" s="146" t="str">
        <f>新建!BK46</f>
        <v>阿图什市农业农村局</v>
      </c>
      <c r="BK17" s="146" t="str">
        <f>新建!BL46</f>
        <v>左娟</v>
      </c>
      <c r="BL17" s="146">
        <f>新建!BM46</f>
        <v>19809086969</v>
      </c>
      <c r="BM17" s="146">
        <f>新建!BN46</f>
        <v>0</v>
      </c>
      <c r="BN17" s="146">
        <f>新建!BO46</f>
        <v>0</v>
      </c>
      <c r="BO17" s="146" t="str">
        <f>新建!BP46</f>
        <v>阿湖乡</v>
      </c>
      <c r="BP17" s="146" t="str">
        <f>新建!BQ46</f>
        <v>阿其克村</v>
      </c>
      <c r="BQ17" s="229" t="s">
        <v>2199</v>
      </c>
    </row>
    <row r="18" s="121" customFormat="1" ht="42" customHeight="1" spans="1:69">
      <c r="A18" s="146">
        <v>4</v>
      </c>
      <c r="B18" s="146">
        <f>新建!B122</f>
        <v>1</v>
      </c>
      <c r="C18" s="146" t="str">
        <f>新建!C122</f>
        <v>阿图什市</v>
      </c>
      <c r="D18" s="146">
        <f>新建!D122</f>
        <v>1</v>
      </c>
      <c r="E18" s="146">
        <f>新建!E122</f>
        <v>9000</v>
      </c>
      <c r="F18" s="147" t="str">
        <f>新建!F122</f>
        <v>克州阿图什市第五小学建设项目</v>
      </c>
      <c r="G18" s="147" t="str">
        <f>新建!G122</f>
        <v>新建教学及教辅用房、生活用房19000平方米，400米环形跑道运动场及配套附属设施建设</v>
      </c>
      <c r="H18" s="146">
        <f>新建!H122</f>
        <v>9000</v>
      </c>
      <c r="I18" s="146"/>
      <c r="J18" s="146">
        <f>新建!J122</f>
        <v>9000</v>
      </c>
      <c r="K18" s="146">
        <f>新建!K122</f>
        <v>1</v>
      </c>
      <c r="L18" s="146">
        <f>新建!L122</f>
        <v>1</v>
      </c>
      <c r="M18" s="146">
        <f>新建!M122</f>
        <v>1</v>
      </c>
      <c r="N18" s="146">
        <f>新建!N122</f>
        <v>1</v>
      </c>
      <c r="O18" s="146">
        <f>新建!O122</f>
        <v>1</v>
      </c>
      <c r="P18" s="146">
        <f>新建!P122</f>
        <v>0</v>
      </c>
      <c r="Q18" s="146">
        <f>新建!Q122</f>
        <v>1</v>
      </c>
      <c r="R18" s="146">
        <f>新建!R122</f>
        <v>0</v>
      </c>
      <c r="S18" s="146">
        <f>新建!T122</f>
        <v>0</v>
      </c>
      <c r="T18" s="146">
        <f>新建!V122</f>
        <v>1</v>
      </c>
      <c r="U18" s="146">
        <f>新建!W122</f>
        <v>9000</v>
      </c>
      <c r="V18" s="146">
        <f>新建!X122</f>
        <v>9000</v>
      </c>
      <c r="W18" s="146">
        <f>新建!Y122</f>
        <v>0</v>
      </c>
      <c r="X18" s="146">
        <f>新建!Z122</f>
        <v>9000</v>
      </c>
      <c r="Y18" s="146">
        <f>新建!AA122</f>
        <v>7000</v>
      </c>
      <c r="Z18" s="176">
        <f>新建!AB122</f>
        <v>0.777777777777778</v>
      </c>
      <c r="AA18" s="146">
        <f>新建!AC122</f>
        <v>9000</v>
      </c>
      <c r="AB18" s="146">
        <f>新建!AD122</f>
        <v>1</v>
      </c>
      <c r="AC18" s="146">
        <f>新建!AE122</f>
        <v>4247</v>
      </c>
      <c r="AD18" s="146"/>
      <c r="AE18" s="146">
        <f>新建!AF122</f>
        <v>0</v>
      </c>
      <c r="AF18" s="146">
        <f>新建!AG122</f>
        <v>6750</v>
      </c>
      <c r="AG18" s="146">
        <f>新建!AH122</f>
        <v>250</v>
      </c>
      <c r="AH18" s="177">
        <f>新建!AI122</f>
        <v>44680</v>
      </c>
      <c r="AI18" s="146">
        <f>新建!AJ122</f>
        <v>1</v>
      </c>
      <c r="AJ18" s="146">
        <f>新建!AK122</f>
        <v>0</v>
      </c>
      <c r="AK18" s="146">
        <f>新建!AL122</f>
        <v>60</v>
      </c>
      <c r="AL18" s="146">
        <f>新建!AM122</f>
        <v>60</v>
      </c>
      <c r="AM18" s="146">
        <f>新建!AN122</f>
        <v>1</v>
      </c>
      <c r="AN18" s="146" t="str">
        <f>新建!AO122</f>
        <v>教学楼主体封顶，食堂二层砌加气块，设备房和大门主体已完工，人防、运动场基础施工。</v>
      </c>
      <c r="AO18" s="146">
        <f>新建!AP122</f>
        <v>0</v>
      </c>
      <c r="AP18" s="146">
        <f>新建!AQ122</f>
        <v>0</v>
      </c>
      <c r="AQ18" s="146">
        <f>新建!AR122</f>
        <v>0</v>
      </c>
      <c r="AR18" s="146">
        <f>新建!AS122</f>
        <v>0</v>
      </c>
      <c r="AS18" s="146">
        <f>新建!AT122</f>
        <v>0</v>
      </c>
      <c r="AT18" s="146">
        <f>新建!AU122</f>
        <v>9000</v>
      </c>
      <c r="AU18" s="146">
        <f>新建!AV122</f>
        <v>0</v>
      </c>
      <c r="AV18" s="146">
        <f>新建!AW122</f>
        <v>1000</v>
      </c>
      <c r="AW18" s="146">
        <f>新建!AX122</f>
        <v>0</v>
      </c>
      <c r="AX18" s="146">
        <f>新建!AY122</f>
        <v>0</v>
      </c>
      <c r="AY18" s="146">
        <f>新建!AZ122</f>
        <v>0</v>
      </c>
      <c r="AZ18" s="146">
        <f>新建!BA122</f>
        <v>0</v>
      </c>
      <c r="BA18" s="146">
        <f>新建!BB122</f>
        <v>8000</v>
      </c>
      <c r="BB18" s="146">
        <f>新建!BC122</f>
        <v>0</v>
      </c>
      <c r="BC18" s="146">
        <f>新建!BD122</f>
        <v>0</v>
      </c>
      <c r="BD18" s="271" t="s">
        <v>2200</v>
      </c>
      <c r="BE18" s="146" t="str">
        <f>新建!BF122</f>
        <v>教育专班</v>
      </c>
      <c r="BF18" s="146" t="str">
        <f>新建!BG122</f>
        <v>州教育局</v>
      </c>
      <c r="BG18" s="146" t="str">
        <f>新建!BH122</f>
        <v>阿依古丽·白仙阿里</v>
      </c>
      <c r="BH18" s="146" t="str">
        <f>新建!BI122</f>
        <v>阿图什市</v>
      </c>
      <c r="BI18" s="146" t="str">
        <f>新建!BJ122</f>
        <v>努尔加玛丽·尼亚孜</v>
      </c>
      <c r="BJ18" s="146" t="str">
        <f>新建!BK122</f>
        <v>阿图什市教育局</v>
      </c>
      <c r="BK18" s="146" t="str">
        <f>新建!BL122</f>
        <v>赵馥香</v>
      </c>
      <c r="BL18" s="146">
        <f>新建!BM122</f>
        <v>13899486582</v>
      </c>
      <c r="BM18" s="146" t="str">
        <f>新建!BN122</f>
        <v>新疆城建（集团）股份有限公司阿图什市分公司陈清华</v>
      </c>
      <c r="BN18" s="146">
        <f>新建!BO122</f>
        <v>13452781468</v>
      </c>
      <c r="BO18" s="146" t="str">
        <f>新建!BP122</f>
        <v>光明街道</v>
      </c>
      <c r="BP18" s="146" t="str">
        <f>新建!BQ122</f>
        <v>棉麻小区旁</v>
      </c>
      <c r="BQ18" s="69" t="s">
        <v>2201</v>
      </c>
    </row>
    <row r="19" s="121" customFormat="1" ht="42" customHeight="1" spans="1:69">
      <c r="A19" s="146">
        <v>5</v>
      </c>
      <c r="B19" s="146">
        <f>新建!B123</f>
        <v>1</v>
      </c>
      <c r="C19" s="146" t="str">
        <f>新建!C123</f>
        <v>阿图什市</v>
      </c>
      <c r="D19" s="146">
        <f>新建!D123</f>
        <v>1</v>
      </c>
      <c r="E19" s="146">
        <f>新建!E123</f>
        <v>9583</v>
      </c>
      <c r="F19" s="147" t="str">
        <f>新建!F123</f>
        <v>阿图什市新城学校建设项目</v>
      </c>
      <c r="G19" s="147" t="str">
        <f>新建!G123</f>
        <v>新建教学及教辅用房、生活用房45000平方米，400米环形跑道运动场及配套附属设施建设</v>
      </c>
      <c r="H19" s="146">
        <f>新建!H123</f>
        <v>12981</v>
      </c>
      <c r="I19" s="146"/>
      <c r="J19" s="146">
        <f>新建!J123</f>
        <v>12981</v>
      </c>
      <c r="K19" s="146">
        <f>新建!K123</f>
        <v>1</v>
      </c>
      <c r="L19" s="146">
        <f>新建!L123</f>
        <v>1</v>
      </c>
      <c r="M19" s="146">
        <f>新建!M123</f>
        <v>1</v>
      </c>
      <c r="N19" s="146">
        <f>新建!N123</f>
        <v>1</v>
      </c>
      <c r="O19" s="146">
        <f>新建!O123</f>
        <v>1</v>
      </c>
      <c r="P19" s="146">
        <f>新建!P123</f>
        <v>0</v>
      </c>
      <c r="Q19" s="146">
        <f>新建!Q123</f>
        <v>1</v>
      </c>
      <c r="R19" s="146">
        <f>新建!R123</f>
        <v>0</v>
      </c>
      <c r="S19" s="146">
        <f>新建!T123</f>
        <v>0</v>
      </c>
      <c r="T19" s="146">
        <f>新建!V123</f>
        <v>1</v>
      </c>
      <c r="U19" s="146">
        <f>新建!W123</f>
        <v>12981</v>
      </c>
      <c r="V19" s="146">
        <f>新建!X123</f>
        <v>12981</v>
      </c>
      <c r="W19" s="146">
        <f>新建!Y123</f>
        <v>0</v>
      </c>
      <c r="X19" s="146">
        <f>新建!Z123</f>
        <v>12981</v>
      </c>
      <c r="Y19" s="146">
        <f>新建!AA123</f>
        <v>9700</v>
      </c>
      <c r="Z19" s="176">
        <f>新建!AB123</f>
        <v>0.747245974886372</v>
      </c>
      <c r="AA19" s="146">
        <f>新建!AC123</f>
        <v>10000</v>
      </c>
      <c r="AB19" s="146">
        <f>新建!AD123</f>
        <v>1</v>
      </c>
      <c r="AC19" s="146">
        <f>新建!AE123</f>
        <v>8575</v>
      </c>
      <c r="AD19" s="146"/>
      <c r="AE19" s="177">
        <f>新建!AF123</f>
        <v>0</v>
      </c>
      <c r="AF19" s="146">
        <f>新建!AG123</f>
        <v>9735.75</v>
      </c>
      <c r="AG19" s="146">
        <f>新建!AH123</f>
        <v>-35.75</v>
      </c>
      <c r="AH19" s="177">
        <f>新建!AI123</f>
        <v>44708</v>
      </c>
      <c r="AI19" s="146">
        <f>新建!AJ123</f>
        <v>1</v>
      </c>
      <c r="AJ19" s="146">
        <f>新建!AK123</f>
        <v>0</v>
      </c>
      <c r="AK19" s="146">
        <f>新建!AL123</f>
        <v>25</v>
      </c>
      <c r="AL19" s="146">
        <f>新建!AM123</f>
        <v>25</v>
      </c>
      <c r="AM19" s="146">
        <f>新建!AN123</f>
        <v>1</v>
      </c>
      <c r="AN19" s="146" t="str">
        <f>新建!AO123</f>
        <v>1＃中学楼支二层施工，2#中学楼1＃中学楼二层施工，2#中学楼三层施工，教师宿舍楼五层封顶完成，女生宿舍二层施工，男生宿舍三层施工，浴室正封顶施工，食堂正一层施工，消防水池主体已完成，小学1#楼二层施工，报告厅一层施工，小学2＃楼基础完成，正在回填，室内体育场基础完成正在回填。</v>
      </c>
      <c r="AO19" s="146">
        <f>新建!AP123</f>
        <v>0</v>
      </c>
      <c r="AP19" s="146">
        <f>新建!AQ123</f>
        <v>0</v>
      </c>
      <c r="AQ19" s="146" t="str">
        <f>新建!AR123</f>
        <v>备了7天的料，阿图什市找不到去喀什拉钢筋的车，喀什的车不愿意拉钢筋到阿图什市来</v>
      </c>
      <c r="AR19" s="146">
        <f>新建!AS123</f>
        <v>0</v>
      </c>
      <c r="AS19" s="146">
        <f>新建!AT123</f>
        <v>0</v>
      </c>
      <c r="AT19" s="146">
        <f>新建!AU123</f>
        <v>12981</v>
      </c>
      <c r="AU19" s="146">
        <f>新建!AV123</f>
        <v>0</v>
      </c>
      <c r="AV19" s="146">
        <f>新建!AW123</f>
        <v>2000</v>
      </c>
      <c r="AW19" s="146">
        <f>新建!AX123</f>
        <v>0</v>
      </c>
      <c r="AX19" s="146">
        <f>新建!AY123</f>
        <v>0</v>
      </c>
      <c r="AY19" s="146">
        <f>新建!AZ123</f>
        <v>0</v>
      </c>
      <c r="AZ19" s="146">
        <f>新建!BA123</f>
        <v>0</v>
      </c>
      <c r="BA19" s="146">
        <f>新建!BB123</f>
        <v>10981</v>
      </c>
      <c r="BB19" s="146">
        <f>新建!BC123</f>
        <v>0</v>
      </c>
      <c r="BC19" s="146">
        <f>新建!BD123</f>
        <v>0</v>
      </c>
      <c r="BD19" s="271" t="s">
        <v>2200</v>
      </c>
      <c r="BE19" s="146" t="str">
        <f>新建!BF123</f>
        <v>教育专班</v>
      </c>
      <c r="BF19" s="146" t="str">
        <f>新建!BG123</f>
        <v>州教育局</v>
      </c>
      <c r="BG19" s="146" t="str">
        <f>新建!BH123</f>
        <v>阿依古丽·白仙阿里</v>
      </c>
      <c r="BH19" s="146" t="str">
        <f>新建!BI123</f>
        <v>阿图什市</v>
      </c>
      <c r="BI19" s="146" t="str">
        <f>新建!BJ123</f>
        <v>努尔加玛丽·尼亚孜</v>
      </c>
      <c r="BJ19" s="146" t="str">
        <f>新建!BK123</f>
        <v>阿图什市教育局</v>
      </c>
      <c r="BK19" s="146" t="str">
        <f>新建!BL123</f>
        <v>赵馥香</v>
      </c>
      <c r="BL19" s="146">
        <f>新建!BM123</f>
        <v>13899486582</v>
      </c>
      <c r="BM19" s="146" t="str">
        <f>新建!BN123</f>
        <v>王志敏</v>
      </c>
      <c r="BN19" s="146">
        <f>新建!BO123</f>
        <v>15209089555</v>
      </c>
      <c r="BO19" s="146" t="str">
        <f>新建!BP123</f>
        <v>新城街道</v>
      </c>
      <c r="BP19" s="146" t="str">
        <f>新建!BQ123</f>
        <v>工业园区</v>
      </c>
      <c r="BQ19" s="69" t="s">
        <v>2202</v>
      </c>
    </row>
    <row r="20" s="121" customFormat="1" ht="42" customHeight="1" spans="1:69">
      <c r="A20" s="146">
        <v>6</v>
      </c>
      <c r="B20" s="146">
        <f>新建!B156</f>
        <v>1</v>
      </c>
      <c r="C20" s="146" t="str">
        <f>新建!C156</f>
        <v>阿图什市</v>
      </c>
      <c r="D20" s="146">
        <f>新建!D156</f>
        <v>1</v>
      </c>
      <c r="E20" s="146">
        <f>新建!E156</f>
        <v>7000</v>
      </c>
      <c r="F20" s="147" t="str">
        <f>新建!F156</f>
        <v>阿图什市供排水一体化建设项目</v>
      </c>
      <c r="G20" s="147" t="str">
        <f>新建!G156</f>
        <v>新建处理量为2万m³/d污水处理厂一座及及配套附属设施建设</v>
      </c>
      <c r="H20" s="146">
        <f>新建!H156</f>
        <v>42115</v>
      </c>
      <c r="I20" s="146"/>
      <c r="J20" s="146">
        <f>新建!J156</f>
        <v>7000</v>
      </c>
      <c r="K20" s="146">
        <f>新建!K156</f>
        <v>1</v>
      </c>
      <c r="L20" s="146">
        <f>新建!L156</f>
        <v>1</v>
      </c>
      <c r="M20" s="146">
        <f>新建!M156</f>
        <v>1</v>
      </c>
      <c r="N20" s="146">
        <f>新建!N156</f>
        <v>1</v>
      </c>
      <c r="O20" s="146">
        <f>新建!O156</f>
        <v>1</v>
      </c>
      <c r="P20" s="146">
        <f>新建!P156</f>
        <v>0</v>
      </c>
      <c r="Q20" s="146">
        <f>新建!Q156</f>
        <v>1</v>
      </c>
      <c r="R20" s="146">
        <f>新建!R156</f>
        <v>0</v>
      </c>
      <c r="S20" s="146">
        <f>新建!T156</f>
        <v>0</v>
      </c>
      <c r="T20" s="146">
        <f>新建!V156</f>
        <v>1</v>
      </c>
      <c r="U20" s="146">
        <f>新建!W156</f>
        <v>7000</v>
      </c>
      <c r="V20" s="146">
        <f>新建!X156</f>
        <v>7000</v>
      </c>
      <c r="W20" s="146">
        <f>新建!Y156</f>
        <v>0</v>
      </c>
      <c r="X20" s="146">
        <f>新建!Z156</f>
        <v>7000</v>
      </c>
      <c r="Y20" s="146">
        <f>新建!AA156</f>
        <v>3550</v>
      </c>
      <c r="Z20" s="176">
        <f>新建!AB156</f>
        <v>0.507142857142857</v>
      </c>
      <c r="AA20" s="146">
        <f>新建!AC156</f>
        <v>4500</v>
      </c>
      <c r="AB20" s="146">
        <f>新建!AD156</f>
        <v>1</v>
      </c>
      <c r="AC20" s="146">
        <f>新建!AE156</f>
        <v>2974</v>
      </c>
      <c r="AD20" s="146"/>
      <c r="AE20" s="146">
        <f>新建!AF156</f>
        <v>0</v>
      </c>
      <c r="AF20" s="146">
        <f>新建!AG156</f>
        <v>5250</v>
      </c>
      <c r="AG20" s="146">
        <f>新建!AH156</f>
        <v>-1700</v>
      </c>
      <c r="AH20" s="177">
        <f>新建!AI156</f>
        <v>44742</v>
      </c>
      <c r="AI20" s="146">
        <f>新建!AJ156</f>
        <v>1</v>
      </c>
      <c r="AJ20" s="146">
        <f>新建!AK156</f>
        <v>0</v>
      </c>
      <c r="AK20" s="146">
        <f>新建!AL156</f>
        <v>3</v>
      </c>
      <c r="AL20" s="146">
        <f>新建!AM156</f>
        <v>3</v>
      </c>
      <c r="AM20" s="146">
        <f>新建!AN156</f>
        <v>1</v>
      </c>
      <c r="AN20" s="146" t="str">
        <f>新建!AO156</f>
        <v>污水处理厂已开工建设，正在进行地基降水工作</v>
      </c>
      <c r="AO20" s="146">
        <f>新建!AP156</f>
        <v>0</v>
      </c>
      <c r="AP20" s="146">
        <f>新建!AQ156</f>
        <v>0</v>
      </c>
      <c r="AQ20" s="146">
        <f>新建!AR156</f>
        <v>0</v>
      </c>
      <c r="AR20" s="146">
        <f>新建!AS156</f>
        <v>0</v>
      </c>
      <c r="AS20" s="146">
        <f>新建!AT156</f>
        <v>0</v>
      </c>
      <c r="AT20" s="146">
        <f>新建!AU156</f>
        <v>7000</v>
      </c>
      <c r="AU20" s="146">
        <f>新建!AV156</f>
        <v>0</v>
      </c>
      <c r="AV20" s="146">
        <f>新建!AW156</f>
        <v>0</v>
      </c>
      <c r="AW20" s="146">
        <f>新建!AX156</f>
        <v>0</v>
      </c>
      <c r="AX20" s="146">
        <f>新建!AY156</f>
        <v>0</v>
      </c>
      <c r="AY20" s="146">
        <f>新建!AZ156</f>
        <v>0</v>
      </c>
      <c r="AZ20" s="146">
        <f>新建!BA156</f>
        <v>7000</v>
      </c>
      <c r="BA20" s="146">
        <f>新建!BB156</f>
        <v>0</v>
      </c>
      <c r="BB20" s="146">
        <f>新建!BC156</f>
        <v>0</v>
      </c>
      <c r="BC20" s="146">
        <f>新建!BD156</f>
        <v>0</v>
      </c>
      <c r="BD20" s="203" t="s">
        <v>2203</v>
      </c>
      <c r="BE20" s="146" t="str">
        <f>新建!BF156</f>
        <v>住房和城乡建设专班</v>
      </c>
      <c r="BF20" s="146" t="str">
        <f>新建!BG156</f>
        <v>州住建局</v>
      </c>
      <c r="BG20" s="146" t="str">
        <f>新建!BH156</f>
        <v>王海江</v>
      </c>
      <c r="BH20" s="146" t="str">
        <f>新建!BI156</f>
        <v>阿图什市</v>
      </c>
      <c r="BI20" s="146" t="str">
        <f>新建!BJ156</f>
        <v>何晓波</v>
      </c>
      <c r="BJ20" s="146" t="str">
        <f>新建!BK156</f>
        <v>阿图什市住建局</v>
      </c>
      <c r="BK20" s="146" t="str">
        <f>新建!BL156</f>
        <v>王鑫</v>
      </c>
      <c r="BL20" s="146">
        <f>新建!BM156</f>
        <v>13579578495</v>
      </c>
      <c r="BM20" s="146">
        <f>新建!BN156</f>
        <v>0</v>
      </c>
      <c r="BN20" s="146">
        <f>新建!BO156</f>
        <v>0</v>
      </c>
      <c r="BO20" s="146" t="str">
        <f>新建!BP156</f>
        <v>幸福街道、光明街道</v>
      </c>
      <c r="BP20" s="146" t="str">
        <f>新建!BQ156</f>
        <v>幸福街道、光明街道</v>
      </c>
      <c r="BQ20" s="225"/>
    </row>
    <row r="21" s="120" customFormat="1" ht="60" customHeight="1" spans="1:69">
      <c r="A21" s="149">
        <v>7</v>
      </c>
      <c r="B21" s="32">
        <f>新建!B191</f>
        <v>1</v>
      </c>
      <c r="C21" s="32" t="str">
        <f>新建!C191</f>
        <v>阿图什市</v>
      </c>
      <c r="D21" s="32">
        <f>新建!D191</f>
        <v>1</v>
      </c>
      <c r="E21" s="32">
        <f>新建!E191</f>
        <v>20000</v>
      </c>
      <c r="F21" s="148" t="str">
        <f>新建!F191</f>
        <v>克州阿图什市工业园区基础设施改造提升项目</v>
      </c>
      <c r="G21" s="148" t="str">
        <f>新建!G191</f>
        <v>新建35公里道路,供水管道35公里，排水管网35公里，天然气管道25公里，维修道路30公里</v>
      </c>
      <c r="H21" s="32">
        <f>新建!H191</f>
        <v>20000</v>
      </c>
      <c r="I21" s="32">
        <f>新建!I191</f>
        <v>0</v>
      </c>
      <c r="J21" s="32">
        <f>新建!J191</f>
        <v>20000</v>
      </c>
      <c r="K21" s="32">
        <f>新建!K191</f>
        <v>1</v>
      </c>
      <c r="L21" s="32">
        <f>新建!L191</f>
        <v>1</v>
      </c>
      <c r="M21" s="32">
        <f>新建!M191</f>
        <v>1</v>
      </c>
      <c r="N21" s="32">
        <f>新建!N191</f>
        <v>1</v>
      </c>
      <c r="O21" s="32">
        <f>新建!O191</f>
        <v>1</v>
      </c>
      <c r="P21" s="32">
        <f>新建!P191</f>
        <v>0</v>
      </c>
      <c r="Q21" s="32">
        <f>新建!Q191</f>
        <v>1</v>
      </c>
      <c r="R21" s="32">
        <f>新建!R191</f>
        <v>0</v>
      </c>
      <c r="S21" s="32">
        <f>新建!T191</f>
        <v>0</v>
      </c>
      <c r="T21" s="32">
        <f>新建!V191</f>
        <v>1</v>
      </c>
      <c r="U21" s="32">
        <f>新建!W191</f>
        <v>20000</v>
      </c>
      <c r="V21" s="32">
        <f>新建!X191</f>
        <v>20000</v>
      </c>
      <c r="W21" s="32">
        <f>新建!Y191</f>
        <v>0</v>
      </c>
      <c r="X21" s="32">
        <f>新建!Z191</f>
        <v>20000</v>
      </c>
      <c r="Y21" s="32">
        <f>新建!AA191</f>
        <v>12100</v>
      </c>
      <c r="Z21" s="254">
        <f>新建!AB191</f>
        <v>0.605</v>
      </c>
      <c r="AA21" s="32">
        <f>新建!AC191</f>
        <v>18000</v>
      </c>
      <c r="AB21" s="32">
        <f>新建!AD191</f>
        <v>1</v>
      </c>
      <c r="AC21" s="32">
        <f>新建!AE191</f>
        <v>6000</v>
      </c>
      <c r="AD21" s="32" t="e">
        <f>新建!#REF!</f>
        <v>#REF!</v>
      </c>
      <c r="AE21" s="32">
        <f>新建!AF191</f>
        <v>0</v>
      </c>
      <c r="AF21" s="32">
        <f>新建!AG191</f>
        <v>15000</v>
      </c>
      <c r="AG21" s="32">
        <f>新建!AH191</f>
        <v>-2900</v>
      </c>
      <c r="AH21" s="182">
        <v>44713</v>
      </c>
      <c r="AI21" s="32">
        <f>新建!AJ191</f>
        <v>1</v>
      </c>
      <c r="AJ21" s="32">
        <f>新建!AK191</f>
        <v>0</v>
      </c>
      <c r="AK21" s="32">
        <f>新建!AL191</f>
        <v>25</v>
      </c>
      <c r="AL21" s="32">
        <f>新建!AM191</f>
        <v>25</v>
      </c>
      <c r="AM21" s="32">
        <f>新建!AN191</f>
        <v>1</v>
      </c>
      <c r="AN21" s="32">
        <f>新建!AO191</f>
        <v>0</v>
      </c>
      <c r="AO21" s="32">
        <f>新建!AP191</f>
        <v>0</v>
      </c>
      <c r="AP21" s="32">
        <f>新建!AQ191</f>
        <v>0</v>
      </c>
      <c r="AQ21" s="32">
        <f>新建!AR191</f>
        <v>0</v>
      </c>
      <c r="AR21" s="32">
        <f>新建!AS191</f>
        <v>0</v>
      </c>
      <c r="AS21" s="32">
        <f>新建!AT191</f>
        <v>0</v>
      </c>
      <c r="AT21" s="32">
        <f>新建!AU191</f>
        <v>20000</v>
      </c>
      <c r="AU21" s="32">
        <f>新建!AV191</f>
        <v>0</v>
      </c>
      <c r="AV21" s="32">
        <f>新建!AW191</f>
        <v>0</v>
      </c>
      <c r="AW21" s="32"/>
      <c r="AX21" s="32">
        <f>新建!AY191</f>
        <v>0</v>
      </c>
      <c r="AY21" s="32">
        <f>新建!AZ191</f>
        <v>0</v>
      </c>
      <c r="AZ21" s="32">
        <v>20000</v>
      </c>
      <c r="BA21" s="32">
        <f>新建!BB191</f>
        <v>0</v>
      </c>
      <c r="BB21" s="32">
        <f>新建!BC191</f>
        <v>0</v>
      </c>
      <c r="BC21" s="32">
        <f>新建!BD191</f>
        <v>0</v>
      </c>
      <c r="BD21" s="120" t="s">
        <v>2204</v>
      </c>
      <c r="BE21" s="32" t="str">
        <f>新建!BF191</f>
        <v>产业专班</v>
      </c>
      <c r="BF21" s="32" t="str">
        <f>新建!BG191</f>
        <v>州工信局</v>
      </c>
      <c r="BG21" s="32" t="str">
        <f>新建!BH191</f>
        <v>刘鹏</v>
      </c>
      <c r="BH21" s="32" t="str">
        <f>新建!BI191</f>
        <v>阿图什市</v>
      </c>
      <c r="BI21" s="32" t="str">
        <f>新建!BJ191</f>
        <v>岳俊</v>
      </c>
      <c r="BJ21" s="32" t="str">
        <f>新建!BK191</f>
        <v>阿图什市商信局</v>
      </c>
      <c r="BK21" s="32" t="str">
        <f>新建!BL191</f>
        <v>董雪丽</v>
      </c>
      <c r="BL21" s="32">
        <f>新建!BM191</f>
        <v>13199758888</v>
      </c>
      <c r="BM21" s="32">
        <f>新建!BN191</f>
        <v>0</v>
      </c>
      <c r="BN21" s="32">
        <f>新建!BO191</f>
        <v>0</v>
      </c>
      <c r="BO21" s="32">
        <f>新建!BP191</f>
        <v>0</v>
      </c>
      <c r="BP21" s="32">
        <f>新建!BQ191</f>
        <v>0</v>
      </c>
      <c r="BQ21" s="42" t="s">
        <v>2205</v>
      </c>
    </row>
    <row r="22" s="120" customFormat="1" ht="42" customHeight="1" spans="1:69">
      <c r="A22" s="146">
        <v>8</v>
      </c>
      <c r="B22" s="146">
        <f>新建!B196</f>
        <v>1</v>
      </c>
      <c r="C22" s="146" t="str">
        <f>新建!C196</f>
        <v>阿图什市</v>
      </c>
      <c r="D22" s="146">
        <f>新建!D196</f>
        <v>1</v>
      </c>
      <c r="E22" s="146">
        <f>新建!E196</f>
        <v>16000</v>
      </c>
      <c r="F22" s="147" t="str">
        <f>新建!F196</f>
        <v>阿图什市冷链物流配送中心建设项目</v>
      </c>
      <c r="G22" s="147" t="str">
        <f>新建!G196</f>
        <v>新建保鲜库3000平方米、新建冷冻库1500平方米及配套附属设施建设</v>
      </c>
      <c r="H22" s="146">
        <f>新建!H196</f>
        <v>20000</v>
      </c>
      <c r="I22" s="146"/>
      <c r="J22" s="146">
        <f>新建!J196</f>
        <v>16000</v>
      </c>
      <c r="K22" s="146">
        <f>新建!K196</f>
        <v>1</v>
      </c>
      <c r="L22" s="146">
        <f>新建!L196</f>
        <v>1</v>
      </c>
      <c r="M22" s="146">
        <f>新建!M196</f>
        <v>1</v>
      </c>
      <c r="N22" s="146">
        <f>新建!N196</f>
        <v>1</v>
      </c>
      <c r="O22" s="146">
        <f>新建!O196</f>
        <v>1</v>
      </c>
      <c r="P22" s="146">
        <f>新建!P196</f>
        <v>0</v>
      </c>
      <c r="Q22" s="146">
        <f>新建!Q196</f>
        <v>1</v>
      </c>
      <c r="R22" s="146">
        <f>新建!R196</f>
        <v>0</v>
      </c>
      <c r="S22" s="146">
        <f>新建!T196</f>
        <v>0</v>
      </c>
      <c r="T22" s="146">
        <f>新建!V196</f>
        <v>1</v>
      </c>
      <c r="U22" s="146">
        <f>新建!W196</f>
        <v>16000</v>
      </c>
      <c r="V22" s="146">
        <f>新建!X196</f>
        <v>16000</v>
      </c>
      <c r="W22" s="146">
        <f>新建!Y196</f>
        <v>0</v>
      </c>
      <c r="X22" s="146">
        <f>新建!Z196</f>
        <v>16000</v>
      </c>
      <c r="Y22" s="146">
        <f>新建!AA196</f>
        <v>15000</v>
      </c>
      <c r="Z22" s="176">
        <f>新建!AB196</f>
        <v>0.9375</v>
      </c>
      <c r="AA22" s="146">
        <f>新建!AC196</f>
        <v>15000</v>
      </c>
      <c r="AB22" s="146">
        <f>新建!AD196</f>
        <v>1</v>
      </c>
      <c r="AC22" s="146">
        <f>新建!AE196</f>
        <v>6200</v>
      </c>
      <c r="AD22" s="146"/>
      <c r="AE22" s="146">
        <f>新建!AF196</f>
        <v>0</v>
      </c>
      <c r="AF22" s="146">
        <f>新建!AG196</f>
        <v>12000</v>
      </c>
      <c r="AG22" s="146">
        <f>新建!AH196</f>
        <v>3000</v>
      </c>
      <c r="AH22" s="177">
        <f>新建!AI196</f>
        <v>44602</v>
      </c>
      <c r="AI22" s="146">
        <f>新建!AJ196</f>
        <v>1</v>
      </c>
      <c r="AJ22" s="146">
        <f>新建!AK196</f>
        <v>0</v>
      </c>
      <c r="AK22" s="146">
        <f>新建!AL196</f>
        <v>80</v>
      </c>
      <c r="AL22" s="146">
        <f>新建!AM196</f>
        <v>80</v>
      </c>
      <c r="AM22" s="146">
        <f>新建!AN196</f>
        <v>1</v>
      </c>
      <c r="AN22" s="146" t="str">
        <f>新建!AO196</f>
        <v>1、利用产业扶持资金改造1座分拣中心和3座物资储备库，已基本完成建设，正在做项目验收前期准备和第三方审计工作。2、利用专项债资金项目主管单位市商工局正在做前期可研、规划及立项等工作。</v>
      </c>
      <c r="AO22" s="146">
        <f>新建!AP196</f>
        <v>0</v>
      </c>
      <c r="AP22" s="146">
        <f>新建!AQ196</f>
        <v>0</v>
      </c>
      <c r="AQ22" s="146">
        <f>新建!AR196</f>
        <v>0</v>
      </c>
      <c r="AR22" s="146">
        <f>新建!AS196</f>
        <v>0</v>
      </c>
      <c r="AS22" s="146">
        <f>新建!AT196</f>
        <v>0</v>
      </c>
      <c r="AT22" s="146">
        <f>新建!AU196</f>
        <v>16000</v>
      </c>
      <c r="AU22" s="146">
        <f>新建!AV196</f>
        <v>0</v>
      </c>
      <c r="AV22" s="146">
        <f>新建!AW196</f>
        <v>0</v>
      </c>
      <c r="AW22" s="146">
        <f>新建!AX196</f>
        <v>0</v>
      </c>
      <c r="AX22" s="146">
        <f>新建!AY196</f>
        <v>0</v>
      </c>
      <c r="AY22" s="146">
        <f>新建!AZ196</f>
        <v>0</v>
      </c>
      <c r="AZ22" s="146">
        <f>新建!BA196</f>
        <v>16000</v>
      </c>
      <c r="BA22" s="146">
        <f>新建!BB196</f>
        <v>0</v>
      </c>
      <c r="BB22" s="146">
        <f>新建!BC196</f>
        <v>0</v>
      </c>
      <c r="BC22" s="146">
        <f>新建!BD196</f>
        <v>0</v>
      </c>
      <c r="BD22" s="96" t="s">
        <v>2206</v>
      </c>
      <c r="BE22" s="146" t="str">
        <f>新建!BF196</f>
        <v>产业专班</v>
      </c>
      <c r="BF22" s="146" t="str">
        <f>新建!BG196</f>
        <v>州工信局</v>
      </c>
      <c r="BG22" s="146" t="str">
        <f>新建!BH196</f>
        <v>刘鹏</v>
      </c>
      <c r="BH22" s="146" t="str">
        <f>新建!BI196</f>
        <v>阿图什市</v>
      </c>
      <c r="BI22" s="146" t="str">
        <f>新建!BJ196</f>
        <v>岳俊</v>
      </c>
      <c r="BJ22" s="146" t="str">
        <f>新建!BK196</f>
        <v>阿图什市商信委</v>
      </c>
      <c r="BK22" s="146" t="str">
        <f>新建!BL196</f>
        <v>董雪丽</v>
      </c>
      <c r="BL22" s="146">
        <f>新建!BM196</f>
        <v>13199758888</v>
      </c>
      <c r="BM22" s="146" t="str">
        <f>新建!BN196</f>
        <v>帕热旦</v>
      </c>
      <c r="BN22" s="146">
        <f>新建!BO196</f>
        <v>15389978049</v>
      </c>
      <c r="BO22" s="146" t="str">
        <f>新建!BP196</f>
        <v>新城街道</v>
      </c>
      <c r="BP22" s="146" t="str">
        <f>新建!BQ196</f>
        <v>工业园区</v>
      </c>
      <c r="BQ22" s="150"/>
    </row>
    <row r="23" s="120" customFormat="1" ht="42" customHeight="1" spans="1:69">
      <c r="A23" s="146">
        <v>9</v>
      </c>
      <c r="B23" s="146">
        <f>新建!B206</f>
        <v>1</v>
      </c>
      <c r="C23" s="146" t="str">
        <f>新建!C206</f>
        <v>阿图什市</v>
      </c>
      <c r="D23" s="146">
        <f>新建!D206</f>
        <v>1</v>
      </c>
      <c r="E23" s="146">
        <f>新建!E206</f>
        <v>6000</v>
      </c>
      <c r="F23" s="147" t="str">
        <f>新建!F206</f>
        <v>阿图什市水云间商住楼建设项目</v>
      </c>
      <c r="G23" s="147" t="str">
        <f>新建!G206</f>
        <v>总建筑面积20万平方米</v>
      </c>
      <c r="H23" s="146">
        <f>新建!H206</f>
        <v>60000</v>
      </c>
      <c r="I23" s="146"/>
      <c r="J23" s="146">
        <f>新建!J206</f>
        <v>6000</v>
      </c>
      <c r="K23" s="146">
        <f>新建!K206</f>
        <v>1</v>
      </c>
      <c r="L23" s="146">
        <f>新建!L206</f>
        <v>1</v>
      </c>
      <c r="M23" s="146">
        <f>新建!M206</f>
        <v>1</v>
      </c>
      <c r="N23" s="146">
        <f>新建!N206</f>
        <v>1</v>
      </c>
      <c r="O23" s="146">
        <f>新建!O206</f>
        <v>1</v>
      </c>
      <c r="P23" s="146">
        <f>新建!P206</f>
        <v>0</v>
      </c>
      <c r="Q23" s="146">
        <f>新建!Q206</f>
        <v>1</v>
      </c>
      <c r="R23" s="146">
        <f>新建!R206</f>
        <v>0</v>
      </c>
      <c r="S23" s="146">
        <f>新建!T206</f>
        <v>0</v>
      </c>
      <c r="T23" s="146">
        <f>新建!V206</f>
        <v>1</v>
      </c>
      <c r="U23" s="146">
        <f>新建!W206</f>
        <v>6000</v>
      </c>
      <c r="V23" s="146">
        <f>新建!X206</f>
        <v>6000</v>
      </c>
      <c r="W23" s="146">
        <f>新建!Y206</f>
        <v>0</v>
      </c>
      <c r="X23" s="146">
        <f>新建!Z206</f>
        <v>6000</v>
      </c>
      <c r="Y23" s="146">
        <f>新建!AA206</f>
        <v>7000</v>
      </c>
      <c r="Z23" s="176">
        <f>新建!AB206</f>
        <v>1.16666666666667</v>
      </c>
      <c r="AA23" s="146">
        <f>新建!AC206</f>
        <v>8000</v>
      </c>
      <c r="AB23" s="146">
        <f>新建!AD206</f>
        <v>1</v>
      </c>
      <c r="AC23" s="146">
        <f>新建!AE206</f>
        <v>0</v>
      </c>
      <c r="AD23" s="146"/>
      <c r="AE23" s="146">
        <f>新建!AF206</f>
        <v>0</v>
      </c>
      <c r="AF23" s="146">
        <f>新建!AG206</f>
        <v>4500</v>
      </c>
      <c r="AG23" s="146">
        <f>新建!AH206</f>
        <v>2500</v>
      </c>
      <c r="AH23" s="177">
        <f>新建!AI206</f>
        <v>44732</v>
      </c>
      <c r="AI23" s="146">
        <f>新建!AJ206</f>
        <v>1</v>
      </c>
      <c r="AJ23" s="146">
        <f>新建!AK206</f>
        <v>0</v>
      </c>
      <c r="AK23" s="146">
        <f>新建!AL206</f>
        <v>5</v>
      </c>
      <c r="AL23" s="146">
        <f>新建!AM206</f>
        <v>5</v>
      </c>
      <c r="AM23" s="146">
        <f>新建!AN206</f>
        <v>1</v>
      </c>
      <c r="AN23" s="146" t="str">
        <f>新建!AO206</f>
        <v>已开工建设，正在办理相关手续</v>
      </c>
      <c r="AO23" s="146">
        <f>新建!AP206</f>
        <v>0</v>
      </c>
      <c r="AP23" s="146">
        <f>新建!AQ206</f>
        <v>0</v>
      </c>
      <c r="AQ23" s="146">
        <f>新建!AR206</f>
        <v>0</v>
      </c>
      <c r="AR23" s="146">
        <f>新建!AS206</f>
        <v>0</v>
      </c>
      <c r="AS23" s="146">
        <f>新建!AT206</f>
        <v>0</v>
      </c>
      <c r="AT23" s="146">
        <f>新建!AU206</f>
        <v>6000</v>
      </c>
      <c r="AU23" s="146">
        <f>新建!AV206</f>
        <v>0</v>
      </c>
      <c r="AV23" s="146">
        <f>新建!AW206</f>
        <v>0</v>
      </c>
      <c r="AW23" s="146">
        <f>新建!AX206</f>
        <v>0</v>
      </c>
      <c r="AX23" s="146">
        <f>新建!AY206</f>
        <v>0</v>
      </c>
      <c r="AY23" s="146">
        <f>新建!AZ206</f>
        <v>0</v>
      </c>
      <c r="AZ23" s="146">
        <f>新建!BA206</f>
        <v>0</v>
      </c>
      <c r="BA23" s="146">
        <f>新建!BB206</f>
        <v>0</v>
      </c>
      <c r="BB23" s="146">
        <f>新建!BC206</f>
        <v>6000</v>
      </c>
      <c r="BC23" s="146">
        <f>新建!BD206</f>
        <v>0</v>
      </c>
      <c r="BD23" s="207" t="s">
        <v>2207</v>
      </c>
      <c r="BE23" s="146" t="str">
        <f>新建!BF206</f>
        <v>住房和城乡建设专班</v>
      </c>
      <c r="BF23" s="146" t="str">
        <f>新建!BG206</f>
        <v>州住建局</v>
      </c>
      <c r="BG23" s="146" t="str">
        <f>新建!BH206</f>
        <v>王海江</v>
      </c>
      <c r="BH23" s="146" t="str">
        <f>新建!BI206</f>
        <v>阿图什市</v>
      </c>
      <c r="BI23" s="146" t="str">
        <f>新建!BJ206</f>
        <v>何晓波</v>
      </c>
      <c r="BJ23" s="146" t="str">
        <f>新建!BK206</f>
        <v>阿图什市住建局</v>
      </c>
      <c r="BK23" s="146" t="str">
        <f>新建!BL206</f>
        <v>王鑫</v>
      </c>
      <c r="BL23" s="146">
        <f>新建!BM206</f>
        <v>13579578495</v>
      </c>
      <c r="BM23" s="146">
        <f>新建!BN206</f>
        <v>0</v>
      </c>
      <c r="BN23" s="146">
        <f>新建!BO206</f>
        <v>0</v>
      </c>
      <c r="BO23" s="146" t="str">
        <f>新建!BP206</f>
        <v>阿扎克镇</v>
      </c>
      <c r="BP23" s="146" t="str">
        <f>新建!BQ206</f>
        <v>阿孜汗村</v>
      </c>
      <c r="BQ23" s="225"/>
    </row>
    <row r="24" s="120" customFormat="1" ht="42" customHeight="1" spans="1:69">
      <c r="A24" s="146">
        <v>10</v>
      </c>
      <c r="B24" s="146">
        <f>新建!B208</f>
        <v>1</v>
      </c>
      <c r="C24" s="146" t="str">
        <f>新建!C208</f>
        <v>阿图什市</v>
      </c>
      <c r="D24" s="146">
        <f>新建!D208</f>
        <v>1</v>
      </c>
      <c r="E24" s="146">
        <f>新建!E208</f>
        <v>7000</v>
      </c>
      <c r="F24" s="147" t="str">
        <f>新建!F208</f>
        <v>阿图什市融境江南小区建设项目</v>
      </c>
      <c r="G24" s="147" t="str">
        <f>新建!G208</f>
        <v>总建筑面积52115.3平方米</v>
      </c>
      <c r="H24" s="146">
        <f>新建!H208</f>
        <v>15755</v>
      </c>
      <c r="I24" s="146"/>
      <c r="J24" s="146">
        <f>新建!J208</f>
        <v>7000</v>
      </c>
      <c r="K24" s="146">
        <f>新建!K208</f>
        <v>1</v>
      </c>
      <c r="L24" s="146">
        <f>新建!L208</f>
        <v>1</v>
      </c>
      <c r="M24" s="146">
        <f>新建!M208</f>
        <v>1</v>
      </c>
      <c r="N24" s="146">
        <f>新建!N208</f>
        <v>1</v>
      </c>
      <c r="O24" s="146">
        <f>新建!O208</f>
        <v>1</v>
      </c>
      <c r="P24" s="146">
        <f>新建!P208</f>
        <v>0</v>
      </c>
      <c r="Q24" s="146">
        <f>新建!Q208</f>
        <v>1</v>
      </c>
      <c r="R24" s="146">
        <f>新建!R208</f>
        <v>0</v>
      </c>
      <c r="S24" s="146">
        <f>新建!T208</f>
        <v>0</v>
      </c>
      <c r="T24" s="146">
        <f>新建!V208</f>
        <v>1</v>
      </c>
      <c r="U24" s="146">
        <f>新建!W208</f>
        <v>7000</v>
      </c>
      <c r="V24" s="146">
        <f>新建!X208</f>
        <v>7000</v>
      </c>
      <c r="W24" s="146">
        <f>新建!Y208</f>
        <v>0</v>
      </c>
      <c r="X24" s="146">
        <f>新建!Z208</f>
        <v>7000</v>
      </c>
      <c r="Y24" s="146">
        <f>新建!AA208</f>
        <v>8150</v>
      </c>
      <c r="Z24" s="176">
        <f>新建!AB208</f>
        <v>1.16428571428571</v>
      </c>
      <c r="AA24" s="146">
        <f>新建!AC208</f>
        <v>5647</v>
      </c>
      <c r="AB24" s="146">
        <f>新建!AD208</f>
        <v>1</v>
      </c>
      <c r="AC24" s="146">
        <f>新建!AE208</f>
        <v>8126</v>
      </c>
      <c r="AD24" s="146"/>
      <c r="AE24" s="146">
        <f>新建!AF208</f>
        <v>0</v>
      </c>
      <c r="AF24" s="146">
        <f>新建!AG208</f>
        <v>5250</v>
      </c>
      <c r="AG24" s="146">
        <f>新建!AH208</f>
        <v>2900</v>
      </c>
      <c r="AH24" s="177">
        <f>新建!AI208</f>
        <v>44623</v>
      </c>
      <c r="AI24" s="146">
        <f>新建!AJ208</f>
        <v>1</v>
      </c>
      <c r="AJ24" s="146">
        <f>新建!AK208</f>
        <v>0</v>
      </c>
      <c r="AK24" s="146">
        <f>新建!AL208</f>
        <v>60</v>
      </c>
      <c r="AL24" s="146">
        <f>新建!AM208</f>
        <v>20</v>
      </c>
      <c r="AM24" s="146">
        <f>新建!AN208</f>
        <v>0.333333333333333</v>
      </c>
      <c r="AN24" s="146" t="str">
        <f>新建!AO208</f>
        <v>9号楼9层已封顶、10号楼9层已封顶、9#10号楼拆框架；4号楼在装修；7号楼已封顶，8号楼已封顶，7，8号楼加砌块。 </v>
      </c>
      <c r="AO24" s="146">
        <f>新建!AP208</f>
        <v>0</v>
      </c>
      <c r="AP24" s="146">
        <f>新建!AQ208</f>
        <v>0</v>
      </c>
      <c r="AQ24" s="146">
        <f>新建!AR208</f>
        <v>0</v>
      </c>
      <c r="AR24" s="146">
        <f>新建!AS208</f>
        <v>0</v>
      </c>
      <c r="AS24" s="146">
        <f>新建!AT208</f>
        <v>0</v>
      </c>
      <c r="AT24" s="146">
        <f>新建!AU208</f>
        <v>7000</v>
      </c>
      <c r="AU24" s="146">
        <f>新建!AV208</f>
        <v>0</v>
      </c>
      <c r="AV24" s="146">
        <f>新建!AW208</f>
        <v>0</v>
      </c>
      <c r="AW24" s="146">
        <f>新建!AX208</f>
        <v>0</v>
      </c>
      <c r="AX24" s="146">
        <f>新建!AY208</f>
        <v>0</v>
      </c>
      <c r="AY24" s="146">
        <f>新建!AZ208</f>
        <v>0</v>
      </c>
      <c r="AZ24" s="146">
        <f>新建!BA208</f>
        <v>0</v>
      </c>
      <c r="BA24" s="146">
        <f>新建!BB208</f>
        <v>0</v>
      </c>
      <c r="BB24" s="146">
        <f>新建!BC208</f>
        <v>7000</v>
      </c>
      <c r="BC24" s="146">
        <f>新建!BD208</f>
        <v>0</v>
      </c>
      <c r="BD24" s="272" t="s">
        <v>2208</v>
      </c>
      <c r="BE24" s="146" t="str">
        <f>新建!BF208</f>
        <v>住房和城乡建设专班</v>
      </c>
      <c r="BF24" s="146" t="str">
        <f>新建!BG208</f>
        <v>州住建局</v>
      </c>
      <c r="BG24" s="146" t="str">
        <f>新建!BH208</f>
        <v>王海江</v>
      </c>
      <c r="BH24" s="146" t="str">
        <f>新建!BI208</f>
        <v>阿图什市</v>
      </c>
      <c r="BI24" s="146" t="str">
        <f>新建!BJ208</f>
        <v>何晓波</v>
      </c>
      <c r="BJ24" s="146" t="str">
        <f>新建!BK208</f>
        <v>阿图什市住建局</v>
      </c>
      <c r="BK24" s="146" t="str">
        <f>新建!BL208</f>
        <v>王鑫</v>
      </c>
      <c r="BL24" s="146">
        <f>新建!BM208</f>
        <v>13579578495</v>
      </c>
      <c r="BM24" s="146" t="str">
        <f>新建!BN208</f>
        <v>胡献勇</v>
      </c>
      <c r="BN24" s="146">
        <f>新建!BO208</f>
        <v>13216026777</v>
      </c>
      <c r="BO24" s="146" t="str">
        <f>新建!BP208</f>
        <v>新城街道</v>
      </c>
      <c r="BP24" s="146" t="str">
        <f>新建!BQ208</f>
        <v>工业园区</v>
      </c>
      <c r="BQ24" s="225"/>
    </row>
    <row r="25" s="120" customFormat="1" ht="42" customHeight="1" spans="1:69">
      <c r="A25" s="146">
        <v>11</v>
      </c>
      <c r="B25" s="146">
        <f>新建!B209</f>
        <v>1</v>
      </c>
      <c r="C25" s="146" t="str">
        <f>新建!C209</f>
        <v>阿图什市</v>
      </c>
      <c r="D25" s="146">
        <f>新建!D209</f>
        <v>1</v>
      </c>
      <c r="E25" s="146">
        <f>新建!E209</f>
        <v>20000</v>
      </c>
      <c r="F25" s="147" t="str">
        <f>新建!F209</f>
        <v>克州西城·玉园小区建设项目</v>
      </c>
      <c r="G25" s="147" t="str">
        <f>新建!G209</f>
        <v>总建筑面积122982平方米</v>
      </c>
      <c r="H25" s="146">
        <f>新建!H209</f>
        <v>55978</v>
      </c>
      <c r="I25" s="146"/>
      <c r="J25" s="146">
        <f>新建!J209</f>
        <v>20000</v>
      </c>
      <c r="K25" s="146">
        <f>新建!K209</f>
        <v>1</v>
      </c>
      <c r="L25" s="146">
        <f>新建!L209</f>
        <v>1</v>
      </c>
      <c r="M25" s="146">
        <f>新建!M209</f>
        <v>1</v>
      </c>
      <c r="N25" s="146">
        <f>新建!N209</f>
        <v>1</v>
      </c>
      <c r="O25" s="146">
        <f>新建!O209</f>
        <v>1</v>
      </c>
      <c r="P25" s="146">
        <f>新建!P209</f>
        <v>0</v>
      </c>
      <c r="Q25" s="146">
        <f>新建!Q209</f>
        <v>1</v>
      </c>
      <c r="R25" s="146">
        <f>新建!R209</f>
        <v>0</v>
      </c>
      <c r="S25" s="146">
        <f>新建!T209</f>
        <v>0</v>
      </c>
      <c r="T25" s="146">
        <f>新建!V209</f>
        <v>1</v>
      </c>
      <c r="U25" s="146">
        <f>新建!W209</f>
        <v>20000</v>
      </c>
      <c r="V25" s="146">
        <f>新建!X209</f>
        <v>20000</v>
      </c>
      <c r="W25" s="146">
        <f>新建!Y209</f>
        <v>0</v>
      </c>
      <c r="X25" s="146">
        <f>新建!Z209</f>
        <v>20000</v>
      </c>
      <c r="Y25" s="146">
        <f>新建!AA209</f>
        <v>24500</v>
      </c>
      <c r="Z25" s="176">
        <f>新建!AB209</f>
        <v>1.225</v>
      </c>
      <c r="AA25" s="146">
        <f>新建!AC209</f>
        <v>20000</v>
      </c>
      <c r="AB25" s="146">
        <f>新建!AD209</f>
        <v>1</v>
      </c>
      <c r="AC25" s="146">
        <f>新建!AE209</f>
        <v>21637</v>
      </c>
      <c r="AD25" s="146"/>
      <c r="AE25" s="146">
        <f>新建!AF209</f>
        <v>0</v>
      </c>
      <c r="AF25" s="146">
        <f>新建!AG209</f>
        <v>15000</v>
      </c>
      <c r="AG25" s="146">
        <f>新建!AH209</f>
        <v>9500</v>
      </c>
      <c r="AH25" s="177">
        <f>新建!AI209</f>
        <v>44635</v>
      </c>
      <c r="AI25" s="146">
        <f>新建!AJ209</f>
        <v>1</v>
      </c>
      <c r="AJ25" s="146">
        <f>新建!AK209</f>
        <v>0</v>
      </c>
      <c r="AK25" s="146">
        <f>新建!AL209</f>
        <v>40</v>
      </c>
      <c r="AL25" s="146">
        <f>新建!AM209</f>
        <v>22</v>
      </c>
      <c r="AM25" s="146">
        <f>新建!AN209</f>
        <v>0.55</v>
      </c>
      <c r="AN25" s="146" t="str">
        <f>新建!AO209</f>
        <v>1.2.7.8.9.10号楼已经开始外立面装修，3.5号楼已经到到地上三层，6.11号楼出正负零</v>
      </c>
      <c r="AO25" s="146">
        <f>新建!AP209</f>
        <v>0</v>
      </c>
      <c r="AP25" s="146">
        <f>新建!AQ209</f>
        <v>0</v>
      </c>
      <c r="AQ25" s="146">
        <f>新建!AR209</f>
        <v>0</v>
      </c>
      <c r="AR25" s="146">
        <f>新建!AS209</f>
        <v>0</v>
      </c>
      <c r="AS25" s="146">
        <f>新建!AT209</f>
        <v>0</v>
      </c>
      <c r="AT25" s="146">
        <f>新建!AU209</f>
        <v>20000</v>
      </c>
      <c r="AU25" s="146">
        <f>新建!AV209</f>
        <v>0</v>
      </c>
      <c r="AV25" s="146">
        <f>新建!AW209</f>
        <v>0</v>
      </c>
      <c r="AW25" s="146">
        <f>新建!AX209</f>
        <v>0</v>
      </c>
      <c r="AX25" s="146">
        <f>新建!AY209</f>
        <v>0</v>
      </c>
      <c r="AY25" s="146">
        <f>新建!AZ209</f>
        <v>0</v>
      </c>
      <c r="AZ25" s="146">
        <f>新建!BA209</f>
        <v>0</v>
      </c>
      <c r="BA25" s="146">
        <f>新建!BB209</f>
        <v>0</v>
      </c>
      <c r="BB25" s="146">
        <f>新建!BC209</f>
        <v>20000</v>
      </c>
      <c r="BC25" s="146">
        <f>新建!BD209</f>
        <v>0</v>
      </c>
      <c r="BD25" s="272" t="s">
        <v>2208</v>
      </c>
      <c r="BE25" s="146" t="str">
        <f>新建!BF209</f>
        <v>住房和城乡建设专班</v>
      </c>
      <c r="BF25" s="146" t="str">
        <f>新建!BG209</f>
        <v>州住建局</v>
      </c>
      <c r="BG25" s="146" t="str">
        <f>新建!BH209</f>
        <v>王海江</v>
      </c>
      <c r="BH25" s="146" t="str">
        <f>新建!BI209</f>
        <v>阿图什市</v>
      </c>
      <c r="BI25" s="146" t="str">
        <f>新建!BJ209</f>
        <v>何晓波</v>
      </c>
      <c r="BJ25" s="146" t="str">
        <f>新建!BK209</f>
        <v>阿图什市住建局</v>
      </c>
      <c r="BK25" s="146" t="str">
        <f>新建!BL209</f>
        <v>王鑫</v>
      </c>
      <c r="BL25" s="146">
        <f>新建!BM209</f>
        <v>13579578495</v>
      </c>
      <c r="BM25" s="146" t="str">
        <f>新建!BN209</f>
        <v>马继青</v>
      </c>
      <c r="BN25" s="146">
        <f>新建!BO209</f>
        <v>18099088885</v>
      </c>
      <c r="BO25" s="146" t="str">
        <f>新建!BP209</f>
        <v>新城街道</v>
      </c>
      <c r="BP25" s="146" t="str">
        <f>新建!BQ209</f>
        <v>工业园区</v>
      </c>
      <c r="BQ25" s="225"/>
    </row>
    <row r="26" s="122" customFormat="1" ht="42" customHeight="1" spans="1:69">
      <c r="A26" s="145" t="s">
        <v>202</v>
      </c>
      <c r="B26" s="37">
        <f>B27+B29+B30+B31+B32+B33+B34+B35+B36+B28</f>
        <v>10</v>
      </c>
      <c r="C26" s="38" t="s">
        <v>88</v>
      </c>
      <c r="D26" s="37">
        <f t="shared" ref="D26:H26" si="34">D27+D29+D30+D31+D32+D33+D34+D35+D36+D28</f>
        <v>10</v>
      </c>
      <c r="E26" s="37">
        <f t="shared" si="34"/>
        <v>106500</v>
      </c>
      <c r="F26" s="144"/>
      <c r="G26" s="144"/>
      <c r="H26" s="37">
        <f t="shared" si="34"/>
        <v>203750</v>
      </c>
      <c r="I26" s="37">
        <f t="shared" ref="I26:Y26" si="35">I27+I29+I30+I31+I32+I33+I34+I35+I36+I28</f>
        <v>0</v>
      </c>
      <c r="J26" s="37">
        <f t="shared" si="35"/>
        <v>110500</v>
      </c>
      <c r="K26" s="37">
        <f t="shared" si="35"/>
        <v>9</v>
      </c>
      <c r="L26" s="37">
        <f t="shared" si="35"/>
        <v>9</v>
      </c>
      <c r="M26" s="37">
        <f t="shared" si="35"/>
        <v>9</v>
      </c>
      <c r="N26" s="37">
        <f t="shared" si="35"/>
        <v>9</v>
      </c>
      <c r="O26" s="37">
        <f t="shared" si="35"/>
        <v>9</v>
      </c>
      <c r="P26" s="37">
        <f t="shared" si="35"/>
        <v>0</v>
      </c>
      <c r="Q26" s="37">
        <f t="shared" si="35"/>
        <v>9</v>
      </c>
      <c r="R26" s="37">
        <f t="shared" si="35"/>
        <v>0</v>
      </c>
      <c r="S26" s="37">
        <f t="shared" si="35"/>
        <v>0</v>
      </c>
      <c r="T26" s="37">
        <f t="shared" si="35"/>
        <v>9</v>
      </c>
      <c r="U26" s="37">
        <f t="shared" si="35"/>
        <v>102500</v>
      </c>
      <c r="V26" s="37">
        <f t="shared" si="35"/>
        <v>102500</v>
      </c>
      <c r="W26" s="37">
        <f t="shared" si="35"/>
        <v>0</v>
      </c>
      <c r="X26" s="37">
        <f t="shared" si="35"/>
        <v>102500</v>
      </c>
      <c r="Y26" s="37">
        <f t="shared" si="35"/>
        <v>66500</v>
      </c>
      <c r="Z26" s="180">
        <f>Y26/J26</f>
        <v>0.601809954751131</v>
      </c>
      <c r="AA26" s="37">
        <f>AA27+AA29+AA30+AA31+AA32+AA33+AA34+AA35+AA36+AA28</f>
        <v>51250</v>
      </c>
      <c r="AB26" s="37"/>
      <c r="AC26" s="37"/>
      <c r="AD26" s="37"/>
      <c r="AE26" s="37"/>
      <c r="AF26" s="37"/>
      <c r="AG26" s="37"/>
      <c r="AH26" s="181"/>
      <c r="AI26" s="37">
        <f t="shared" ref="AI26:AL26" si="36">AI27+AI29+AI30+AI31+AI32+AI33+AI34+AI35+AI36+AI28</f>
        <v>10</v>
      </c>
      <c r="AJ26" s="195">
        <f>AI26/B26</f>
        <v>1</v>
      </c>
      <c r="AK26" s="37">
        <f t="shared" si="36"/>
        <v>615</v>
      </c>
      <c r="AL26" s="37">
        <f t="shared" si="36"/>
        <v>480</v>
      </c>
      <c r="AM26" s="195">
        <f>AL26/AK26</f>
        <v>0.780487804878049</v>
      </c>
      <c r="AN26" s="142"/>
      <c r="AO26" s="142"/>
      <c r="AP26" s="142"/>
      <c r="AQ26" s="142"/>
      <c r="AR26" s="142"/>
      <c r="AS26" s="142"/>
      <c r="AT26" s="37">
        <f>AT27+AT29+AT30+AT31+AT32+AT33+AT34+AT35+AT36+AT28</f>
        <v>110500</v>
      </c>
      <c r="AU26" s="37">
        <f t="shared" ref="AU26:BC26" si="37">AU27+AU29+AU30+AU31+AU32+AU33+AU34+AU35+AU36+AU28</f>
        <v>0</v>
      </c>
      <c r="AV26" s="37">
        <f t="shared" si="37"/>
        <v>8000</v>
      </c>
      <c r="AW26" s="37">
        <f t="shared" si="37"/>
        <v>0</v>
      </c>
      <c r="AX26" s="37">
        <f t="shared" si="37"/>
        <v>4500</v>
      </c>
      <c r="AY26" s="37">
        <f t="shared" si="37"/>
        <v>0</v>
      </c>
      <c r="AZ26" s="37">
        <f t="shared" si="37"/>
        <v>18000</v>
      </c>
      <c r="BA26" s="37">
        <f t="shared" si="37"/>
        <v>10000</v>
      </c>
      <c r="BB26" s="37">
        <f t="shared" si="37"/>
        <v>70000</v>
      </c>
      <c r="BC26" s="37">
        <f t="shared" si="37"/>
        <v>0</v>
      </c>
      <c r="BD26" s="37"/>
      <c r="BE26" s="39"/>
      <c r="BF26" s="39"/>
      <c r="BG26" s="156"/>
      <c r="BH26" s="156"/>
      <c r="BI26" s="156"/>
      <c r="BJ26" s="156"/>
      <c r="BK26" s="156"/>
      <c r="BL26" s="215"/>
      <c r="BM26" s="215"/>
      <c r="BN26" s="215"/>
      <c r="BO26" s="215"/>
      <c r="BP26" s="215"/>
      <c r="BQ26" s="225"/>
    </row>
    <row r="27" s="122" customFormat="1" ht="42" customHeight="1" spans="1:69">
      <c r="A27" s="146">
        <v>12</v>
      </c>
      <c r="B27" s="146">
        <f>新建!B52</f>
        <v>1</v>
      </c>
      <c r="C27" s="146" t="str">
        <f>新建!C52</f>
        <v>阿克陶县</v>
      </c>
      <c r="D27" s="146">
        <f>新建!D52</f>
        <v>1</v>
      </c>
      <c r="E27" s="146">
        <f>新建!E52</f>
        <v>4500</v>
      </c>
      <c r="F27" s="147" t="str">
        <f>新建!F52</f>
        <v>阿克陶县现代农业产业园基础设施配套建设项目</v>
      </c>
      <c r="G27" s="147" t="str">
        <f>新建!G52</f>
        <v>新建产业服务中心及附属配套</v>
      </c>
      <c r="H27" s="146">
        <f>新建!H52</f>
        <v>7500</v>
      </c>
      <c r="I27" s="146"/>
      <c r="J27" s="146">
        <f>新建!J52</f>
        <v>4500</v>
      </c>
      <c r="K27" s="146">
        <f>新建!K52</f>
        <v>1</v>
      </c>
      <c r="L27" s="146">
        <f>新建!L52</f>
        <v>1</v>
      </c>
      <c r="M27" s="146">
        <f>新建!M52</f>
        <v>1</v>
      </c>
      <c r="N27" s="146">
        <f>新建!N52</f>
        <v>1</v>
      </c>
      <c r="O27" s="146">
        <f>新建!O52</f>
        <v>1</v>
      </c>
      <c r="P27" s="146">
        <f>新建!P52</f>
        <v>0</v>
      </c>
      <c r="Q27" s="146">
        <f>新建!Q52</f>
        <v>1</v>
      </c>
      <c r="R27" s="146">
        <f>新建!R52</f>
        <v>0</v>
      </c>
      <c r="S27" s="146">
        <f>新建!T52</f>
        <v>0</v>
      </c>
      <c r="T27" s="146">
        <f>新建!V52</f>
        <v>1</v>
      </c>
      <c r="U27" s="146">
        <f>新建!W52</f>
        <v>4500</v>
      </c>
      <c r="V27" s="146">
        <f>新建!X52</f>
        <v>4500</v>
      </c>
      <c r="W27" s="146">
        <f>新建!Y52</f>
        <v>0</v>
      </c>
      <c r="X27" s="146">
        <f>新建!Z52</f>
        <v>4500</v>
      </c>
      <c r="Y27" s="146">
        <f>新建!AA52</f>
        <v>3500</v>
      </c>
      <c r="Z27" s="176">
        <f>新建!AB52</f>
        <v>0.777777777777778</v>
      </c>
      <c r="AA27" s="146">
        <f>新建!AC52</f>
        <v>0</v>
      </c>
      <c r="AB27" s="146">
        <f>新建!AD52</f>
        <v>0</v>
      </c>
      <c r="AC27" s="146">
        <f>新建!AE52</f>
        <v>0</v>
      </c>
      <c r="AD27" s="146"/>
      <c r="AE27" s="146">
        <f>新建!AF52</f>
        <v>0</v>
      </c>
      <c r="AF27" s="146">
        <f>新建!AG52</f>
        <v>3375</v>
      </c>
      <c r="AG27" s="146">
        <f>新建!AH52</f>
        <v>125</v>
      </c>
      <c r="AH27" s="177">
        <f>新建!AI52</f>
        <v>44742</v>
      </c>
      <c r="AI27" s="146">
        <f>新建!AJ52</f>
        <v>1</v>
      </c>
      <c r="AJ27" s="146">
        <f>新建!AK52</f>
        <v>0</v>
      </c>
      <c r="AK27" s="146">
        <f>新建!AL52</f>
        <v>0</v>
      </c>
      <c r="AL27" s="146">
        <f>新建!AM52</f>
        <v>0</v>
      </c>
      <c r="AM27" s="146" t="e">
        <f>新建!AN52</f>
        <v>#DIV/0!</v>
      </c>
      <c r="AN27" s="146" t="str">
        <f>新建!AO52</f>
        <v>基础施工</v>
      </c>
      <c r="AO27" s="146">
        <f>新建!AP52</f>
        <v>0</v>
      </c>
      <c r="AP27" s="146">
        <f>新建!AQ52</f>
        <v>0</v>
      </c>
      <c r="AQ27" s="146">
        <f>新建!AR52</f>
        <v>0</v>
      </c>
      <c r="AR27" s="146">
        <f>新建!AS52</f>
        <v>0</v>
      </c>
      <c r="AS27" s="146">
        <f>新建!AT52</f>
        <v>0</v>
      </c>
      <c r="AT27" s="146">
        <f>新建!AU52</f>
        <v>4500</v>
      </c>
      <c r="AU27" s="146">
        <f>新建!AV52</f>
        <v>0</v>
      </c>
      <c r="AV27" s="146">
        <f>新建!AW52</f>
        <v>0</v>
      </c>
      <c r="AW27" s="146">
        <f>新建!AX52</f>
        <v>0</v>
      </c>
      <c r="AX27" s="146">
        <f>新建!AY52</f>
        <v>4500</v>
      </c>
      <c r="AY27" s="146">
        <f>新建!AZ52</f>
        <v>0</v>
      </c>
      <c r="AZ27" s="146">
        <f>新建!BA52</f>
        <v>0</v>
      </c>
      <c r="BA27" s="146">
        <f>新建!BB52</f>
        <v>0</v>
      </c>
      <c r="BB27" s="146">
        <f>新建!BC52</f>
        <v>0</v>
      </c>
      <c r="BC27" s="146">
        <f>新建!BD52</f>
        <v>0</v>
      </c>
      <c r="BD27" s="204" t="s">
        <v>2209</v>
      </c>
      <c r="BE27" s="146" t="str">
        <f>新建!BF52</f>
        <v>乡村振兴专班</v>
      </c>
      <c r="BF27" s="146" t="str">
        <f>新建!BG52</f>
        <v>州农业农村局</v>
      </c>
      <c r="BG27" s="146" t="str">
        <f>新建!BH52</f>
        <v>权良智</v>
      </c>
      <c r="BH27" s="146" t="str">
        <f>新建!BI52</f>
        <v>阿克陶县</v>
      </c>
      <c r="BI27" s="146" t="str">
        <f>新建!BJ52</f>
        <v>王清勇</v>
      </c>
      <c r="BJ27" s="146" t="str">
        <f>新建!BK52</f>
        <v>阿克陶县农业农村局</v>
      </c>
      <c r="BK27" s="146" t="str">
        <f>新建!BL52</f>
        <v>艾力亚尔江·艾克白尔</v>
      </c>
      <c r="BL27" s="146">
        <f>新建!BM52</f>
        <v>13667591819</v>
      </c>
      <c r="BM27" s="146">
        <f>新建!BN52</f>
        <v>0</v>
      </c>
      <c r="BN27" s="146">
        <f>新建!BO52</f>
        <v>0</v>
      </c>
      <c r="BO27" s="146">
        <f>新建!BP52</f>
        <v>0</v>
      </c>
      <c r="BP27" s="146">
        <f>新建!BQ52</f>
        <v>0</v>
      </c>
      <c r="BQ27" s="226" t="s">
        <v>2210</v>
      </c>
    </row>
    <row r="28" s="122" customFormat="1" ht="63" customHeight="1" spans="1:69">
      <c r="A28" s="149">
        <v>13</v>
      </c>
      <c r="B28" s="32">
        <f>新建!B171</f>
        <v>1</v>
      </c>
      <c r="C28" s="32" t="str">
        <f>新建!C171</f>
        <v>阿克陶县</v>
      </c>
      <c r="D28" s="32">
        <f>新建!D171</f>
        <v>1</v>
      </c>
      <c r="E28" s="32">
        <f>新建!E171</f>
        <v>8000</v>
      </c>
      <c r="F28" s="148" t="str">
        <f>新建!F171</f>
        <v>克州阿克陶县市政公共基础设施建设项目</v>
      </c>
      <c r="G28" s="148" t="str">
        <f>新建!G171</f>
        <v>新建城区道路护栏10000米、绿化管网16000米及配套附属设施建设</v>
      </c>
      <c r="H28" s="32">
        <f>新建!H171</f>
        <v>8000</v>
      </c>
      <c r="I28" s="249"/>
      <c r="J28" s="32">
        <f>新建!J171</f>
        <v>8000</v>
      </c>
      <c r="K28" s="250"/>
      <c r="L28" s="250"/>
      <c r="M28" s="250"/>
      <c r="N28" s="250"/>
      <c r="O28" s="250"/>
      <c r="P28" s="251"/>
      <c r="Q28" s="252"/>
      <c r="R28" s="251"/>
      <c r="S28" s="252"/>
      <c r="T28" s="251"/>
      <c r="U28" s="253"/>
      <c r="V28" s="253"/>
      <c r="W28" s="253"/>
      <c r="X28" s="253"/>
      <c r="Y28" s="32">
        <f>新建!AA171</f>
        <v>6000</v>
      </c>
      <c r="Z28" s="254">
        <f>新建!AB171</f>
        <v>0.75</v>
      </c>
      <c r="AA28" s="32">
        <f>新建!AC171</f>
        <v>5000</v>
      </c>
      <c r="AB28" s="32">
        <f>新建!AD171</f>
        <v>1</v>
      </c>
      <c r="AC28" s="32">
        <f>新建!AE171</f>
        <v>5949</v>
      </c>
      <c r="AD28" s="253"/>
      <c r="AE28" s="32">
        <f>新建!AF171</f>
        <v>0</v>
      </c>
      <c r="AF28" s="32">
        <f>新建!AG171</f>
        <v>6000</v>
      </c>
      <c r="AG28" s="32">
        <f>新建!AH171</f>
        <v>0</v>
      </c>
      <c r="AH28" s="179">
        <f>新建!AI171</f>
        <v>44676</v>
      </c>
      <c r="AI28" s="32">
        <f>新建!AJ171</f>
        <v>1</v>
      </c>
      <c r="AJ28" s="32">
        <f>新建!AK171</f>
        <v>0</v>
      </c>
      <c r="AK28" s="32">
        <f>新建!AL171</f>
        <v>15</v>
      </c>
      <c r="AL28" s="32">
        <f>新建!AM171</f>
        <v>15</v>
      </c>
      <c r="AM28" s="32">
        <f>新建!AN171</f>
        <v>1</v>
      </c>
      <c r="AN28" s="32">
        <f>新建!AO171</f>
        <v>0</v>
      </c>
      <c r="AO28" s="32">
        <f>新建!AP171</f>
        <v>0</v>
      </c>
      <c r="AP28" s="32">
        <f>新建!AQ171</f>
        <v>0</v>
      </c>
      <c r="AQ28" s="32">
        <f>新建!AR171</f>
        <v>0</v>
      </c>
      <c r="AR28" s="32">
        <f>新建!AS171</f>
        <v>0</v>
      </c>
      <c r="AS28" s="32">
        <f>新建!AT171</f>
        <v>0</v>
      </c>
      <c r="AT28" s="32">
        <f>新建!AU171</f>
        <v>8000</v>
      </c>
      <c r="AU28" s="32">
        <f>新建!AV171</f>
        <v>0</v>
      </c>
      <c r="AV28" s="32">
        <f>新建!AW171</f>
        <v>8000</v>
      </c>
      <c r="AW28" s="32">
        <f>新建!AX171</f>
        <v>0</v>
      </c>
      <c r="AX28" s="32">
        <f>新建!AY171</f>
        <v>0</v>
      </c>
      <c r="AY28" s="32">
        <f>新建!AZ171</f>
        <v>0</v>
      </c>
      <c r="AZ28" s="32">
        <f>新建!BA171</f>
        <v>0</v>
      </c>
      <c r="BA28" s="32">
        <f>新建!BB171</f>
        <v>0</v>
      </c>
      <c r="BB28" s="32">
        <f>新建!BC171</f>
        <v>0</v>
      </c>
      <c r="BC28" s="32">
        <f>新建!BD171</f>
        <v>0</v>
      </c>
      <c r="BD28" s="204" t="s">
        <v>2209</v>
      </c>
      <c r="BE28" s="32" t="str">
        <f>新建!BF171</f>
        <v>住房和城乡建设专班</v>
      </c>
      <c r="BF28" s="32" t="str">
        <f>新建!BG171</f>
        <v>州住建局</v>
      </c>
      <c r="BG28" s="32" t="str">
        <f>新建!BH171</f>
        <v>王海江</v>
      </c>
      <c r="BH28" s="32" t="str">
        <f>新建!BI171</f>
        <v>阿克陶县</v>
      </c>
      <c r="BI28" s="32" t="str">
        <f>新建!BJ171</f>
        <v>艾尼瓦尔·吾布力</v>
      </c>
      <c r="BJ28" s="32" t="str">
        <f>新建!BK171</f>
        <v>阿克陶县住建局</v>
      </c>
      <c r="BK28" s="32" t="str">
        <f>新建!BL171</f>
        <v>买合木提·米曼</v>
      </c>
      <c r="BL28" s="32">
        <f>新建!BM171</f>
        <v>13345375888</v>
      </c>
      <c r="BM28" s="32" t="str">
        <f>新建!BN171</f>
        <v>孙权</v>
      </c>
      <c r="BN28" s="32">
        <f>新建!BO171</f>
        <v>13649930993</v>
      </c>
      <c r="BO28" s="32" t="str">
        <f>新建!BP171</f>
        <v>轻工业园区</v>
      </c>
      <c r="BP28" s="32">
        <f>新建!BQ171</f>
        <v>0</v>
      </c>
      <c r="BQ28" s="277" t="s">
        <v>2211</v>
      </c>
    </row>
    <row r="29" s="232" customFormat="1" ht="42" customHeight="1" spans="1:69">
      <c r="A29" s="40">
        <v>14</v>
      </c>
      <c r="B29" s="40">
        <f>新建!B69</f>
        <v>1</v>
      </c>
      <c r="C29" s="40" t="str">
        <f>新建!C69</f>
        <v>阿克陶县</v>
      </c>
      <c r="D29" s="40">
        <f>新建!D69</f>
        <v>1</v>
      </c>
      <c r="E29" s="40">
        <f>新建!E69</f>
        <v>13000</v>
      </c>
      <c r="F29" s="151" t="str">
        <f>新建!F69</f>
        <v>阿克陶县宏耕农业畜牧综合开发建设项目</v>
      </c>
      <c r="G29" s="151" t="str">
        <f>新建!G69</f>
        <v>新建8900亩饲草料基地、新增青贮量20万吨、40栋棚圈及配套附属设施建设</v>
      </c>
      <c r="H29" s="40">
        <f>新建!H69</f>
        <v>18000</v>
      </c>
      <c r="I29" s="40"/>
      <c r="J29" s="40">
        <f>新建!J69</f>
        <v>13000</v>
      </c>
      <c r="K29" s="40">
        <f>新建!K69</f>
        <v>1</v>
      </c>
      <c r="L29" s="40">
        <f>新建!L69</f>
        <v>1</v>
      </c>
      <c r="M29" s="40">
        <f>新建!M69</f>
        <v>1</v>
      </c>
      <c r="N29" s="40">
        <f>新建!N69</f>
        <v>1</v>
      </c>
      <c r="O29" s="40">
        <f>新建!O69</f>
        <v>1</v>
      </c>
      <c r="P29" s="40">
        <f>新建!P69</f>
        <v>0</v>
      </c>
      <c r="Q29" s="40">
        <f>新建!Q69</f>
        <v>1</v>
      </c>
      <c r="R29" s="40">
        <f>新建!R69</f>
        <v>0</v>
      </c>
      <c r="S29" s="40">
        <f>新建!T69</f>
        <v>0</v>
      </c>
      <c r="T29" s="40">
        <f>新建!V69</f>
        <v>1</v>
      </c>
      <c r="U29" s="40">
        <f>新建!W69</f>
        <v>13000</v>
      </c>
      <c r="V29" s="40">
        <f>新建!X69</f>
        <v>13000</v>
      </c>
      <c r="W29" s="40">
        <f>新建!Y69</f>
        <v>0</v>
      </c>
      <c r="X29" s="40">
        <f>新建!Z69</f>
        <v>13000</v>
      </c>
      <c r="Y29" s="40">
        <f>新建!AA69</f>
        <v>12000</v>
      </c>
      <c r="Z29" s="178">
        <f>新建!AB69</f>
        <v>0.923076923076923</v>
      </c>
      <c r="AA29" s="40">
        <f>新建!AC69</f>
        <v>12000</v>
      </c>
      <c r="AB29" s="40">
        <f>新建!AD69</f>
        <v>1</v>
      </c>
      <c r="AC29" s="40">
        <f>新建!AE69</f>
        <v>11150</v>
      </c>
      <c r="AD29" s="40"/>
      <c r="AE29" s="40">
        <f>新建!AF69</f>
        <v>0</v>
      </c>
      <c r="AF29" s="40">
        <f>新建!AG69</f>
        <v>9750</v>
      </c>
      <c r="AG29" s="40">
        <f>新建!AH69</f>
        <v>2250</v>
      </c>
      <c r="AH29" s="179">
        <f>新建!AI69</f>
        <v>44612</v>
      </c>
      <c r="AI29" s="40">
        <f>新建!AJ69</f>
        <v>1</v>
      </c>
      <c r="AJ29" s="40">
        <f>新建!AK69</f>
        <v>0</v>
      </c>
      <c r="AK29" s="40">
        <f>新建!AL69</f>
        <v>100</v>
      </c>
      <c r="AL29" s="40">
        <f>新建!AM69</f>
        <v>70</v>
      </c>
      <c r="AM29" s="40">
        <f>新建!AN69</f>
        <v>0.7</v>
      </c>
      <c r="AN29" s="40" t="str">
        <f>新建!AO69</f>
        <v>棚圈完成90%，储备库完成50%</v>
      </c>
      <c r="AO29" s="40">
        <f>新建!AP69</f>
        <v>0</v>
      </c>
      <c r="AP29" s="40">
        <f>新建!AQ69</f>
        <v>0</v>
      </c>
      <c r="AQ29" s="40" t="str">
        <f>新建!AR69</f>
        <v>喀什材料水电暖进不来，人员进不来，收尾阶段收不了尾</v>
      </c>
      <c r="AR29" s="40">
        <f>新建!AS69</f>
        <v>0</v>
      </c>
      <c r="AS29" s="40">
        <f>新建!AT69</f>
        <v>0</v>
      </c>
      <c r="AT29" s="40">
        <f>新建!AU69</f>
        <v>13000</v>
      </c>
      <c r="AU29" s="40">
        <f>新建!AV69</f>
        <v>0</v>
      </c>
      <c r="AV29" s="40">
        <f>新建!AW69</f>
        <v>0</v>
      </c>
      <c r="AW29" s="40">
        <f>新建!AX69</f>
        <v>0</v>
      </c>
      <c r="AX29" s="40">
        <f>新建!AY69</f>
        <v>0</v>
      </c>
      <c r="AY29" s="40">
        <f>新建!AZ69</f>
        <v>0</v>
      </c>
      <c r="AZ29" s="40">
        <f>新建!BA69</f>
        <v>0</v>
      </c>
      <c r="BA29" s="40">
        <f>新建!BB69</f>
        <v>0</v>
      </c>
      <c r="BB29" s="40">
        <f>新建!BC69</f>
        <v>13000</v>
      </c>
      <c r="BC29" s="40">
        <f>新建!BD69</f>
        <v>0</v>
      </c>
      <c r="BD29" s="272" t="s">
        <v>2212</v>
      </c>
      <c r="BE29" s="40" t="str">
        <f>新建!BF69</f>
        <v>乡村振兴专班</v>
      </c>
      <c r="BF29" s="40" t="str">
        <f>新建!BG69</f>
        <v>州畜牧兽医局</v>
      </c>
      <c r="BG29" s="40" t="str">
        <f>新建!BH69</f>
        <v>努尔艾力·买买提</v>
      </c>
      <c r="BH29" s="40" t="str">
        <f>新建!BI69</f>
        <v>阿克陶县</v>
      </c>
      <c r="BI29" s="40" t="str">
        <f>新建!BJ69</f>
        <v>王清勇</v>
      </c>
      <c r="BJ29" s="40" t="str">
        <f>新建!BK69</f>
        <v>阿克陶县畜牧兽医局</v>
      </c>
      <c r="BK29" s="40" t="str">
        <f>新建!BL69</f>
        <v>夏尔西白克·阿克木</v>
      </c>
      <c r="BL29" s="40">
        <f>新建!BM69</f>
        <v>13899492348</v>
      </c>
      <c r="BM29" s="40" t="str">
        <f>新建!BN69</f>
        <v>李成才</v>
      </c>
      <c r="BN29" s="40">
        <f>新建!BO69</f>
        <v>15597239991</v>
      </c>
      <c r="BO29" s="40" t="str">
        <f>新建!BP69</f>
        <v>玉麦镇</v>
      </c>
      <c r="BP29" s="40" t="str">
        <f>新建!BQ69</f>
        <v>1村</v>
      </c>
      <c r="BQ29" s="227"/>
    </row>
    <row r="30" s="233" customFormat="1" ht="42" customHeight="1" spans="1:69">
      <c r="A30" s="146">
        <v>15</v>
      </c>
      <c r="B30" s="146">
        <f>新建!B150</f>
        <v>1</v>
      </c>
      <c r="C30" s="146" t="str">
        <f>新建!C150</f>
        <v>阿克陶县</v>
      </c>
      <c r="D30" s="146">
        <f>新建!D150</f>
        <v>1</v>
      </c>
      <c r="E30" s="146">
        <f>新建!E150</f>
        <v>9000</v>
      </c>
      <c r="F30" s="147" t="str">
        <f>新建!F150</f>
        <v>克州阿克陶县汉代古城基础设施建设项目</v>
      </c>
      <c r="G30" s="147" t="str">
        <f>新建!G150</f>
        <v>新建游客服务用房1000平方米、生态停车场2座4000平方米配套附属设施建设</v>
      </c>
      <c r="H30" s="146">
        <f>新建!H150</f>
        <v>11250</v>
      </c>
      <c r="I30" s="146"/>
      <c r="J30" s="146">
        <f>新建!J150</f>
        <v>9000</v>
      </c>
      <c r="K30" s="146">
        <f>新建!K150</f>
        <v>1</v>
      </c>
      <c r="L30" s="146">
        <f>新建!L150</f>
        <v>1</v>
      </c>
      <c r="M30" s="146">
        <f>新建!M150</f>
        <v>1</v>
      </c>
      <c r="N30" s="146">
        <f>新建!N150</f>
        <v>1</v>
      </c>
      <c r="O30" s="146">
        <f>新建!O150</f>
        <v>1</v>
      </c>
      <c r="P30" s="146">
        <f>新建!P150</f>
        <v>0</v>
      </c>
      <c r="Q30" s="146">
        <f>新建!Q150</f>
        <v>1</v>
      </c>
      <c r="R30" s="146">
        <f>新建!R150</f>
        <v>0</v>
      </c>
      <c r="S30" s="146">
        <f>新建!T150</f>
        <v>0</v>
      </c>
      <c r="T30" s="146">
        <f>新建!V150</f>
        <v>1</v>
      </c>
      <c r="U30" s="146">
        <f>新建!W150</f>
        <v>9000</v>
      </c>
      <c r="V30" s="146">
        <f>新建!X150</f>
        <v>9000</v>
      </c>
      <c r="W30" s="146">
        <f>新建!Y150</f>
        <v>0</v>
      </c>
      <c r="X30" s="146">
        <f>新建!Z150</f>
        <v>9000</v>
      </c>
      <c r="Y30" s="146">
        <f>新建!AA150</f>
        <v>6500</v>
      </c>
      <c r="Z30" s="176">
        <f>新建!AB150</f>
        <v>0.722222222222222</v>
      </c>
      <c r="AA30" s="146">
        <f>新建!AC150</f>
        <v>4000</v>
      </c>
      <c r="AB30" s="146">
        <f>新建!AD150</f>
        <v>1</v>
      </c>
      <c r="AC30" s="146">
        <f>新建!AE150</f>
        <v>6129</v>
      </c>
      <c r="AD30" s="146"/>
      <c r="AE30" s="146">
        <f>新建!AF150</f>
        <v>0</v>
      </c>
      <c r="AF30" s="146">
        <f>新建!AG150</f>
        <v>6750</v>
      </c>
      <c r="AG30" s="146">
        <f>新建!AH150</f>
        <v>-250</v>
      </c>
      <c r="AH30" s="177">
        <f>新建!AI150</f>
        <v>44681</v>
      </c>
      <c r="AI30" s="146">
        <f>新建!AJ150</f>
        <v>1</v>
      </c>
      <c r="AJ30" s="146">
        <f>新建!AK150</f>
        <v>0</v>
      </c>
      <c r="AK30" s="146">
        <f>新建!AL150</f>
        <v>0</v>
      </c>
      <c r="AL30" s="146">
        <f>新建!AM150</f>
        <v>0</v>
      </c>
      <c r="AM30" s="146" t="e">
        <f>新建!AN150</f>
        <v>#DIV/0!</v>
      </c>
      <c r="AN30" s="146" t="str">
        <f>新建!AO150</f>
        <v>主体施工</v>
      </c>
      <c r="AO30" s="146">
        <f>新建!AP150</f>
        <v>0</v>
      </c>
      <c r="AP30" s="146">
        <f>新建!AQ150</f>
        <v>0</v>
      </c>
      <c r="AQ30" s="146">
        <f>新建!AR150</f>
        <v>0</v>
      </c>
      <c r="AR30" s="146">
        <f>新建!AS150</f>
        <v>0</v>
      </c>
      <c r="AS30" s="146">
        <f>新建!AT150</f>
        <v>0</v>
      </c>
      <c r="AT30" s="146">
        <f>新建!AU150</f>
        <v>9000</v>
      </c>
      <c r="AU30" s="146">
        <f>新建!AV150</f>
        <v>0</v>
      </c>
      <c r="AV30" s="146">
        <f>新建!AW150</f>
        <v>0</v>
      </c>
      <c r="AW30" s="146">
        <f>新建!AX150</f>
        <v>0</v>
      </c>
      <c r="AX30" s="146">
        <f>新建!AY150</f>
        <v>0</v>
      </c>
      <c r="AY30" s="146">
        <f>新建!AZ150</f>
        <v>0</v>
      </c>
      <c r="AZ30" s="146">
        <f>新建!BA150</f>
        <v>9000</v>
      </c>
      <c r="BA30" s="146">
        <f>新建!BB150</f>
        <v>0</v>
      </c>
      <c r="BB30" s="146">
        <f>新建!BC150</f>
        <v>0</v>
      </c>
      <c r="BC30" s="146">
        <f>新建!BD150</f>
        <v>0</v>
      </c>
      <c r="BD30" s="206" t="s">
        <v>2213</v>
      </c>
      <c r="BE30" s="146" t="str">
        <f>新建!BF150</f>
        <v>文化体育旅游专班</v>
      </c>
      <c r="BF30" s="146" t="str">
        <f>新建!BG150</f>
        <v>州文旅局</v>
      </c>
      <c r="BG30" s="146" t="str">
        <f>新建!BH150</f>
        <v>马中阳</v>
      </c>
      <c r="BH30" s="146" t="str">
        <f>新建!BI150</f>
        <v>阿克陶县</v>
      </c>
      <c r="BI30" s="146" t="str">
        <f>新建!BJ150</f>
        <v>张伟</v>
      </c>
      <c r="BJ30" s="146" t="str">
        <f>新建!BK150</f>
        <v>阿克陶县文旅局</v>
      </c>
      <c r="BK30" s="146" t="str">
        <f>新建!BL150</f>
        <v>冯东明</v>
      </c>
      <c r="BL30" s="146">
        <f>新建!BM150</f>
        <v>13899485857</v>
      </c>
      <c r="BM30" s="146">
        <f>新建!BN150</f>
        <v>0</v>
      </c>
      <c r="BN30" s="146">
        <f>新建!BO150</f>
        <v>0</v>
      </c>
      <c r="BO30" s="146">
        <f>新建!BP150</f>
        <v>0</v>
      </c>
      <c r="BP30" s="146">
        <f>新建!BQ150</f>
        <v>0</v>
      </c>
      <c r="BQ30" s="225"/>
    </row>
    <row r="31" s="119" customFormat="1" ht="42" customHeight="1" spans="1:69">
      <c r="A31" s="146">
        <v>16</v>
      </c>
      <c r="B31" s="146">
        <f>新建!B124</f>
        <v>1</v>
      </c>
      <c r="C31" s="146" t="str">
        <f>新建!C124</f>
        <v>阿克陶县</v>
      </c>
      <c r="D31" s="146">
        <f>新建!D124</f>
        <v>1</v>
      </c>
      <c r="E31" s="146">
        <f>新建!E124</f>
        <v>10000</v>
      </c>
      <c r="F31" s="147" t="str">
        <f>新建!F124</f>
        <v>阿克陶县优质职业教育基本建设工程项目</v>
      </c>
      <c r="G31" s="147" t="str">
        <f>新建!G124</f>
        <v>新建校舍52700平方米及配套附属和设备</v>
      </c>
      <c r="H31" s="146">
        <f>新建!H124</f>
        <v>10000</v>
      </c>
      <c r="I31" s="146"/>
      <c r="J31" s="146">
        <f>新建!J124</f>
        <v>10000</v>
      </c>
      <c r="K31" s="146">
        <f>新建!K124</f>
        <v>1</v>
      </c>
      <c r="L31" s="146">
        <f>新建!L124</f>
        <v>1</v>
      </c>
      <c r="M31" s="146">
        <f>新建!M124</f>
        <v>1</v>
      </c>
      <c r="N31" s="146">
        <f>新建!N124</f>
        <v>1</v>
      </c>
      <c r="O31" s="146">
        <f>新建!O124</f>
        <v>1</v>
      </c>
      <c r="P31" s="146">
        <f>新建!P124</f>
        <v>0</v>
      </c>
      <c r="Q31" s="146">
        <f>新建!Q124</f>
        <v>1</v>
      </c>
      <c r="R31" s="146">
        <f>新建!R124</f>
        <v>0</v>
      </c>
      <c r="S31" s="146">
        <f>新建!T124</f>
        <v>0</v>
      </c>
      <c r="T31" s="146">
        <f>新建!V124</f>
        <v>1</v>
      </c>
      <c r="U31" s="146">
        <f>新建!W124</f>
        <v>10000</v>
      </c>
      <c r="V31" s="146">
        <f>新建!X124</f>
        <v>10000</v>
      </c>
      <c r="W31" s="146">
        <f>新建!Y124</f>
        <v>0</v>
      </c>
      <c r="X31" s="146">
        <f>新建!Z124</f>
        <v>10000</v>
      </c>
      <c r="Y31" s="146">
        <f>新建!AA124</f>
        <v>7700</v>
      </c>
      <c r="Z31" s="176">
        <f>新建!AB124</f>
        <v>0.77</v>
      </c>
      <c r="AA31" s="146">
        <f>新建!AC124</f>
        <v>4000</v>
      </c>
      <c r="AB31" s="146">
        <f>新建!AD124</f>
        <v>1</v>
      </c>
      <c r="AC31" s="146">
        <f>新建!AE124</f>
        <v>7540</v>
      </c>
      <c r="AD31" s="146"/>
      <c r="AE31" s="146">
        <f>新建!AF124</f>
        <v>0</v>
      </c>
      <c r="AF31" s="146">
        <f>新建!AG124</f>
        <v>7500</v>
      </c>
      <c r="AG31" s="146">
        <f>新建!AH124</f>
        <v>200</v>
      </c>
      <c r="AH31" s="177">
        <f>新建!AI124</f>
        <v>44669</v>
      </c>
      <c r="AI31" s="146">
        <f>新建!AJ124</f>
        <v>1</v>
      </c>
      <c r="AJ31" s="146">
        <f>新建!AK124</f>
        <v>0</v>
      </c>
      <c r="AK31" s="146">
        <f>新建!AL124</f>
        <v>50</v>
      </c>
      <c r="AL31" s="146">
        <f>新建!AM124</f>
        <v>15</v>
      </c>
      <c r="AM31" s="146">
        <f>新建!AN124</f>
        <v>0.3</v>
      </c>
      <c r="AN31" s="146" t="str">
        <f>新建!AO124</f>
        <v>基础施工,商砼无法从喀什运送</v>
      </c>
      <c r="AO31" s="146">
        <f>新建!AP124</f>
        <v>0</v>
      </c>
      <c r="AP31" s="146">
        <f>新建!AQ124</f>
        <v>0</v>
      </c>
      <c r="AQ31" s="146">
        <f>新建!AR124</f>
        <v>0</v>
      </c>
      <c r="AR31" s="146">
        <f>新建!AS124</f>
        <v>0</v>
      </c>
      <c r="AS31" s="146">
        <f>新建!AT124</f>
        <v>0</v>
      </c>
      <c r="AT31" s="146">
        <f>新建!AU124</f>
        <v>10000</v>
      </c>
      <c r="AU31" s="146">
        <f>新建!AV124</f>
        <v>0</v>
      </c>
      <c r="AV31" s="146">
        <f>新建!AW124</f>
        <v>0</v>
      </c>
      <c r="AW31" s="146">
        <f>新建!AX124</f>
        <v>0</v>
      </c>
      <c r="AX31" s="146">
        <f>新建!AY124</f>
        <v>0</v>
      </c>
      <c r="AY31" s="146">
        <f>新建!AZ124</f>
        <v>0</v>
      </c>
      <c r="AZ31" s="146">
        <f>新建!BA124</f>
        <v>0</v>
      </c>
      <c r="BA31" s="146">
        <f>新建!BB124</f>
        <v>10000</v>
      </c>
      <c r="BB31" s="146">
        <f>新建!BC124</f>
        <v>0</v>
      </c>
      <c r="BC31" s="146">
        <f>新建!BD124</f>
        <v>0</v>
      </c>
      <c r="BD31" s="269" t="s">
        <v>2197</v>
      </c>
      <c r="BE31" s="146" t="str">
        <f>新建!BF124</f>
        <v>教育专班</v>
      </c>
      <c r="BF31" s="146" t="str">
        <f>新建!BG124</f>
        <v>州教育局</v>
      </c>
      <c r="BG31" s="146" t="str">
        <f>新建!BH124</f>
        <v>阿依古丽·白仙阿里</v>
      </c>
      <c r="BH31" s="146" t="str">
        <f>新建!BI124</f>
        <v>阿克陶县</v>
      </c>
      <c r="BI31" s="146" t="str">
        <f>新建!BJ124</f>
        <v>艾尼瓦尔·吾布力</v>
      </c>
      <c r="BJ31" s="146" t="str">
        <f>新建!BK124</f>
        <v>阿克陶县教育局</v>
      </c>
      <c r="BK31" s="146" t="str">
        <f>新建!BL124</f>
        <v>阿不都乃比·阿不都热依木</v>
      </c>
      <c r="BL31" s="146">
        <f>新建!BM124</f>
        <v>13379707050</v>
      </c>
      <c r="BM31" s="146">
        <f>新建!BN124</f>
        <v>0</v>
      </c>
      <c r="BN31" s="146">
        <f>新建!BO124</f>
        <v>0</v>
      </c>
      <c r="BO31" s="146">
        <f>新建!BP124</f>
        <v>0</v>
      </c>
      <c r="BP31" s="146">
        <f>新建!BQ124</f>
        <v>0</v>
      </c>
      <c r="BQ31" s="226" t="s">
        <v>2214</v>
      </c>
    </row>
    <row r="32" s="234" customFormat="1" ht="42" customHeight="1" spans="1:69">
      <c r="A32" s="146">
        <v>17</v>
      </c>
      <c r="B32" s="146">
        <f>新建!B197</f>
        <v>1</v>
      </c>
      <c r="C32" s="146" t="str">
        <f>新建!C197</f>
        <v>阿克陶县</v>
      </c>
      <c r="D32" s="146">
        <f>新建!D197</f>
        <v>1</v>
      </c>
      <c r="E32" s="146">
        <f>新建!E197</f>
        <v>5000</v>
      </c>
      <c r="F32" s="147" t="str">
        <f>新建!F197</f>
        <v>克州阿克陶县冷链物流基础设施建设项目</v>
      </c>
      <c r="G32" s="147" t="str">
        <f>新建!G197</f>
        <v>总建筑面积为55653平方米，总仓储量5万吨及配套附属设施建设</v>
      </c>
      <c r="H32" s="146">
        <f>新建!H197</f>
        <v>25000</v>
      </c>
      <c r="I32" s="146"/>
      <c r="J32" s="146">
        <f>新建!J197</f>
        <v>9000</v>
      </c>
      <c r="K32" s="146">
        <f>新建!K197</f>
        <v>1</v>
      </c>
      <c r="L32" s="146">
        <f>新建!L197</f>
        <v>1</v>
      </c>
      <c r="M32" s="146">
        <f>新建!M197</f>
        <v>1</v>
      </c>
      <c r="N32" s="146">
        <f>新建!N197</f>
        <v>1</v>
      </c>
      <c r="O32" s="146">
        <f>新建!O197</f>
        <v>1</v>
      </c>
      <c r="P32" s="146">
        <f>新建!P197</f>
        <v>0</v>
      </c>
      <c r="Q32" s="146">
        <f>新建!Q197</f>
        <v>1</v>
      </c>
      <c r="R32" s="146">
        <f>新建!R197</f>
        <v>0</v>
      </c>
      <c r="S32" s="146">
        <f>新建!T197</f>
        <v>0</v>
      </c>
      <c r="T32" s="146">
        <f>新建!V197</f>
        <v>1</v>
      </c>
      <c r="U32" s="146">
        <f>新建!W197</f>
        <v>9000</v>
      </c>
      <c r="V32" s="146">
        <f>新建!X197</f>
        <v>9000</v>
      </c>
      <c r="W32" s="146">
        <f>新建!Y197</f>
        <v>0</v>
      </c>
      <c r="X32" s="146">
        <f>新建!Z197</f>
        <v>9000</v>
      </c>
      <c r="Y32" s="146">
        <f>新建!AA197</f>
        <v>6500</v>
      </c>
      <c r="Z32" s="176">
        <f>新建!AB197</f>
        <v>0.722222222222222</v>
      </c>
      <c r="AA32" s="146">
        <f>新建!AC197</f>
        <v>0</v>
      </c>
      <c r="AB32" s="146">
        <f>新建!AD197</f>
        <v>1</v>
      </c>
      <c r="AC32" s="146">
        <f>新建!AE197</f>
        <v>0</v>
      </c>
      <c r="AD32" s="146"/>
      <c r="AE32" s="146">
        <f>新建!AF197</f>
        <v>0</v>
      </c>
      <c r="AF32" s="146">
        <f>新建!AG197</f>
        <v>6750</v>
      </c>
      <c r="AG32" s="146">
        <f>新建!AH197</f>
        <v>-250</v>
      </c>
      <c r="AH32" s="177">
        <f>新建!AI197</f>
        <v>44742</v>
      </c>
      <c r="AI32" s="146">
        <f>新建!AJ197</f>
        <v>1</v>
      </c>
      <c r="AJ32" s="146">
        <f>新建!AK197</f>
        <v>0</v>
      </c>
      <c r="AK32" s="146">
        <f>新建!AL197</f>
        <v>0</v>
      </c>
      <c r="AL32" s="146">
        <f>新建!AM197</f>
        <v>0</v>
      </c>
      <c r="AM32" s="146" t="e">
        <f>新建!AN197</f>
        <v>#DIV/0!</v>
      </c>
      <c r="AN32" s="146" t="str">
        <f>新建!AO197</f>
        <v>基础施工</v>
      </c>
      <c r="AO32" s="146">
        <f>新建!AP197</f>
        <v>0</v>
      </c>
      <c r="AP32" s="146">
        <f>新建!AQ197</f>
        <v>0</v>
      </c>
      <c r="AQ32" s="146">
        <f>新建!AR197</f>
        <v>0</v>
      </c>
      <c r="AR32" s="146">
        <f>新建!AS197</f>
        <v>0</v>
      </c>
      <c r="AS32" s="146">
        <f>新建!AT197</f>
        <v>0</v>
      </c>
      <c r="AT32" s="146">
        <f>新建!AU197</f>
        <v>9000</v>
      </c>
      <c r="AU32" s="146">
        <f>新建!AV197</f>
        <v>0</v>
      </c>
      <c r="AV32" s="146">
        <f>新建!AW197</f>
        <v>0</v>
      </c>
      <c r="AW32" s="146">
        <f>新建!AX197</f>
        <v>0</v>
      </c>
      <c r="AX32" s="146">
        <f>新建!AY197</f>
        <v>0</v>
      </c>
      <c r="AY32" s="146">
        <f>新建!AZ197</f>
        <v>0</v>
      </c>
      <c r="AZ32" s="146">
        <f>新建!BA197</f>
        <v>9000</v>
      </c>
      <c r="BA32" s="146">
        <f>新建!BB197</f>
        <v>0</v>
      </c>
      <c r="BB32" s="146">
        <f>新建!BC197</f>
        <v>0</v>
      </c>
      <c r="BC32" s="146">
        <f>新建!BD197</f>
        <v>0</v>
      </c>
      <c r="BD32" s="206" t="s">
        <v>2215</v>
      </c>
      <c r="BE32" s="146" t="str">
        <f>新建!BF197</f>
        <v>乡村振兴专班</v>
      </c>
      <c r="BF32" s="146" t="str">
        <f>新建!BG197</f>
        <v>州农业农村局</v>
      </c>
      <c r="BG32" s="146" t="str">
        <f>新建!BH197</f>
        <v>权良智</v>
      </c>
      <c r="BH32" s="146" t="str">
        <f>新建!BI197</f>
        <v>阿克陶县</v>
      </c>
      <c r="BI32" s="146" t="str">
        <f>新建!BJ197</f>
        <v>王清勇</v>
      </c>
      <c r="BJ32" s="146" t="str">
        <f>新建!BK197</f>
        <v>阿克陶县农业农村局</v>
      </c>
      <c r="BK32" s="146" t="str">
        <f>新建!BL197</f>
        <v>艾力亚尔江·艾克白尔</v>
      </c>
      <c r="BL32" s="146">
        <f>新建!BM197</f>
        <v>13667591819</v>
      </c>
      <c r="BM32" s="146">
        <f>新建!BN197</f>
        <v>0</v>
      </c>
      <c r="BN32" s="146">
        <f>新建!BO197</f>
        <v>0</v>
      </c>
      <c r="BO32" s="146">
        <f>新建!BP197</f>
        <v>0</v>
      </c>
      <c r="BP32" s="146">
        <f>新建!BQ197</f>
        <v>0</v>
      </c>
      <c r="BQ32" s="150"/>
    </row>
    <row r="33" s="234" customFormat="1" ht="42" customHeight="1" spans="1:69">
      <c r="A33" s="146">
        <v>18</v>
      </c>
      <c r="B33" s="146">
        <f>新建!B213</f>
        <v>1</v>
      </c>
      <c r="C33" s="146" t="str">
        <f>新建!C213</f>
        <v>阿克陶县</v>
      </c>
      <c r="D33" s="146">
        <f>新建!D213</f>
        <v>1</v>
      </c>
      <c r="E33" s="146">
        <f>新建!E213</f>
        <v>14000</v>
      </c>
      <c r="F33" s="147" t="str">
        <f>新建!F213</f>
        <v>阿克陶县德创·御湖华府建设项目</v>
      </c>
      <c r="G33" s="147" t="str">
        <f>新建!G213</f>
        <v>总建筑面积173667.58平方米</v>
      </c>
      <c r="H33" s="146">
        <f>新建!H213</f>
        <v>62000</v>
      </c>
      <c r="I33" s="146"/>
      <c r="J33" s="146">
        <f>新建!J213</f>
        <v>14000</v>
      </c>
      <c r="K33" s="146">
        <f>新建!K213</f>
        <v>1</v>
      </c>
      <c r="L33" s="146">
        <f>新建!L213</f>
        <v>1</v>
      </c>
      <c r="M33" s="146">
        <f>新建!M213</f>
        <v>1</v>
      </c>
      <c r="N33" s="146">
        <f>新建!N213</f>
        <v>1</v>
      </c>
      <c r="O33" s="146">
        <f>新建!O213</f>
        <v>1</v>
      </c>
      <c r="P33" s="146">
        <f>新建!P213</f>
        <v>0</v>
      </c>
      <c r="Q33" s="146">
        <f>新建!Q213</f>
        <v>1</v>
      </c>
      <c r="R33" s="146">
        <f>新建!R213</f>
        <v>0</v>
      </c>
      <c r="S33" s="146">
        <f>新建!T213</f>
        <v>0</v>
      </c>
      <c r="T33" s="146">
        <f>新建!V213</f>
        <v>1</v>
      </c>
      <c r="U33" s="146">
        <f>新建!W213</f>
        <v>14000</v>
      </c>
      <c r="V33" s="146">
        <f>新建!X213</f>
        <v>14000</v>
      </c>
      <c r="W33" s="146">
        <f>新建!Y213</f>
        <v>0</v>
      </c>
      <c r="X33" s="146">
        <f>新建!Z213</f>
        <v>14000</v>
      </c>
      <c r="Y33" s="146">
        <f>新建!AA213</f>
        <v>12000</v>
      </c>
      <c r="Z33" s="176">
        <f>新建!AB213</f>
        <v>0.857142857142857</v>
      </c>
      <c r="AA33" s="146">
        <f>新建!AC213</f>
        <v>11250</v>
      </c>
      <c r="AB33" s="146">
        <f>新建!AD213</f>
        <v>1</v>
      </c>
      <c r="AC33" s="146">
        <f>新建!AE213</f>
        <v>13185</v>
      </c>
      <c r="AD33" s="146"/>
      <c r="AE33" s="146">
        <f>新建!AF213</f>
        <v>0</v>
      </c>
      <c r="AF33" s="146">
        <f>新建!AG213</f>
        <v>10500</v>
      </c>
      <c r="AG33" s="146">
        <f>新建!AH213</f>
        <v>1500</v>
      </c>
      <c r="AH33" s="177">
        <f>新建!AI213</f>
        <v>44617</v>
      </c>
      <c r="AI33" s="146">
        <f>新建!AJ213</f>
        <v>1</v>
      </c>
      <c r="AJ33" s="146">
        <f>新建!AK213</f>
        <v>0</v>
      </c>
      <c r="AK33" s="146">
        <f>新建!AL213</f>
        <v>120</v>
      </c>
      <c r="AL33" s="146">
        <f>新建!AM213</f>
        <v>80</v>
      </c>
      <c r="AM33" s="146">
        <f>新建!AN213</f>
        <v>0.666666666666667</v>
      </c>
      <c r="AN33" s="146" t="str">
        <f>新建!AO213</f>
        <v>基础施工</v>
      </c>
      <c r="AO33" s="146">
        <f>新建!AP213</f>
        <v>0</v>
      </c>
      <c r="AP33" s="146">
        <f>新建!AQ213</f>
        <v>0</v>
      </c>
      <c r="AQ33" s="146">
        <f>新建!AR213</f>
        <v>0</v>
      </c>
      <c r="AR33" s="146">
        <f>新建!AS213</f>
        <v>0</v>
      </c>
      <c r="AS33" s="146">
        <f>新建!AT213</f>
        <v>0</v>
      </c>
      <c r="AT33" s="146">
        <f>新建!AU213</f>
        <v>14000</v>
      </c>
      <c r="AU33" s="146">
        <f>新建!AV213</f>
        <v>0</v>
      </c>
      <c r="AV33" s="146">
        <f>新建!AW213</f>
        <v>0</v>
      </c>
      <c r="AW33" s="146">
        <f>新建!AX213</f>
        <v>0</v>
      </c>
      <c r="AX33" s="146">
        <f>新建!AY213</f>
        <v>0</v>
      </c>
      <c r="AY33" s="146">
        <f>新建!AZ213</f>
        <v>0</v>
      </c>
      <c r="AZ33" s="146">
        <f>新建!BA213</f>
        <v>0</v>
      </c>
      <c r="BA33" s="146">
        <f>新建!BB213</f>
        <v>0</v>
      </c>
      <c r="BB33" s="146">
        <f>新建!BC213</f>
        <v>14000</v>
      </c>
      <c r="BC33" s="146">
        <f>新建!BD213</f>
        <v>0</v>
      </c>
      <c r="BD33" s="271" t="s">
        <v>2177</v>
      </c>
      <c r="BE33" s="146" t="str">
        <f>新建!BF213</f>
        <v>住房和城乡建设专班</v>
      </c>
      <c r="BF33" s="146" t="str">
        <f>新建!BG213</f>
        <v>州住建局</v>
      </c>
      <c r="BG33" s="146" t="str">
        <f>新建!BH213</f>
        <v>王海江</v>
      </c>
      <c r="BH33" s="146" t="str">
        <f>新建!BI213</f>
        <v>阿克陶县</v>
      </c>
      <c r="BI33" s="146" t="str">
        <f>新建!BJ213</f>
        <v>艾尼瓦尔·吾布力</v>
      </c>
      <c r="BJ33" s="146" t="str">
        <f>新建!BK213</f>
        <v>阿克陶县住建局</v>
      </c>
      <c r="BK33" s="146" t="str">
        <f>新建!BL213</f>
        <v>买合木提·米曼</v>
      </c>
      <c r="BL33" s="146">
        <f>新建!BM213</f>
        <v>13345375888</v>
      </c>
      <c r="BM33" s="146" t="str">
        <f>新建!BN213</f>
        <v>张艺兴</v>
      </c>
      <c r="BN33" s="146">
        <f>新建!BO213</f>
        <v>13609970286</v>
      </c>
      <c r="BO33" s="146" t="str">
        <f>新建!BP213</f>
        <v>县城</v>
      </c>
      <c r="BP33" s="146">
        <f>新建!BQ213</f>
        <v>0</v>
      </c>
      <c r="BQ33" s="225"/>
    </row>
    <row r="34" s="234" customFormat="1" ht="42" customHeight="1" spans="1:69">
      <c r="A34" s="146">
        <v>19</v>
      </c>
      <c r="B34" s="146">
        <f>新建!B214</f>
        <v>1</v>
      </c>
      <c r="C34" s="146" t="str">
        <f>新建!C214</f>
        <v>阿克陶县</v>
      </c>
      <c r="D34" s="146">
        <f>新建!D214</f>
        <v>1</v>
      </c>
      <c r="E34" s="146">
        <f>新建!E214</f>
        <v>10000</v>
      </c>
      <c r="F34" s="147" t="str">
        <f>新建!F214</f>
        <v>阿克陶县湖畔·学府家苑建设项目</v>
      </c>
      <c r="G34" s="147" t="str">
        <f>新建!G214</f>
        <v>总建筑面积77118平方米</v>
      </c>
      <c r="H34" s="146">
        <f>新建!H214</f>
        <v>29000</v>
      </c>
      <c r="I34" s="146"/>
      <c r="J34" s="146">
        <f>新建!J214</f>
        <v>10000</v>
      </c>
      <c r="K34" s="146">
        <f>新建!K214</f>
        <v>1</v>
      </c>
      <c r="L34" s="146">
        <f>新建!L214</f>
        <v>1</v>
      </c>
      <c r="M34" s="146">
        <f>新建!M214</f>
        <v>1</v>
      </c>
      <c r="N34" s="146">
        <f>新建!N214</f>
        <v>1</v>
      </c>
      <c r="O34" s="146">
        <f>新建!O214</f>
        <v>1</v>
      </c>
      <c r="P34" s="146">
        <f>新建!P214</f>
        <v>0</v>
      </c>
      <c r="Q34" s="146">
        <f>新建!Q214</f>
        <v>1</v>
      </c>
      <c r="R34" s="146">
        <f>新建!R214</f>
        <v>0</v>
      </c>
      <c r="S34" s="146">
        <f>新建!T214</f>
        <v>0</v>
      </c>
      <c r="T34" s="146">
        <f>新建!V214</f>
        <v>1</v>
      </c>
      <c r="U34" s="146">
        <f>新建!W214</f>
        <v>10000</v>
      </c>
      <c r="V34" s="146">
        <f>新建!X214</f>
        <v>10000</v>
      </c>
      <c r="W34" s="146">
        <f>新建!Y214</f>
        <v>0</v>
      </c>
      <c r="X34" s="146">
        <f>新建!Z214</f>
        <v>10000</v>
      </c>
      <c r="Y34" s="146">
        <f>新建!AA214</f>
        <v>8500</v>
      </c>
      <c r="Z34" s="176">
        <f>新建!AB214</f>
        <v>0.85</v>
      </c>
      <c r="AA34" s="146">
        <f>新建!AC214</f>
        <v>7500</v>
      </c>
      <c r="AB34" s="146">
        <f>新建!AD214</f>
        <v>1</v>
      </c>
      <c r="AC34" s="146">
        <f>新建!AE214</f>
        <v>8313</v>
      </c>
      <c r="AD34" s="146"/>
      <c r="AE34" s="146">
        <f>新建!AF214</f>
        <v>0</v>
      </c>
      <c r="AF34" s="146">
        <f>新建!AG214</f>
        <v>7500</v>
      </c>
      <c r="AG34" s="146">
        <f>新建!AH214</f>
        <v>1000</v>
      </c>
      <c r="AH34" s="177">
        <f>新建!AI214</f>
        <v>44617</v>
      </c>
      <c r="AI34" s="146">
        <f>新建!AJ214</f>
        <v>1</v>
      </c>
      <c r="AJ34" s="146">
        <f>新建!AK214</f>
        <v>0</v>
      </c>
      <c r="AK34" s="146">
        <f>新建!AL214</f>
        <v>100</v>
      </c>
      <c r="AL34" s="146">
        <f>新建!AM214</f>
        <v>80</v>
      </c>
      <c r="AM34" s="146">
        <f>新建!AN214</f>
        <v>0.8</v>
      </c>
      <c r="AN34" s="146" t="str">
        <f>新建!AO214</f>
        <v>基础施工</v>
      </c>
      <c r="AO34" s="146">
        <f>新建!AP214</f>
        <v>0</v>
      </c>
      <c r="AP34" s="146">
        <f>新建!AQ214</f>
        <v>0</v>
      </c>
      <c r="AQ34" s="146">
        <f>新建!AR214</f>
        <v>0</v>
      </c>
      <c r="AR34" s="146">
        <f>新建!AS214</f>
        <v>0</v>
      </c>
      <c r="AS34" s="146">
        <f>新建!AT214</f>
        <v>0</v>
      </c>
      <c r="AT34" s="146">
        <f>新建!AU214</f>
        <v>10000</v>
      </c>
      <c r="AU34" s="146">
        <f>新建!AV214</f>
        <v>0</v>
      </c>
      <c r="AV34" s="146">
        <f>新建!AW214</f>
        <v>0</v>
      </c>
      <c r="AW34" s="146">
        <f>新建!AX214</f>
        <v>0</v>
      </c>
      <c r="AX34" s="146">
        <f>新建!AY214</f>
        <v>0</v>
      </c>
      <c r="AY34" s="146">
        <f>新建!AZ214</f>
        <v>0</v>
      </c>
      <c r="AZ34" s="146">
        <f>新建!BA214</f>
        <v>0</v>
      </c>
      <c r="BA34" s="146">
        <f>新建!BB214</f>
        <v>0</v>
      </c>
      <c r="BB34" s="146">
        <f>新建!BC214</f>
        <v>10000</v>
      </c>
      <c r="BC34" s="146">
        <f>新建!BD214</f>
        <v>0</v>
      </c>
      <c r="BD34" s="272" t="s">
        <v>2179</v>
      </c>
      <c r="BE34" s="146" t="str">
        <f>新建!BF214</f>
        <v>住房和城乡建设专班</v>
      </c>
      <c r="BF34" s="146" t="str">
        <f>新建!BG214</f>
        <v>州住建局</v>
      </c>
      <c r="BG34" s="146" t="str">
        <f>新建!BH214</f>
        <v>王海江</v>
      </c>
      <c r="BH34" s="146" t="str">
        <f>新建!BI214</f>
        <v>阿克陶县</v>
      </c>
      <c r="BI34" s="146" t="str">
        <f>新建!BJ214</f>
        <v>艾尼瓦尔·吾布力</v>
      </c>
      <c r="BJ34" s="146" t="str">
        <f>新建!BK214</f>
        <v>阿克陶县住建局</v>
      </c>
      <c r="BK34" s="146" t="str">
        <f>新建!BL214</f>
        <v>买合木提·米曼</v>
      </c>
      <c r="BL34" s="146">
        <f>新建!BM214</f>
        <v>13345375888</v>
      </c>
      <c r="BM34" s="146" t="str">
        <f>新建!BN214</f>
        <v>雍兴鸿</v>
      </c>
      <c r="BN34" s="146">
        <f>新建!BO214</f>
        <v>18690808999</v>
      </c>
      <c r="BO34" s="146" t="str">
        <f>新建!BP214</f>
        <v>县城</v>
      </c>
      <c r="BP34" s="146">
        <f>新建!BQ214</f>
        <v>0</v>
      </c>
      <c r="BQ34" s="225"/>
    </row>
    <row r="35" s="234" customFormat="1" ht="42" customHeight="1" spans="1:69">
      <c r="A35" s="243">
        <v>20</v>
      </c>
      <c r="B35" s="243">
        <f>新建!B226</f>
        <v>1</v>
      </c>
      <c r="C35" s="243" t="str">
        <f>新建!C226</f>
        <v>阿克陶县</v>
      </c>
      <c r="D35" s="243">
        <f>新建!D226</f>
        <v>1</v>
      </c>
      <c r="E35" s="243">
        <f>新建!E226</f>
        <v>18000</v>
      </c>
      <c r="F35" s="244" t="str">
        <f>新建!F226</f>
        <v>阿克陶县科邦锰业锰兴天霸巷道建设项目</v>
      </c>
      <c r="G35" s="244" t="str">
        <f>新建!G226</f>
        <v>开采能力28万吨/年</v>
      </c>
      <c r="H35" s="243">
        <f>新建!H226</f>
        <v>18000</v>
      </c>
      <c r="I35" s="243"/>
      <c r="J35" s="243">
        <f>新建!J226</f>
        <v>18000</v>
      </c>
      <c r="K35" s="243">
        <f>新建!K226</f>
        <v>1</v>
      </c>
      <c r="L35" s="243">
        <f>新建!L226</f>
        <v>1</v>
      </c>
      <c r="M35" s="243">
        <f>新建!M226</f>
        <v>1</v>
      </c>
      <c r="N35" s="243">
        <f>新建!N226</f>
        <v>1</v>
      </c>
      <c r="O35" s="243">
        <f>新建!O226</f>
        <v>1</v>
      </c>
      <c r="P35" s="243">
        <f>新建!P226</f>
        <v>0</v>
      </c>
      <c r="Q35" s="243">
        <f>新建!Q226</f>
        <v>1</v>
      </c>
      <c r="R35" s="243">
        <f>新建!R226</f>
        <v>0</v>
      </c>
      <c r="S35" s="243">
        <f>新建!T226</f>
        <v>0</v>
      </c>
      <c r="T35" s="243">
        <f>新建!V226</f>
        <v>1</v>
      </c>
      <c r="U35" s="243">
        <f>新建!W226</f>
        <v>18000</v>
      </c>
      <c r="V35" s="243">
        <f>新建!X226</f>
        <v>18000</v>
      </c>
      <c r="W35" s="243">
        <f>新建!Y226</f>
        <v>0</v>
      </c>
      <c r="X35" s="243">
        <f>新建!Z226</f>
        <v>18000</v>
      </c>
      <c r="Y35" s="243">
        <f>新建!AA226</f>
        <v>1600</v>
      </c>
      <c r="Z35" s="255">
        <f>新建!AB226</f>
        <v>0.0888888888888889</v>
      </c>
      <c r="AA35" s="243">
        <f>新建!AC226</f>
        <v>1500</v>
      </c>
      <c r="AB35" s="243">
        <f>新建!AD226</f>
        <v>0</v>
      </c>
      <c r="AC35" s="243">
        <f>新建!AE226</f>
        <v>0</v>
      </c>
      <c r="AD35" s="243"/>
      <c r="AE35" s="243">
        <f>新建!AF226</f>
        <v>0</v>
      </c>
      <c r="AF35" s="243">
        <f>新建!AG226</f>
        <v>13500</v>
      </c>
      <c r="AG35" s="243">
        <f>新建!AH226</f>
        <v>-11900</v>
      </c>
      <c r="AH35" s="261">
        <f>新建!AI226</f>
        <v>44782</v>
      </c>
      <c r="AI35" s="243">
        <f>新建!AJ226</f>
        <v>1</v>
      </c>
      <c r="AJ35" s="243">
        <f>新建!AK226</f>
        <v>0</v>
      </c>
      <c r="AK35" s="243">
        <f>新建!AL226</f>
        <v>210</v>
      </c>
      <c r="AL35" s="243">
        <f>新建!AM226</f>
        <v>210</v>
      </c>
      <c r="AM35" s="243">
        <f>新建!AN226</f>
        <v>1</v>
      </c>
      <c r="AN35" s="243">
        <f>新建!AO226</f>
        <v>0</v>
      </c>
      <c r="AO35" s="243">
        <f>新建!AP226</f>
        <v>0</v>
      </c>
      <c r="AP35" s="243">
        <f>新建!AQ226</f>
        <v>0</v>
      </c>
      <c r="AQ35" s="243">
        <f>新建!AR226</f>
        <v>0</v>
      </c>
      <c r="AR35" s="243">
        <f>新建!AS226</f>
        <v>0</v>
      </c>
      <c r="AS35" s="243">
        <f>新建!AT226</f>
        <v>0</v>
      </c>
      <c r="AT35" s="243">
        <f>新建!AU226</f>
        <v>18000</v>
      </c>
      <c r="AU35" s="243">
        <f>新建!AV226</f>
        <v>0</v>
      </c>
      <c r="AV35" s="243">
        <f>新建!AW226</f>
        <v>0</v>
      </c>
      <c r="AW35" s="243">
        <f>新建!AX226</f>
        <v>0</v>
      </c>
      <c r="AX35" s="243">
        <f>新建!AY226</f>
        <v>0</v>
      </c>
      <c r="AY35" s="243">
        <f>新建!AZ226</f>
        <v>0</v>
      </c>
      <c r="AZ35" s="243">
        <f>新建!BA226</f>
        <v>0</v>
      </c>
      <c r="BA35" s="243">
        <f>新建!BB226</f>
        <v>0</v>
      </c>
      <c r="BB35" s="243">
        <f>新建!BC226</f>
        <v>18000</v>
      </c>
      <c r="BC35" s="243">
        <f>新建!BD226</f>
        <v>0</v>
      </c>
      <c r="BD35" s="273" t="s">
        <v>2216</v>
      </c>
      <c r="BE35" s="243" t="str">
        <f>新建!BF226</f>
        <v>产业专班</v>
      </c>
      <c r="BF35" s="243" t="str">
        <f>新建!BG226</f>
        <v>州工信局</v>
      </c>
      <c r="BG35" s="243" t="str">
        <f>新建!BH226</f>
        <v>刘鹏</v>
      </c>
      <c r="BH35" s="243" t="str">
        <f>新建!BI226</f>
        <v>阿克陶县</v>
      </c>
      <c r="BI35" s="243" t="str">
        <f>新建!BJ226</f>
        <v>陈敬华</v>
      </c>
      <c r="BJ35" s="243" t="str">
        <f>新建!BK226</f>
        <v>阿克陶县商信局</v>
      </c>
      <c r="BK35" s="243" t="str">
        <f>新建!BL226</f>
        <v>张子琦</v>
      </c>
      <c r="BL35" s="243">
        <f>新建!BM226</f>
        <v>18129188866</v>
      </c>
      <c r="BM35" s="243">
        <f>新建!BN226</f>
        <v>0</v>
      </c>
      <c r="BN35" s="243">
        <f>新建!BO226</f>
        <v>0</v>
      </c>
      <c r="BO35" s="243">
        <f>新建!BP226</f>
        <v>0</v>
      </c>
      <c r="BP35" s="243">
        <f>新建!BQ226</f>
        <v>0</v>
      </c>
      <c r="BQ35" s="225"/>
    </row>
    <row r="36" s="234" customFormat="1" ht="42" customHeight="1" spans="1:69">
      <c r="A36" s="146">
        <v>21</v>
      </c>
      <c r="B36" s="146">
        <f>新建!B228</f>
        <v>1</v>
      </c>
      <c r="C36" s="146" t="str">
        <f>新建!C228</f>
        <v>阿克陶县</v>
      </c>
      <c r="D36" s="146">
        <f>新建!D228</f>
        <v>1</v>
      </c>
      <c r="E36" s="146">
        <f>新建!E228</f>
        <v>15000</v>
      </c>
      <c r="F36" s="147" t="str">
        <f>新建!F228</f>
        <v>阿克陶县佰源丰矿业改扩建技改项目</v>
      </c>
      <c r="G36" s="147" t="str">
        <f>新建!G228</f>
        <v>60万吨采矿改扩建到75万吨，技改目前的选矿设备</v>
      </c>
      <c r="H36" s="146">
        <f>新建!H228</f>
        <v>15000</v>
      </c>
      <c r="I36" s="146"/>
      <c r="J36" s="146">
        <f>新建!J228</f>
        <v>15000</v>
      </c>
      <c r="K36" s="146">
        <f>新建!K228</f>
        <v>1</v>
      </c>
      <c r="L36" s="146">
        <f>新建!L228</f>
        <v>1</v>
      </c>
      <c r="M36" s="146">
        <f>新建!M228</f>
        <v>1</v>
      </c>
      <c r="N36" s="146">
        <f>新建!N228</f>
        <v>1</v>
      </c>
      <c r="O36" s="146">
        <f>新建!O228</f>
        <v>1</v>
      </c>
      <c r="P36" s="146">
        <f>新建!P228</f>
        <v>0</v>
      </c>
      <c r="Q36" s="146">
        <f>新建!Q228</f>
        <v>1</v>
      </c>
      <c r="R36" s="146">
        <f>新建!R228</f>
        <v>0</v>
      </c>
      <c r="S36" s="146">
        <f>新建!T228</f>
        <v>0</v>
      </c>
      <c r="T36" s="146">
        <f>新建!V228</f>
        <v>1</v>
      </c>
      <c r="U36" s="146">
        <f>新建!W228</f>
        <v>15000</v>
      </c>
      <c r="V36" s="146">
        <f>新建!X228</f>
        <v>15000</v>
      </c>
      <c r="W36" s="146">
        <f>新建!Y228</f>
        <v>0</v>
      </c>
      <c r="X36" s="146">
        <f>新建!Z228</f>
        <v>15000</v>
      </c>
      <c r="Y36" s="146">
        <f>新建!AA228</f>
        <v>2200</v>
      </c>
      <c r="Z36" s="176">
        <f>新建!AB228</f>
        <v>0.146666666666667</v>
      </c>
      <c r="AA36" s="146">
        <f>新建!AC228</f>
        <v>6000</v>
      </c>
      <c r="AB36" s="146">
        <f>新建!AD228</f>
        <v>1</v>
      </c>
      <c r="AC36" s="146">
        <f>新建!AE228</f>
        <v>0</v>
      </c>
      <c r="AD36" s="146"/>
      <c r="AE36" s="146">
        <f>新建!AF228</f>
        <v>0</v>
      </c>
      <c r="AF36" s="146">
        <f>新建!AG228</f>
        <v>11250</v>
      </c>
      <c r="AG36" s="146">
        <f>新建!AH228</f>
        <v>-9050</v>
      </c>
      <c r="AH36" s="177">
        <f>新建!AI228</f>
        <v>44645</v>
      </c>
      <c r="AI36" s="146">
        <f>新建!AJ228</f>
        <v>1</v>
      </c>
      <c r="AJ36" s="146">
        <f>新建!AK228</f>
        <v>0</v>
      </c>
      <c r="AK36" s="146">
        <f>新建!AL228</f>
        <v>20</v>
      </c>
      <c r="AL36" s="146">
        <f>新建!AM228</f>
        <v>10</v>
      </c>
      <c r="AM36" s="146">
        <f>新建!AN228</f>
        <v>0.5</v>
      </c>
      <c r="AN36" s="146" t="str">
        <f>新建!AO228</f>
        <v>因三月国家矿山安全监察局现场检查后提出多项整改要求，为完成整改，造成项目安全设施验收延后，目前该项目已进入试生产，预计8月完成安全设施验收并进行正式投产</v>
      </c>
      <c r="AO36" s="146">
        <f>新建!AP228</f>
        <v>0</v>
      </c>
      <c r="AP36" s="146">
        <f>新建!AQ228</f>
        <v>0</v>
      </c>
      <c r="AQ36" s="146" t="str">
        <f>新建!AR228</f>
        <v>水泥厂关门了，车不让流动，散装水泥需要从克州去拉，三四天拉不上去，</v>
      </c>
      <c r="AR36" s="146">
        <f>新建!AS228</f>
        <v>0</v>
      </c>
      <c r="AS36" s="146">
        <f>新建!AT228</f>
        <v>0</v>
      </c>
      <c r="AT36" s="146">
        <f>新建!AU228</f>
        <v>15000</v>
      </c>
      <c r="AU36" s="146">
        <f>新建!AV228</f>
        <v>0</v>
      </c>
      <c r="AV36" s="146">
        <f>新建!AW228</f>
        <v>0</v>
      </c>
      <c r="AW36" s="146">
        <f>新建!AX228</f>
        <v>0</v>
      </c>
      <c r="AX36" s="146">
        <f>新建!AY228</f>
        <v>0</v>
      </c>
      <c r="AY36" s="146">
        <f>新建!AZ228</f>
        <v>0</v>
      </c>
      <c r="AZ36" s="146">
        <f>新建!BA228</f>
        <v>0</v>
      </c>
      <c r="BA36" s="146">
        <f>新建!BB228</f>
        <v>0</v>
      </c>
      <c r="BB36" s="146">
        <f>新建!BC228</f>
        <v>15000</v>
      </c>
      <c r="BC36" s="146">
        <f>新建!BD228</f>
        <v>0</v>
      </c>
      <c r="BD36" s="207" t="s">
        <v>2217</v>
      </c>
      <c r="BE36" s="146" t="str">
        <f>新建!BF228</f>
        <v>产业专班</v>
      </c>
      <c r="BF36" s="146" t="str">
        <f>新建!BG228</f>
        <v>州工信局</v>
      </c>
      <c r="BG36" s="146" t="str">
        <f>新建!BH228</f>
        <v>刘鹏</v>
      </c>
      <c r="BH36" s="146" t="str">
        <f>新建!BI228</f>
        <v>阿克陶县</v>
      </c>
      <c r="BI36" s="146" t="str">
        <f>新建!BJ228</f>
        <v>陈敬华</v>
      </c>
      <c r="BJ36" s="146" t="str">
        <f>新建!BK228</f>
        <v>阿克陶县商信局</v>
      </c>
      <c r="BK36" s="146" t="str">
        <f>新建!BL228</f>
        <v>张子琦</v>
      </c>
      <c r="BL36" s="146">
        <f>新建!BM228</f>
        <v>18129188866</v>
      </c>
      <c r="BM36" s="146" t="str">
        <f>新建!BN228</f>
        <v>曾瑞波      苏尔团</v>
      </c>
      <c r="BN36" s="146" t="str">
        <f>新建!BO228</f>
        <v>15967781658    15999337666</v>
      </c>
      <c r="BO36" s="146" t="str">
        <f>新建!BP228</f>
        <v>木吉乡</v>
      </c>
      <c r="BP36" s="146" t="str">
        <f>新建!BQ228</f>
        <v>布拉克村</v>
      </c>
      <c r="BQ36" s="225"/>
    </row>
    <row r="37" s="235" customFormat="1" ht="42" customHeight="1" spans="1:69">
      <c r="A37" s="145" t="s">
        <v>215</v>
      </c>
      <c r="B37" s="37">
        <f>B38+B39</f>
        <v>2</v>
      </c>
      <c r="C37" s="38" t="s">
        <v>89</v>
      </c>
      <c r="D37" s="37">
        <f>D38+D39</f>
        <v>2</v>
      </c>
      <c r="E37" s="37">
        <f>E38+E39</f>
        <v>34700</v>
      </c>
      <c r="F37" s="144"/>
      <c r="G37" s="144"/>
      <c r="H37" s="37">
        <f>H38+H39</f>
        <v>91300</v>
      </c>
      <c r="I37" s="37"/>
      <c r="J37" s="37">
        <f>J38+J39</f>
        <v>34700</v>
      </c>
      <c r="K37" s="37">
        <f t="shared" ref="J37:Y37" si="38">K238+K241+K244</f>
        <v>0</v>
      </c>
      <c r="L37" s="37">
        <f t="shared" si="38"/>
        <v>0</v>
      </c>
      <c r="M37" s="37">
        <f t="shared" si="38"/>
        <v>0</v>
      </c>
      <c r="N37" s="37">
        <f t="shared" si="38"/>
        <v>0</v>
      </c>
      <c r="O37" s="37">
        <f t="shared" si="38"/>
        <v>0</v>
      </c>
      <c r="P37" s="37">
        <f t="shared" si="38"/>
        <v>0</v>
      </c>
      <c r="Q37" s="37">
        <f t="shared" si="38"/>
        <v>0</v>
      </c>
      <c r="R37" s="37">
        <f t="shared" si="38"/>
        <v>0</v>
      </c>
      <c r="S37" s="37">
        <f t="shared" si="38"/>
        <v>0</v>
      </c>
      <c r="T37" s="37">
        <f t="shared" si="38"/>
        <v>0</v>
      </c>
      <c r="U37" s="37">
        <f t="shared" si="38"/>
        <v>0</v>
      </c>
      <c r="V37" s="37">
        <f t="shared" si="38"/>
        <v>0</v>
      </c>
      <c r="W37" s="37">
        <f t="shared" si="38"/>
        <v>0</v>
      </c>
      <c r="X37" s="37">
        <f t="shared" si="38"/>
        <v>0</v>
      </c>
      <c r="Y37" s="37">
        <f>Y38+Y39</f>
        <v>20850</v>
      </c>
      <c r="Z37" s="180">
        <f>Y37/J37</f>
        <v>0.600864553314121</v>
      </c>
      <c r="AA37" s="37">
        <f>AA38+AA39</f>
        <v>22150</v>
      </c>
      <c r="AB37" s="37"/>
      <c r="AC37" s="37"/>
      <c r="AD37" s="37"/>
      <c r="AE37" s="37"/>
      <c r="AF37" s="37"/>
      <c r="AG37" s="37"/>
      <c r="AH37" s="181"/>
      <c r="AI37" s="37">
        <f t="shared" ref="AI37:AL37" si="39">AI38+AI39</f>
        <v>2</v>
      </c>
      <c r="AJ37" s="195">
        <f>AI37/B37</f>
        <v>1</v>
      </c>
      <c r="AK37" s="37">
        <f t="shared" si="39"/>
        <v>80</v>
      </c>
      <c r="AL37" s="37">
        <f t="shared" si="39"/>
        <v>60</v>
      </c>
      <c r="AM37" s="195">
        <f>AL37/AK37</f>
        <v>0.75</v>
      </c>
      <c r="AN37" s="142"/>
      <c r="AO37" s="142"/>
      <c r="AP37" s="142"/>
      <c r="AQ37" s="142"/>
      <c r="AR37" s="142"/>
      <c r="AS37" s="142"/>
      <c r="AT37" s="37">
        <f>AT38+AT39</f>
        <v>34700</v>
      </c>
      <c r="AU37" s="37">
        <f t="shared" ref="AU37:BC37" si="40">AU38+AU39</f>
        <v>0</v>
      </c>
      <c r="AV37" s="37">
        <f t="shared" si="40"/>
        <v>0</v>
      </c>
      <c r="AW37" s="37">
        <f t="shared" si="40"/>
        <v>2000</v>
      </c>
      <c r="AX37" s="37">
        <f t="shared" si="40"/>
        <v>0</v>
      </c>
      <c r="AY37" s="37">
        <f t="shared" si="40"/>
        <v>0</v>
      </c>
      <c r="AZ37" s="37">
        <f t="shared" si="40"/>
        <v>16000</v>
      </c>
      <c r="BA37" s="37">
        <f t="shared" si="40"/>
        <v>0</v>
      </c>
      <c r="BB37" s="37">
        <f t="shared" si="40"/>
        <v>16700</v>
      </c>
      <c r="BC37" s="37">
        <f t="shared" si="40"/>
        <v>0</v>
      </c>
      <c r="BD37" s="37"/>
      <c r="BE37" s="39"/>
      <c r="BF37" s="39"/>
      <c r="BG37" s="156"/>
      <c r="BH37" s="156"/>
      <c r="BI37" s="156"/>
      <c r="BJ37" s="156"/>
      <c r="BK37" s="156"/>
      <c r="BL37" s="215"/>
      <c r="BM37" s="215"/>
      <c r="BN37" s="215"/>
      <c r="BO37" s="215"/>
      <c r="BP37" s="215"/>
      <c r="BQ37" s="225"/>
    </row>
    <row r="38" s="235" customFormat="1" ht="85" customHeight="1" spans="1:69">
      <c r="A38" s="146">
        <v>22</v>
      </c>
      <c r="B38" s="146">
        <f>新建!B178</f>
        <v>1</v>
      </c>
      <c r="C38" s="146" t="str">
        <f>新建!C178</f>
        <v>乌恰县</v>
      </c>
      <c r="D38" s="146">
        <f>新建!D178</f>
        <v>1</v>
      </c>
      <c r="E38" s="146">
        <f>新建!E178</f>
        <v>18000</v>
      </c>
      <c r="F38" s="147" t="str">
        <f>新建!F178</f>
        <v>克州乌恰县城区供热设施改造项目</v>
      </c>
      <c r="G38" s="147" t="str">
        <f>新建!G178</f>
        <v>新建库房及锅炉自控中心2000平方米、锅炉房6座、换热站6座、DN150-500管线80公里、管沟20公里，采购锅炉11台、板换6套</v>
      </c>
      <c r="H38" s="146">
        <f>新建!H178</f>
        <v>22500</v>
      </c>
      <c r="I38" s="146"/>
      <c r="J38" s="146">
        <f>新建!J178</f>
        <v>18000</v>
      </c>
      <c r="K38" s="146">
        <f>新建!K178</f>
        <v>1</v>
      </c>
      <c r="L38" s="146">
        <f>新建!L178</f>
        <v>1</v>
      </c>
      <c r="M38" s="146">
        <f>新建!M178</f>
        <v>1</v>
      </c>
      <c r="N38" s="146">
        <f>新建!N178</f>
        <v>1</v>
      </c>
      <c r="O38" s="146">
        <f>新建!O178</f>
        <v>1</v>
      </c>
      <c r="P38" s="146">
        <f>新建!P178</f>
        <v>0</v>
      </c>
      <c r="Q38" s="146">
        <f>新建!Q178</f>
        <v>1</v>
      </c>
      <c r="R38" s="146">
        <f>新建!R178</f>
        <v>0</v>
      </c>
      <c r="S38" s="146">
        <f>新建!T178</f>
        <v>0</v>
      </c>
      <c r="T38" s="146">
        <f>新建!V178</f>
        <v>1</v>
      </c>
      <c r="U38" s="146">
        <f>新建!W178</f>
        <v>18000</v>
      </c>
      <c r="V38" s="146">
        <f>新建!X178</f>
        <v>18000</v>
      </c>
      <c r="W38" s="146">
        <f>新建!Y178</f>
        <v>0</v>
      </c>
      <c r="X38" s="146">
        <f>新建!Z178</f>
        <v>18000</v>
      </c>
      <c r="Y38" s="146">
        <f>新建!AA178</f>
        <v>19150</v>
      </c>
      <c r="Z38" s="176">
        <f>新建!AB178</f>
        <v>1.06388888888889</v>
      </c>
      <c r="AA38" s="146">
        <f>新建!AC178</f>
        <v>19150</v>
      </c>
      <c r="AB38" s="146">
        <f>新建!AD178</f>
        <v>1</v>
      </c>
      <c r="AC38" s="146">
        <f>新建!AE178</f>
        <v>18723</v>
      </c>
      <c r="AD38" s="146"/>
      <c r="AE38" s="146">
        <f>新建!AF178</f>
        <v>0</v>
      </c>
      <c r="AF38" s="146">
        <f>新建!AG178</f>
        <v>13500</v>
      </c>
      <c r="AG38" s="146">
        <f>新建!AH178</f>
        <v>5650</v>
      </c>
      <c r="AH38" s="177">
        <f>新建!AI178</f>
        <v>44644</v>
      </c>
      <c r="AI38" s="146">
        <f>新建!AJ178</f>
        <v>1</v>
      </c>
      <c r="AJ38" s="146">
        <f>新建!AK178</f>
        <v>0</v>
      </c>
      <c r="AK38" s="146">
        <f>新建!AL178</f>
        <v>40</v>
      </c>
      <c r="AL38" s="146">
        <f>新建!AM178</f>
        <v>30</v>
      </c>
      <c r="AM38" s="146">
        <f>新建!AN178</f>
        <v>0.75</v>
      </c>
      <c r="AN38" s="146" t="str">
        <f>新建!AO178</f>
        <v>已完成年度计划投资，正在开展地坪恢复及锅炉调试等工作。</v>
      </c>
      <c r="AO38" s="146">
        <f>新建!AP178</f>
        <v>0</v>
      </c>
      <c r="AP38" s="146">
        <f>新建!AQ178</f>
        <v>0</v>
      </c>
      <c r="AQ38" s="146">
        <f>新建!AR178</f>
        <v>0</v>
      </c>
      <c r="AR38" s="146">
        <f>新建!AS178</f>
        <v>0</v>
      </c>
      <c r="AS38" s="146">
        <f>新建!AT178</f>
        <v>0</v>
      </c>
      <c r="AT38" s="146">
        <f>新建!AU178</f>
        <v>18000</v>
      </c>
      <c r="AU38" s="146">
        <f>新建!AV178</f>
        <v>0</v>
      </c>
      <c r="AV38" s="146">
        <f>新建!AW178</f>
        <v>0</v>
      </c>
      <c r="AW38" s="146">
        <f>新建!AX178</f>
        <v>2000</v>
      </c>
      <c r="AX38" s="146">
        <f>新建!AY178</f>
        <v>0</v>
      </c>
      <c r="AY38" s="146">
        <f>新建!AZ178</f>
        <v>0</v>
      </c>
      <c r="AZ38" s="146">
        <f>新建!BA178</f>
        <v>16000</v>
      </c>
      <c r="BA38" s="146">
        <f>新建!BB178</f>
        <v>0</v>
      </c>
      <c r="BB38" s="146">
        <f>新建!BC178</f>
        <v>0</v>
      </c>
      <c r="BC38" s="146">
        <f>新建!BD178</f>
        <v>0</v>
      </c>
      <c r="BD38" s="204" t="s">
        <v>2186</v>
      </c>
      <c r="BE38" s="146" t="str">
        <f>新建!BF178</f>
        <v>住房和城乡建设专班</v>
      </c>
      <c r="BF38" s="146" t="str">
        <f>新建!BG178</f>
        <v>州住建局</v>
      </c>
      <c r="BG38" s="146" t="str">
        <f>新建!BH178</f>
        <v>王海江</v>
      </c>
      <c r="BH38" s="146" t="str">
        <f>新建!BI178</f>
        <v>乌恰县</v>
      </c>
      <c r="BI38" s="146" t="str">
        <f>新建!BJ178</f>
        <v>杜鹏</v>
      </c>
      <c r="BJ38" s="146" t="str">
        <f>新建!BK178</f>
        <v>乌恰县住建局</v>
      </c>
      <c r="BK38" s="146" t="str">
        <f>新建!BL178</f>
        <v>王建新</v>
      </c>
      <c r="BL38" s="146">
        <f>新建!BM178</f>
        <v>13319088856</v>
      </c>
      <c r="BM38" s="146">
        <f>新建!BN178</f>
        <v>0</v>
      </c>
      <c r="BN38" s="146">
        <f>新建!BO178</f>
        <v>0</v>
      </c>
      <c r="BO38" s="146" t="str">
        <f>新建!BP178</f>
        <v>乌恰镇</v>
      </c>
      <c r="BP38" s="146" t="str">
        <f>新建!BQ178</f>
        <v>乌尔多社区、巴格恰社区、坎久干社区、博鲁什社区、多斯都克社区</v>
      </c>
      <c r="BQ38" s="278"/>
    </row>
    <row r="39" s="235" customFormat="1" ht="42" customHeight="1" spans="1:69">
      <c r="A39" s="146">
        <v>23</v>
      </c>
      <c r="B39" s="146">
        <f>新建!B234</f>
        <v>1</v>
      </c>
      <c r="C39" s="146" t="str">
        <f>新建!C234</f>
        <v>乌恰县</v>
      </c>
      <c r="D39" s="146">
        <f>新建!D234</f>
        <v>1</v>
      </c>
      <c r="E39" s="146">
        <f>新建!E234</f>
        <v>16700</v>
      </c>
      <c r="F39" s="147" t="str">
        <f>新建!F234</f>
        <v>乌恰县紫金锌业井巷工程建设项目</v>
      </c>
      <c r="G39" s="147" t="str">
        <f>新建!G234</f>
        <v>建设地下开采开拓运输、开采通风、排水、溜坡、采切工程、充填系统等</v>
      </c>
      <c r="H39" s="146">
        <f>新建!H234</f>
        <v>68800</v>
      </c>
      <c r="I39" s="146"/>
      <c r="J39" s="146">
        <f>新建!J234</f>
        <v>16700</v>
      </c>
      <c r="K39" s="146">
        <f>新建!K234</f>
        <v>1</v>
      </c>
      <c r="L39" s="146">
        <f>新建!L234</f>
        <v>1</v>
      </c>
      <c r="M39" s="146">
        <f>新建!M234</f>
        <v>1</v>
      </c>
      <c r="N39" s="146">
        <f>新建!N234</f>
        <v>1</v>
      </c>
      <c r="O39" s="146">
        <f>新建!O234</f>
        <v>1</v>
      </c>
      <c r="P39" s="146">
        <f>新建!P234</f>
        <v>0</v>
      </c>
      <c r="Q39" s="146">
        <f>新建!Q234</f>
        <v>1</v>
      </c>
      <c r="R39" s="146">
        <f>新建!R234</f>
        <v>0</v>
      </c>
      <c r="S39" s="146">
        <f>新建!T234</f>
        <v>0</v>
      </c>
      <c r="T39" s="146">
        <f>新建!V234</f>
        <v>1</v>
      </c>
      <c r="U39" s="146">
        <f>新建!W234</f>
        <v>16700</v>
      </c>
      <c r="V39" s="146">
        <f>新建!X234</f>
        <v>16700</v>
      </c>
      <c r="W39" s="146">
        <f>新建!Y234</f>
        <v>0</v>
      </c>
      <c r="X39" s="146">
        <f>新建!Z234</f>
        <v>16700</v>
      </c>
      <c r="Y39" s="146">
        <f>新建!AA234</f>
        <v>1700</v>
      </c>
      <c r="Z39" s="176">
        <f>新建!AB234</f>
        <v>0.101796407185629</v>
      </c>
      <c r="AA39" s="146">
        <f>新建!AC234</f>
        <v>3000</v>
      </c>
      <c r="AB39" s="146">
        <f>新建!AD234</f>
        <v>1</v>
      </c>
      <c r="AC39" s="146">
        <f>新建!AE234</f>
        <v>0</v>
      </c>
      <c r="AD39" s="146"/>
      <c r="AE39" s="146">
        <f>新建!AF234</f>
        <v>0</v>
      </c>
      <c r="AF39" s="146">
        <f>新建!AG234</f>
        <v>12525</v>
      </c>
      <c r="AG39" s="146">
        <f>新建!AH234</f>
        <v>-10825</v>
      </c>
      <c r="AH39" s="177">
        <f>新建!AI234</f>
        <v>44630</v>
      </c>
      <c r="AI39" s="146">
        <f>新建!AJ234</f>
        <v>1</v>
      </c>
      <c r="AJ39" s="146">
        <f>新建!AK234</f>
        <v>0</v>
      </c>
      <c r="AK39" s="146">
        <f>新建!AL234</f>
        <v>40</v>
      </c>
      <c r="AL39" s="146">
        <f>新建!AM234</f>
        <v>30</v>
      </c>
      <c r="AM39" s="146">
        <f>新建!AN234</f>
        <v>0.75</v>
      </c>
      <c r="AN39" s="146" t="str">
        <f>新建!AO234</f>
        <v>安全存在隐患，正在整改，负面清单手续问题自治区层面还没有办理完成，企业投资放缓。由于备案手续还没有办理完成，企业投资放缓。</v>
      </c>
      <c r="AO39" s="146">
        <f>新建!AP234</f>
        <v>0</v>
      </c>
      <c r="AP39" s="146">
        <f>新建!AQ234</f>
        <v>0</v>
      </c>
      <c r="AQ39" s="146" t="str">
        <f>新建!AR234</f>
        <v>2月份这个项目已经停掉不干了</v>
      </c>
      <c r="AR39" s="146">
        <f>新建!AS234</f>
        <v>0</v>
      </c>
      <c r="AS39" s="146">
        <f>新建!AT234</f>
        <v>0</v>
      </c>
      <c r="AT39" s="146">
        <f>新建!AU234</f>
        <v>16700</v>
      </c>
      <c r="AU39" s="146">
        <f>新建!AV234</f>
        <v>0</v>
      </c>
      <c r="AV39" s="146">
        <f>新建!AW234</f>
        <v>0</v>
      </c>
      <c r="AW39" s="146">
        <f>新建!AX234</f>
        <v>0</v>
      </c>
      <c r="AX39" s="146">
        <f>新建!AY234</f>
        <v>0</v>
      </c>
      <c r="AY39" s="146">
        <f>新建!AZ234</f>
        <v>0</v>
      </c>
      <c r="AZ39" s="146">
        <f>新建!BA234</f>
        <v>0</v>
      </c>
      <c r="BA39" s="146">
        <f>新建!BB234</f>
        <v>0</v>
      </c>
      <c r="BB39" s="146">
        <f>新建!BC234</f>
        <v>16700</v>
      </c>
      <c r="BC39" s="146">
        <f>新建!BD234</f>
        <v>0</v>
      </c>
      <c r="BD39" s="96" t="s">
        <v>2206</v>
      </c>
      <c r="BE39" s="146" t="str">
        <f>新建!BF234</f>
        <v>产业专班</v>
      </c>
      <c r="BF39" s="146" t="str">
        <f>新建!BG234</f>
        <v>州工信局</v>
      </c>
      <c r="BG39" s="146" t="str">
        <f>新建!BH234</f>
        <v>刘鹏</v>
      </c>
      <c r="BH39" s="146" t="str">
        <f>新建!BI234</f>
        <v>乌恰县</v>
      </c>
      <c r="BI39" s="146" t="str">
        <f>新建!BJ234</f>
        <v>杜鹏</v>
      </c>
      <c r="BJ39" s="146" t="str">
        <f>新建!BK234</f>
        <v>乌恰县商信局</v>
      </c>
      <c r="BK39" s="146" t="str">
        <f>新建!BL234</f>
        <v>谢恒勤</v>
      </c>
      <c r="BL39" s="146">
        <f>新建!BM234</f>
        <v>13899493969</v>
      </c>
      <c r="BM39" s="146" t="str">
        <f>新建!BN234</f>
        <v>朱里串</v>
      </c>
      <c r="BN39" s="146">
        <f>新建!BO234</f>
        <v>15849897999</v>
      </c>
      <c r="BO39" s="146" t="str">
        <f>新建!BP234</f>
        <v>黑孜苇乡</v>
      </c>
      <c r="BP39" s="146" t="str">
        <f>新建!BQ234</f>
        <v>乌拉根矿区</v>
      </c>
      <c r="BQ39" s="279"/>
    </row>
    <row r="40" s="236" customFormat="1" ht="42" customHeight="1" spans="1:69">
      <c r="A40" s="145" t="s">
        <v>326</v>
      </c>
      <c r="B40" s="37">
        <f>B41</f>
        <v>1</v>
      </c>
      <c r="C40" s="38" t="s">
        <v>90</v>
      </c>
      <c r="D40" s="37">
        <f>D41</f>
        <v>1</v>
      </c>
      <c r="E40" s="37">
        <f>E41</f>
        <v>5000</v>
      </c>
      <c r="F40" s="144"/>
      <c r="G40" s="144"/>
      <c r="H40" s="37">
        <f>H41</f>
        <v>21250</v>
      </c>
      <c r="I40" s="37"/>
      <c r="J40" s="37">
        <f>J41</f>
        <v>7500</v>
      </c>
      <c r="K40" s="37">
        <f t="shared" ref="J40:Y40" si="41">K264</f>
        <v>0</v>
      </c>
      <c r="L40" s="37">
        <f t="shared" si="41"/>
        <v>0</v>
      </c>
      <c r="M40" s="37">
        <f t="shared" si="41"/>
        <v>0</v>
      </c>
      <c r="N40" s="37">
        <f t="shared" si="41"/>
        <v>0</v>
      </c>
      <c r="O40" s="37">
        <f t="shared" si="41"/>
        <v>0</v>
      </c>
      <c r="P40" s="37">
        <f t="shared" si="41"/>
        <v>0</v>
      </c>
      <c r="Q40" s="37">
        <f t="shared" si="41"/>
        <v>0</v>
      </c>
      <c r="R40" s="37">
        <f t="shared" si="41"/>
        <v>0</v>
      </c>
      <c r="S40" s="37">
        <f t="shared" si="41"/>
        <v>0</v>
      </c>
      <c r="T40" s="37">
        <f t="shared" si="41"/>
        <v>0</v>
      </c>
      <c r="U40" s="37">
        <f t="shared" si="41"/>
        <v>0</v>
      </c>
      <c r="V40" s="37">
        <f t="shared" si="41"/>
        <v>0</v>
      </c>
      <c r="W40" s="37">
        <f t="shared" si="41"/>
        <v>0</v>
      </c>
      <c r="X40" s="37">
        <f t="shared" si="41"/>
        <v>0</v>
      </c>
      <c r="Y40" s="37">
        <f>Y41</f>
        <v>6400</v>
      </c>
      <c r="Z40" s="180">
        <f>Y40/J40</f>
        <v>0.853333333333333</v>
      </c>
      <c r="AA40" s="37">
        <f>AA41</f>
        <v>7000</v>
      </c>
      <c r="AB40" s="37"/>
      <c r="AC40" s="37"/>
      <c r="AD40" s="37"/>
      <c r="AE40" s="37"/>
      <c r="AF40" s="37"/>
      <c r="AG40" s="37"/>
      <c r="AH40" s="181"/>
      <c r="AI40" s="37">
        <f t="shared" ref="AI40:AL40" si="42">AI41</f>
        <v>1</v>
      </c>
      <c r="AJ40" s="195">
        <f>AI40/B40</f>
        <v>1</v>
      </c>
      <c r="AK40" s="37">
        <f t="shared" si="42"/>
        <v>30</v>
      </c>
      <c r="AL40" s="37">
        <f t="shared" si="42"/>
        <v>30</v>
      </c>
      <c r="AM40" s="195">
        <f>AL40/AK40</f>
        <v>1</v>
      </c>
      <c r="AN40" s="142"/>
      <c r="AO40" s="142"/>
      <c r="AP40" s="142"/>
      <c r="AQ40" s="142"/>
      <c r="AR40" s="142"/>
      <c r="AS40" s="142"/>
      <c r="AT40" s="37">
        <f>AT41</f>
        <v>7500</v>
      </c>
      <c r="AU40" s="37">
        <f t="shared" ref="AU40:BC40" si="43">AU41</f>
        <v>0</v>
      </c>
      <c r="AV40" s="37">
        <f t="shared" si="43"/>
        <v>0</v>
      </c>
      <c r="AW40" s="37">
        <f t="shared" si="43"/>
        <v>0</v>
      </c>
      <c r="AX40" s="37">
        <f t="shared" si="43"/>
        <v>0</v>
      </c>
      <c r="AY40" s="37">
        <f t="shared" si="43"/>
        <v>0</v>
      </c>
      <c r="AZ40" s="37">
        <f t="shared" si="43"/>
        <v>0</v>
      </c>
      <c r="BA40" s="37">
        <f t="shared" si="43"/>
        <v>7500</v>
      </c>
      <c r="BB40" s="37">
        <f t="shared" si="43"/>
        <v>0</v>
      </c>
      <c r="BC40" s="37">
        <f t="shared" si="43"/>
        <v>0</v>
      </c>
      <c r="BD40" s="37"/>
      <c r="BE40" s="39"/>
      <c r="BF40" s="39"/>
      <c r="BG40" s="156"/>
      <c r="BH40" s="156"/>
      <c r="BI40" s="156"/>
      <c r="BJ40" s="156"/>
      <c r="BK40" s="156"/>
      <c r="BL40" s="215"/>
      <c r="BM40" s="215"/>
      <c r="BN40" s="215"/>
      <c r="BO40" s="215"/>
      <c r="BP40" s="215"/>
      <c r="BQ40" s="225"/>
    </row>
    <row r="41" s="235" customFormat="1" ht="42" customHeight="1" spans="1:69">
      <c r="A41" s="146">
        <v>24</v>
      </c>
      <c r="B41" s="146">
        <f>新建!B99</f>
        <v>1</v>
      </c>
      <c r="C41" s="146" t="str">
        <f>新建!C99</f>
        <v>阿合奇县</v>
      </c>
      <c r="D41" s="146">
        <f>新建!D99</f>
        <v>1</v>
      </c>
      <c r="E41" s="146">
        <f>新建!E99</f>
        <v>5000</v>
      </c>
      <c r="F41" s="147" t="str">
        <f>新建!F99</f>
        <v>阿合奇县大桥建设项目</v>
      </c>
      <c r="G41" s="147" t="str">
        <f>新建!G99</f>
        <v>新建桥梁3座、全长1022.08米，引道长度3066.82米，宽度24米，全长4088.9米</v>
      </c>
      <c r="H41" s="146">
        <f>新建!H99</f>
        <v>21250</v>
      </c>
      <c r="I41" s="146"/>
      <c r="J41" s="146">
        <f>新建!J99</f>
        <v>7500</v>
      </c>
      <c r="K41" s="146">
        <f>新建!K99</f>
        <v>1</v>
      </c>
      <c r="L41" s="146">
        <f>新建!L99</f>
        <v>1</v>
      </c>
      <c r="M41" s="146">
        <f>新建!M99</f>
        <v>1</v>
      </c>
      <c r="N41" s="146">
        <f>新建!N99</f>
        <v>1</v>
      </c>
      <c r="O41" s="146">
        <f>新建!O99</f>
        <v>1</v>
      </c>
      <c r="P41" s="146">
        <f>新建!P99</f>
        <v>0</v>
      </c>
      <c r="Q41" s="146">
        <f>新建!Q99</f>
        <v>1</v>
      </c>
      <c r="R41" s="146">
        <f>新建!R99</f>
        <v>0</v>
      </c>
      <c r="S41" s="146">
        <f>新建!T99</f>
        <v>0</v>
      </c>
      <c r="T41" s="146">
        <f>新建!V99</f>
        <v>1</v>
      </c>
      <c r="U41" s="146">
        <f>新建!W99</f>
        <v>7500</v>
      </c>
      <c r="V41" s="146">
        <f>新建!X99</f>
        <v>7500</v>
      </c>
      <c r="W41" s="146">
        <f>新建!Y99</f>
        <v>0</v>
      </c>
      <c r="X41" s="146">
        <f>新建!Z99</f>
        <v>7500</v>
      </c>
      <c r="Y41" s="146">
        <f>新建!AA99</f>
        <v>6400</v>
      </c>
      <c r="Z41" s="176">
        <f>新建!AB99</f>
        <v>0.853333333333333</v>
      </c>
      <c r="AA41" s="146">
        <f>新建!AC99</f>
        <v>7000</v>
      </c>
      <c r="AB41" s="146">
        <f>新建!AD99</f>
        <v>1</v>
      </c>
      <c r="AC41" s="146">
        <f>新建!AE99</f>
        <v>5203</v>
      </c>
      <c r="AD41" s="146"/>
      <c r="AE41" s="177">
        <f>新建!AF99</f>
        <v>0</v>
      </c>
      <c r="AF41" s="146">
        <f>新建!AG99</f>
        <v>5625</v>
      </c>
      <c r="AG41" s="146">
        <f>新建!AH99</f>
        <v>775</v>
      </c>
      <c r="AH41" s="177">
        <f>新建!AI99</f>
        <v>44691</v>
      </c>
      <c r="AI41" s="146">
        <f>新建!AJ99</f>
        <v>1</v>
      </c>
      <c r="AJ41" s="146">
        <f>新建!AK99</f>
        <v>0</v>
      </c>
      <c r="AK41" s="146">
        <f>新建!AL99</f>
        <v>30</v>
      </c>
      <c r="AL41" s="146">
        <f>新建!AM99</f>
        <v>30</v>
      </c>
      <c r="AM41" s="146">
        <f>新建!AN99</f>
        <v>1</v>
      </c>
      <c r="AN41" s="146" t="str">
        <f>新建!AO99</f>
        <v>桩基施工</v>
      </c>
      <c r="AO41" s="146">
        <f>新建!AP99</f>
        <v>0</v>
      </c>
      <c r="AP41" s="146">
        <f>新建!AQ99</f>
        <v>0</v>
      </c>
      <c r="AQ41" s="146">
        <f>新建!AR99</f>
        <v>0</v>
      </c>
      <c r="AR41" s="146">
        <f>新建!AS99</f>
        <v>0</v>
      </c>
      <c r="AS41" s="146">
        <f>新建!AT99</f>
        <v>0</v>
      </c>
      <c r="AT41" s="146">
        <f>新建!AU99</f>
        <v>7500</v>
      </c>
      <c r="AU41" s="146">
        <f>新建!AV99</f>
        <v>0</v>
      </c>
      <c r="AV41" s="146">
        <f>新建!AW99</f>
        <v>0</v>
      </c>
      <c r="AW41" s="146">
        <f>新建!AX99</f>
        <v>0</v>
      </c>
      <c r="AX41" s="146">
        <f>新建!AY99</f>
        <v>0</v>
      </c>
      <c r="AY41" s="146">
        <f>新建!AZ99</f>
        <v>0</v>
      </c>
      <c r="AZ41" s="146">
        <f>新建!BA99</f>
        <v>0</v>
      </c>
      <c r="BA41" s="146">
        <f>新建!BB99</f>
        <v>7500</v>
      </c>
      <c r="BB41" s="146">
        <f>新建!BC99</f>
        <v>0</v>
      </c>
      <c r="BC41" s="146">
        <f>新建!BD99</f>
        <v>0</v>
      </c>
      <c r="BD41" s="272" t="s">
        <v>2190</v>
      </c>
      <c r="BE41" s="146" t="str">
        <f>新建!BF99</f>
        <v>交通专班</v>
      </c>
      <c r="BF41" s="146" t="str">
        <f>新建!BG99</f>
        <v>州交通运输局</v>
      </c>
      <c r="BG41" s="146" t="str">
        <f>新建!BH99</f>
        <v>吴显俊</v>
      </c>
      <c r="BH41" s="146" t="str">
        <f>新建!BI99</f>
        <v>阿合奇县</v>
      </c>
      <c r="BI41" s="146" t="str">
        <f>新建!BJ99</f>
        <v>李桂林</v>
      </c>
      <c r="BJ41" s="146" t="str">
        <f>新建!BK99</f>
        <v>阿合奇县交通运输局</v>
      </c>
      <c r="BK41" s="146" t="str">
        <f>新建!BL99</f>
        <v>苏俊</v>
      </c>
      <c r="BL41" s="146">
        <f>新建!BM99</f>
        <v>15292559666</v>
      </c>
      <c r="BM41" s="146" t="str">
        <f>新建!BN99</f>
        <v>新疆路桥，杨萌</v>
      </c>
      <c r="BN41" s="146">
        <f>新建!BO99</f>
        <v>15569170001</v>
      </c>
      <c r="BO41" s="146" t="str">
        <f>新建!BP99</f>
        <v>阿合奇镇</v>
      </c>
      <c r="BP41" s="146" t="str">
        <f>新建!BQ99</f>
        <v>佳朗奇村</v>
      </c>
      <c r="BQ41" s="226" t="s">
        <v>2218</v>
      </c>
    </row>
    <row r="42" s="1" customFormat="1" customHeight="1" spans="1:69">
      <c r="A42" s="237"/>
      <c r="B42" s="237"/>
      <c r="C42" s="237"/>
      <c r="D42" s="237"/>
      <c r="E42" s="237"/>
      <c r="F42" s="245"/>
      <c r="G42" s="245"/>
      <c r="H42" s="237"/>
      <c r="I42" s="237"/>
      <c r="J42" s="237"/>
      <c r="K42" s="237"/>
      <c r="L42" s="237"/>
      <c r="M42" s="237"/>
      <c r="N42" s="237"/>
      <c r="O42" s="237"/>
      <c r="P42" s="237"/>
      <c r="Q42" s="237"/>
      <c r="R42" s="237"/>
      <c r="S42" s="237"/>
      <c r="T42" s="237"/>
      <c r="U42" s="237"/>
      <c r="V42" s="237"/>
      <c r="W42" s="237"/>
      <c r="X42" s="237"/>
      <c r="Y42" s="237"/>
      <c r="Z42" s="256"/>
      <c r="AA42" s="237"/>
      <c r="AB42" s="237"/>
      <c r="AC42" s="237"/>
      <c r="AD42" s="237"/>
      <c r="AE42" s="237"/>
      <c r="AF42" s="237"/>
      <c r="AG42" s="237"/>
      <c r="AH42" s="237"/>
      <c r="AI42" s="262"/>
      <c r="AJ42" s="263"/>
      <c r="AK42" s="237"/>
      <c r="AL42" s="237"/>
      <c r="AM42" s="264"/>
      <c r="AN42" s="265"/>
      <c r="AO42" s="265"/>
      <c r="AP42" s="265"/>
      <c r="AQ42" s="265"/>
      <c r="AR42" s="265"/>
      <c r="AS42" s="265"/>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row>
    <row r="43" s="1" customFormat="1" customHeight="1" spans="1:69">
      <c r="A43" s="237"/>
      <c r="B43" s="237"/>
      <c r="C43" s="237"/>
      <c r="D43" s="237"/>
      <c r="E43" s="237"/>
      <c r="F43" s="245"/>
      <c r="G43" s="245"/>
      <c r="H43" s="237"/>
      <c r="I43" s="237"/>
      <c r="J43" s="237"/>
      <c r="K43" s="237"/>
      <c r="L43" s="237"/>
      <c r="M43" s="237"/>
      <c r="N43" s="237"/>
      <c r="O43" s="237"/>
      <c r="P43" s="237"/>
      <c r="Q43" s="237"/>
      <c r="R43" s="237"/>
      <c r="S43" s="237"/>
      <c r="T43" s="237"/>
      <c r="U43" s="237"/>
      <c r="V43" s="237"/>
      <c r="W43" s="237"/>
      <c r="X43" s="237"/>
      <c r="Y43" s="237"/>
      <c r="Z43" s="256"/>
      <c r="AA43" s="237"/>
      <c r="AB43" s="237"/>
      <c r="AC43" s="237"/>
      <c r="AD43" s="237"/>
      <c r="AE43" s="237"/>
      <c r="AF43" s="237"/>
      <c r="AG43" s="237"/>
      <c r="AH43" s="237"/>
      <c r="AI43" s="262"/>
      <c r="AJ43" s="263"/>
      <c r="AK43" s="237"/>
      <c r="AL43" s="237"/>
      <c r="AM43" s="264"/>
      <c r="AN43" s="265"/>
      <c r="AO43" s="265"/>
      <c r="AP43" s="265"/>
      <c r="AQ43" s="265"/>
      <c r="AR43" s="265"/>
      <c r="AS43" s="265"/>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row>
    <row r="44" s="1" customFormat="1" customHeight="1" spans="1:69">
      <c r="A44" s="237"/>
      <c r="B44" s="237"/>
      <c r="C44" s="237"/>
      <c r="D44" s="237"/>
      <c r="E44" s="237"/>
      <c r="F44" s="245"/>
      <c r="G44" s="245"/>
      <c r="H44" s="237"/>
      <c r="I44" s="237"/>
      <c r="J44" s="237"/>
      <c r="K44" s="237"/>
      <c r="L44" s="237"/>
      <c r="M44" s="237"/>
      <c r="N44" s="237"/>
      <c r="O44" s="237"/>
      <c r="P44" s="237"/>
      <c r="Q44" s="237"/>
      <c r="R44" s="237"/>
      <c r="S44" s="237"/>
      <c r="T44" s="237"/>
      <c r="U44" s="237"/>
      <c r="V44" s="237"/>
      <c r="W44" s="237"/>
      <c r="X44" s="237"/>
      <c r="Y44" s="237"/>
      <c r="Z44" s="256"/>
      <c r="AA44" s="237"/>
      <c r="AB44" s="237"/>
      <c r="AC44" s="237"/>
      <c r="AD44" s="237"/>
      <c r="AE44" s="237"/>
      <c r="AF44" s="237"/>
      <c r="AG44" s="237"/>
      <c r="AH44" s="237"/>
      <c r="AI44" s="262"/>
      <c r="AJ44" s="263"/>
      <c r="AK44" s="237"/>
      <c r="AL44" s="237"/>
      <c r="AM44" s="264"/>
      <c r="AN44" s="265"/>
      <c r="AO44" s="265"/>
      <c r="AP44" s="265"/>
      <c r="AQ44" s="265"/>
      <c r="AR44" s="265"/>
      <c r="AS44" s="265"/>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row>
    <row r="45" s="1" customFormat="1" customHeight="1" spans="1:69">
      <c r="A45" s="237"/>
      <c r="B45" s="237"/>
      <c r="C45" s="237"/>
      <c r="D45" s="237"/>
      <c r="E45" s="237"/>
      <c r="F45" s="245"/>
      <c r="G45" s="245"/>
      <c r="H45" s="237"/>
      <c r="I45" s="237"/>
      <c r="J45" s="237"/>
      <c r="K45" s="237"/>
      <c r="L45" s="237"/>
      <c r="M45" s="237"/>
      <c r="N45" s="237"/>
      <c r="O45" s="237"/>
      <c r="P45" s="237"/>
      <c r="Q45" s="237"/>
      <c r="R45" s="237"/>
      <c r="S45" s="237"/>
      <c r="T45" s="237"/>
      <c r="U45" s="237"/>
      <c r="V45" s="237"/>
      <c r="W45" s="237"/>
      <c r="X45" s="237"/>
      <c r="Y45" s="237"/>
      <c r="Z45" s="256"/>
      <c r="AA45" s="237"/>
      <c r="AB45" s="237"/>
      <c r="AC45" s="237"/>
      <c r="AD45" s="237"/>
      <c r="AE45" s="237"/>
      <c r="AF45" s="237"/>
      <c r="AG45" s="237"/>
      <c r="AH45" s="237"/>
      <c r="AI45" s="262"/>
      <c r="AJ45" s="263"/>
      <c r="AK45" s="237"/>
      <c r="AL45" s="237"/>
      <c r="AM45" s="264"/>
      <c r="AN45" s="265"/>
      <c r="AO45" s="265"/>
      <c r="AP45" s="265"/>
      <c r="AQ45" s="265"/>
      <c r="AR45" s="265"/>
      <c r="AS45" s="265"/>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row>
  </sheetData>
  <autoFilter ref="A12:BQ41">
    <extLst/>
  </autoFilter>
  <mergeCells count="77">
    <mergeCell ref="A1:B1"/>
    <mergeCell ref="A2:BQ2"/>
    <mergeCell ref="F3:H3"/>
    <mergeCell ref="J3:BQ3"/>
    <mergeCell ref="K4:T4"/>
    <mergeCell ref="U4:X4"/>
    <mergeCell ref="Y4:AA4"/>
    <mergeCell ref="AB4:AE4"/>
    <mergeCell ref="AF4:AG4"/>
    <mergeCell ref="AI4:AJ4"/>
    <mergeCell ref="AO4:AP4"/>
    <mergeCell ref="AQ4:AS4"/>
    <mergeCell ref="AT4:BC4"/>
    <mergeCell ref="BF4:BG4"/>
    <mergeCell ref="BH4:BI4"/>
    <mergeCell ref="BJ4:BL4"/>
    <mergeCell ref="BM4:BN4"/>
    <mergeCell ref="BO4:BP4"/>
    <mergeCell ref="O5:P5"/>
    <mergeCell ref="Q5:R5"/>
    <mergeCell ref="S5:T5"/>
    <mergeCell ref="AK5:AM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E5:AE6"/>
    <mergeCell ref="AF5:AF6"/>
    <mergeCell ref="AG5:AG6"/>
    <mergeCell ref="AH4:AH6"/>
    <mergeCell ref="AI5:AI6"/>
    <mergeCell ref="AJ5:AJ6"/>
    <mergeCell ref="AN5:AN6"/>
    <mergeCell ref="AO5:AO6"/>
    <mergeCell ref="AP5:AP6"/>
    <mergeCell ref="AT5:AT6"/>
    <mergeCell ref="AU5:AU6"/>
    <mergeCell ref="AV5:AV6"/>
    <mergeCell ref="AW5:AW6"/>
    <mergeCell ref="AX5:AX6"/>
    <mergeCell ref="AY5:AY6"/>
    <mergeCell ref="AZ5:AZ6"/>
    <mergeCell ref="BA5:BA6"/>
    <mergeCell ref="BB5:BB6"/>
    <mergeCell ref="BC5:BC6"/>
    <mergeCell ref="BD4:BD6"/>
    <mergeCell ref="BE4:BE6"/>
    <mergeCell ref="BF5:BF6"/>
    <mergeCell ref="BG5:BG6"/>
    <mergeCell ref="BH5:BH6"/>
    <mergeCell ref="BI5:BI6"/>
    <mergeCell ref="BJ5:BJ6"/>
    <mergeCell ref="BK5:BK6"/>
    <mergeCell ref="BL5:BL6"/>
    <mergeCell ref="BM5:BM6"/>
    <mergeCell ref="BN5:BN6"/>
    <mergeCell ref="BO5:BO6"/>
    <mergeCell ref="BP5:BP6"/>
    <mergeCell ref="BQ4:BQ6"/>
    <mergeCell ref="D4:E5"/>
  </mergeCells>
  <pageMargins left="0.388888888888889" right="0.388888888888889" top="0.388888888888889" bottom="0.388888888888889" header="0.259027777777778" footer="0.259027777777778"/>
  <pageSetup paperSize="9" scale="76" fitToHeight="0" orientation="landscape" horizontalDpi="600" verticalDpi="600"/>
  <headerFooter alignWithMargins="0" scaleWithDoc="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O28"/>
  <sheetViews>
    <sheetView zoomScale="85" zoomScaleNormal="85" workbookViewId="0">
      <pane xSplit="6" ySplit="6" topLeftCell="G21" activePane="bottomRight" state="frozen"/>
      <selection/>
      <selection pane="topRight"/>
      <selection pane="bottomLeft"/>
      <selection pane="bottomRight" activeCell="BB28" sqref="BB28"/>
    </sheetView>
  </sheetViews>
  <sheetFormatPr defaultColWidth="8.88333333333333" defaultRowHeight="12" customHeight="1"/>
  <cols>
    <col min="1" max="1" width="6.63333333333333" style="120" customWidth="1"/>
    <col min="2" max="2" width="6.63333333333333" style="123" customWidth="1"/>
    <col min="3" max="5" width="7.63333333333333" style="123" customWidth="1"/>
    <col min="6" max="6" width="20.6333333333333" style="124" customWidth="1"/>
    <col min="7" max="7" width="30.6333333333333" style="124" customWidth="1"/>
    <col min="8" max="9" width="10.7666666666667" style="125" customWidth="1"/>
    <col min="10" max="12" width="6.00833333333333" style="125" hidden="1" customWidth="1"/>
    <col min="13" max="13" width="7.44166666666667" style="125" hidden="1" customWidth="1"/>
    <col min="14" max="14" width="6.00833333333333" style="125" hidden="1" customWidth="1"/>
    <col min="15" max="15" width="6.10833333333333" style="125" hidden="1" customWidth="1"/>
    <col min="16" max="16" width="6.00833333333333" style="125" hidden="1" customWidth="1"/>
    <col min="17" max="23" width="7.13333333333333" style="125" hidden="1" customWidth="1"/>
    <col min="24" max="24" width="7.13333333333333" style="125" customWidth="1"/>
    <col min="25" max="25" width="7.13333333333333" style="126" customWidth="1"/>
    <col min="26" max="31" width="7.13333333333333" style="125" hidden="1" customWidth="1"/>
    <col min="32" max="32" width="12.6333333333333" style="127" hidden="1" customWidth="1"/>
    <col min="33" max="33" width="8.33333333333333" style="118" customWidth="1"/>
    <col min="34" max="34" width="8.33333333333333" style="128" customWidth="1"/>
    <col min="35" max="35" width="8.89166666666667" style="118" hidden="1" customWidth="1"/>
    <col min="36" max="36" width="7.91666666666667" style="118" hidden="1" customWidth="1"/>
    <col min="37" max="37" width="12.6333333333333" style="128" hidden="1" customWidth="1"/>
    <col min="38" max="40" width="10.975" style="127" hidden="1" customWidth="1"/>
    <col min="41" max="41" width="12.6333333333333" style="129" hidden="1" customWidth="1"/>
    <col min="42" max="43" width="12.6333333333333" style="127" hidden="1" customWidth="1"/>
    <col min="44" max="44" width="8.225" style="125" hidden="1" customWidth="1"/>
    <col min="45" max="45" width="6.63333333333333" style="125" hidden="1" customWidth="1"/>
    <col min="46" max="46" width="8.63333333333333" style="125" hidden="1" customWidth="1"/>
    <col min="47" max="53" width="6.63333333333333" style="125" hidden="1" customWidth="1"/>
    <col min="54" max="54" width="10.6333333333333" style="125" customWidth="1"/>
    <col min="55" max="59" width="10.7666666666667" style="125" customWidth="1"/>
    <col min="60" max="60" width="10.7666666666667" style="125" hidden="1" customWidth="1"/>
    <col min="61" max="61" width="10.7666666666667" style="120" hidden="1" customWidth="1"/>
    <col min="62" max="66" width="11" style="120" hidden="1" customWidth="1"/>
    <col min="67" max="67" width="17.4916666666667" style="130" customWidth="1"/>
    <col min="68" max="16384" width="8.88333333333333" style="115"/>
  </cols>
  <sheetData>
    <row r="1" s="115" customFormat="1" ht="18" customHeight="1" spans="1:67">
      <c r="A1" s="131" t="s">
        <v>1568</v>
      </c>
      <c r="B1" s="132"/>
      <c r="C1" s="123"/>
      <c r="D1" s="123"/>
      <c r="E1" s="123"/>
      <c r="F1" s="124"/>
      <c r="G1" s="124"/>
      <c r="H1" s="125"/>
      <c r="I1" s="125"/>
      <c r="J1" s="125"/>
      <c r="K1" s="125"/>
      <c r="L1" s="125"/>
      <c r="M1" s="125"/>
      <c r="N1" s="125"/>
      <c r="O1" s="125"/>
      <c r="P1" s="125"/>
      <c r="Q1" s="125"/>
      <c r="R1" s="125"/>
      <c r="S1" s="125"/>
      <c r="T1" s="125" t="s">
        <v>2219</v>
      </c>
      <c r="U1" s="125"/>
      <c r="V1" s="125"/>
      <c r="W1" s="125"/>
      <c r="X1" s="125"/>
      <c r="Y1" s="126"/>
      <c r="Z1" s="125"/>
      <c r="AA1" s="125"/>
      <c r="AB1" s="125"/>
      <c r="AC1" s="125"/>
      <c r="AD1" s="125"/>
      <c r="AE1" s="125"/>
      <c r="AF1" s="127"/>
      <c r="AG1" s="118"/>
      <c r="AH1" s="128"/>
      <c r="AI1" s="118"/>
      <c r="AJ1" s="118"/>
      <c r="AK1" s="128"/>
      <c r="AL1" s="127"/>
      <c r="AM1" s="127"/>
      <c r="AN1" s="127"/>
      <c r="AO1" s="129"/>
      <c r="AP1" s="127"/>
      <c r="AQ1" s="127"/>
      <c r="AR1" s="125"/>
      <c r="AS1" s="125"/>
      <c r="AT1" s="125"/>
      <c r="AU1" s="125"/>
      <c r="AV1" s="125"/>
      <c r="AW1" s="125"/>
      <c r="AX1" s="125"/>
      <c r="AY1" s="125"/>
      <c r="AZ1" s="125"/>
      <c r="BA1" s="125"/>
      <c r="BB1" s="125"/>
      <c r="BC1" s="125"/>
      <c r="BD1" s="125"/>
      <c r="BE1" s="125"/>
      <c r="BF1" s="125"/>
      <c r="BG1" s="125"/>
      <c r="BH1" s="125"/>
      <c r="BI1" s="120"/>
      <c r="BJ1" s="120"/>
      <c r="BK1" s="120"/>
      <c r="BL1" s="120"/>
      <c r="BM1" s="120"/>
      <c r="BN1" s="120"/>
      <c r="BO1" s="130"/>
    </row>
    <row r="2" s="116" customFormat="1" ht="32.1" customHeight="1" spans="1:67">
      <c r="A2" s="133" t="s">
        <v>2220</v>
      </c>
      <c r="B2" s="134"/>
      <c r="C2" s="134"/>
      <c r="D2" s="134"/>
      <c r="E2" s="134"/>
      <c r="F2" s="135"/>
      <c r="G2" s="135"/>
      <c r="H2" s="136"/>
      <c r="I2" s="136"/>
      <c r="J2" s="136"/>
      <c r="K2" s="136"/>
      <c r="L2" s="136"/>
      <c r="M2" s="136"/>
      <c r="N2" s="136"/>
      <c r="O2" s="136"/>
      <c r="P2" s="136"/>
      <c r="Q2" s="136"/>
      <c r="R2" s="136"/>
      <c r="S2" s="136"/>
      <c r="T2" s="136"/>
      <c r="U2" s="136"/>
      <c r="V2" s="136"/>
      <c r="W2" s="136"/>
      <c r="X2" s="136"/>
      <c r="Y2" s="165"/>
      <c r="Z2" s="136"/>
      <c r="AA2" s="136"/>
      <c r="AB2" s="136"/>
      <c r="AC2" s="136"/>
      <c r="AD2" s="136"/>
      <c r="AE2" s="136"/>
      <c r="AF2" s="136"/>
      <c r="AG2" s="134"/>
      <c r="AH2" s="183"/>
      <c r="AI2" s="134"/>
      <c r="AJ2" s="134"/>
      <c r="AK2" s="183"/>
      <c r="AL2" s="136"/>
      <c r="AM2" s="136"/>
      <c r="AN2" s="136"/>
      <c r="AO2" s="196"/>
      <c r="AP2" s="136"/>
      <c r="AQ2" s="136"/>
      <c r="AR2" s="136"/>
      <c r="AS2" s="136"/>
      <c r="AT2" s="136"/>
      <c r="AU2" s="136"/>
      <c r="AV2" s="136"/>
      <c r="AW2" s="136"/>
      <c r="AX2" s="136"/>
      <c r="AY2" s="136"/>
      <c r="AZ2" s="136"/>
      <c r="BA2" s="136"/>
      <c r="BB2" s="136"/>
      <c r="BC2" s="136"/>
      <c r="BD2" s="136"/>
      <c r="BE2" s="136"/>
      <c r="BF2" s="136"/>
      <c r="BG2" s="136"/>
      <c r="BH2" s="136"/>
      <c r="BI2" s="134"/>
      <c r="BJ2" s="134"/>
      <c r="BK2" s="134"/>
      <c r="BL2" s="134"/>
      <c r="BM2" s="134"/>
      <c r="BN2" s="134"/>
      <c r="BO2" s="119"/>
    </row>
    <row r="3" s="116" customFormat="1" ht="24" customHeight="1" spans="1:67">
      <c r="A3" s="120"/>
      <c r="B3" s="137"/>
      <c r="C3" s="137"/>
      <c r="D3" s="137"/>
      <c r="E3" s="137"/>
      <c r="F3" s="138"/>
      <c r="G3" s="124"/>
      <c r="H3" s="125"/>
      <c r="I3" s="153" t="s">
        <v>2</v>
      </c>
      <c r="J3" s="154"/>
      <c r="K3" s="154"/>
      <c r="L3" s="154"/>
      <c r="M3" s="154"/>
      <c r="N3" s="154"/>
      <c r="O3" s="154"/>
      <c r="P3" s="154"/>
      <c r="Q3" s="154"/>
      <c r="R3" s="154"/>
      <c r="S3" s="154"/>
      <c r="T3" s="154"/>
      <c r="U3" s="154"/>
      <c r="V3" s="154"/>
      <c r="W3" s="154"/>
      <c r="X3" s="154"/>
      <c r="Y3" s="166"/>
      <c r="Z3" s="154"/>
      <c r="AA3" s="154"/>
      <c r="AB3" s="154"/>
      <c r="AC3" s="154"/>
      <c r="AD3" s="154"/>
      <c r="AE3" s="154"/>
      <c r="AF3" s="167"/>
      <c r="AG3" s="184"/>
      <c r="AH3" s="185"/>
      <c r="AI3" s="184"/>
      <c r="AJ3" s="184"/>
      <c r="AK3" s="185"/>
      <c r="AL3" s="167"/>
      <c r="AM3" s="167"/>
      <c r="AN3" s="167"/>
      <c r="AO3" s="197"/>
      <c r="AP3" s="167"/>
      <c r="AQ3" s="167"/>
      <c r="AR3" s="167"/>
      <c r="AS3" s="167"/>
      <c r="AT3" s="167"/>
      <c r="AU3" s="167"/>
      <c r="AV3" s="167"/>
      <c r="AW3" s="167"/>
      <c r="AX3" s="167"/>
      <c r="AY3" s="167"/>
      <c r="AZ3" s="167"/>
      <c r="BA3" s="167"/>
      <c r="BB3" s="167"/>
      <c r="BC3" s="154"/>
      <c r="BD3" s="154"/>
      <c r="BE3" s="154"/>
      <c r="BF3" s="154"/>
      <c r="BG3" s="154"/>
      <c r="BH3" s="154"/>
      <c r="BI3" s="213"/>
      <c r="BJ3" s="184"/>
      <c r="BK3" s="184"/>
      <c r="BL3" s="184"/>
      <c r="BM3" s="184"/>
      <c r="BN3" s="184"/>
      <c r="BO3" s="119"/>
    </row>
    <row r="4" s="117" customFormat="1" ht="26" customHeight="1" spans="1:67">
      <c r="A4" s="139" t="s">
        <v>3</v>
      </c>
      <c r="B4" s="140" t="s">
        <v>4</v>
      </c>
      <c r="C4" s="140" t="s">
        <v>5</v>
      </c>
      <c r="D4" s="140" t="s">
        <v>6</v>
      </c>
      <c r="E4" s="141"/>
      <c r="F4" s="139" t="s">
        <v>7</v>
      </c>
      <c r="G4" s="139" t="s">
        <v>8</v>
      </c>
      <c r="H4" s="27" t="s">
        <v>9</v>
      </c>
      <c r="I4" s="155" t="s">
        <v>11</v>
      </c>
      <c r="J4" s="27" t="s">
        <v>12</v>
      </c>
      <c r="K4" s="156"/>
      <c r="L4" s="156"/>
      <c r="M4" s="156"/>
      <c r="N4" s="156"/>
      <c r="O4" s="156"/>
      <c r="P4" s="156"/>
      <c r="Q4" s="156"/>
      <c r="R4" s="156"/>
      <c r="S4" s="156"/>
      <c r="T4" s="158" t="s">
        <v>13</v>
      </c>
      <c r="U4" s="161"/>
      <c r="V4" s="161"/>
      <c r="W4" s="162"/>
      <c r="X4" s="27" t="s">
        <v>14</v>
      </c>
      <c r="Y4" s="168"/>
      <c r="Z4" s="156"/>
      <c r="AA4" s="161" t="s">
        <v>15</v>
      </c>
      <c r="AB4" s="161"/>
      <c r="AC4" s="161"/>
      <c r="AD4" s="161" t="s">
        <v>2162</v>
      </c>
      <c r="AE4" s="159"/>
      <c r="AF4" s="169" t="s">
        <v>1570</v>
      </c>
      <c r="AG4" s="145" t="s">
        <v>1571</v>
      </c>
      <c r="AH4" s="186"/>
      <c r="AI4" s="187"/>
      <c r="AJ4" s="187"/>
      <c r="AK4" s="188"/>
      <c r="AL4" s="189"/>
      <c r="AM4" s="27" t="s">
        <v>2194</v>
      </c>
      <c r="AN4" s="156"/>
      <c r="AO4" s="25" t="s">
        <v>20</v>
      </c>
      <c r="AP4" s="39"/>
      <c r="AQ4" s="39"/>
      <c r="AR4" s="25" t="s">
        <v>21</v>
      </c>
      <c r="AS4" s="39"/>
      <c r="AT4" s="39"/>
      <c r="AU4" s="39"/>
      <c r="AV4" s="39"/>
      <c r="AW4" s="39"/>
      <c r="AX4" s="39"/>
      <c r="AY4" s="39"/>
      <c r="AZ4" s="39"/>
      <c r="BA4" s="39"/>
      <c r="BB4" s="27" t="s">
        <v>2163</v>
      </c>
      <c r="BC4" s="27" t="s">
        <v>22</v>
      </c>
      <c r="BD4" s="27" t="s">
        <v>23</v>
      </c>
      <c r="BE4" s="39"/>
      <c r="BF4" s="27" t="s">
        <v>24</v>
      </c>
      <c r="BG4" s="39"/>
      <c r="BH4" s="214" t="s">
        <v>25</v>
      </c>
      <c r="BI4" s="215"/>
      <c r="BJ4" s="215"/>
      <c r="BK4" s="216" t="s">
        <v>26</v>
      </c>
      <c r="BL4" s="217"/>
      <c r="BM4" s="220" t="s">
        <v>27</v>
      </c>
      <c r="BN4" s="217"/>
      <c r="BO4" s="221" t="s">
        <v>2221</v>
      </c>
    </row>
    <row r="5" s="117" customFormat="1" ht="27" customHeight="1" spans="1:67">
      <c r="A5" s="142"/>
      <c r="B5" s="37"/>
      <c r="C5" s="37"/>
      <c r="D5" s="141"/>
      <c r="E5" s="141"/>
      <c r="F5" s="142"/>
      <c r="G5" s="142"/>
      <c r="H5" s="39"/>
      <c r="I5" s="157"/>
      <c r="J5" s="27" t="s">
        <v>29</v>
      </c>
      <c r="K5" s="27" t="s">
        <v>30</v>
      </c>
      <c r="L5" s="27" t="s">
        <v>31</v>
      </c>
      <c r="M5" s="27" t="s">
        <v>32</v>
      </c>
      <c r="N5" s="158" t="s">
        <v>33</v>
      </c>
      <c r="O5" s="159"/>
      <c r="P5" s="158" t="s">
        <v>34</v>
      </c>
      <c r="Q5" s="159"/>
      <c r="R5" s="27" t="s">
        <v>35</v>
      </c>
      <c r="S5" s="156"/>
      <c r="T5" s="163" t="s">
        <v>36</v>
      </c>
      <c r="U5" s="163" t="s">
        <v>37</v>
      </c>
      <c r="V5" s="163" t="s">
        <v>38</v>
      </c>
      <c r="W5" s="163" t="s">
        <v>39</v>
      </c>
      <c r="X5" s="163" t="s">
        <v>2143</v>
      </c>
      <c r="Y5" s="170" t="s">
        <v>41</v>
      </c>
      <c r="Z5" s="163" t="s">
        <v>2164</v>
      </c>
      <c r="AA5" s="163" t="s">
        <v>43</v>
      </c>
      <c r="AB5" s="163" t="s">
        <v>44</v>
      </c>
      <c r="AC5" s="163" t="s">
        <v>2195</v>
      </c>
      <c r="AD5" s="163" t="s">
        <v>2115</v>
      </c>
      <c r="AE5" s="163" t="s">
        <v>47</v>
      </c>
      <c r="AF5" s="169" t="s">
        <v>574</v>
      </c>
      <c r="AG5" s="145" t="s">
        <v>80</v>
      </c>
      <c r="AH5" s="186" t="s">
        <v>1579</v>
      </c>
      <c r="AI5" s="190" t="s">
        <v>49</v>
      </c>
      <c r="AJ5" s="187"/>
      <c r="AK5" s="188"/>
      <c r="AL5" s="27" t="s">
        <v>50</v>
      </c>
      <c r="AM5" s="191" t="s">
        <v>2222</v>
      </c>
      <c r="AN5" s="191" t="s">
        <v>47</v>
      </c>
      <c r="AO5" s="24" t="s">
        <v>52</v>
      </c>
      <c r="AP5" s="24" t="s">
        <v>53</v>
      </c>
      <c r="AQ5" s="24" t="s">
        <v>54</v>
      </c>
      <c r="AR5" s="25" t="s">
        <v>55</v>
      </c>
      <c r="AS5" s="27" t="s">
        <v>56</v>
      </c>
      <c r="AT5" s="27" t="s">
        <v>57</v>
      </c>
      <c r="AU5" s="27" t="s">
        <v>58</v>
      </c>
      <c r="AV5" s="27" t="s">
        <v>59</v>
      </c>
      <c r="AW5" s="27" t="s">
        <v>60</v>
      </c>
      <c r="AX5" s="27" t="s">
        <v>61</v>
      </c>
      <c r="AY5" s="27" t="s">
        <v>62</v>
      </c>
      <c r="AZ5" s="27" t="s">
        <v>63</v>
      </c>
      <c r="BA5" s="27" t="s">
        <v>64</v>
      </c>
      <c r="BB5" s="39"/>
      <c r="BC5" s="39"/>
      <c r="BD5" s="27" t="s">
        <v>65</v>
      </c>
      <c r="BE5" s="27" t="s">
        <v>66</v>
      </c>
      <c r="BF5" s="27" t="s">
        <v>67</v>
      </c>
      <c r="BG5" s="27" t="s">
        <v>66</v>
      </c>
      <c r="BH5" s="27" t="s">
        <v>68</v>
      </c>
      <c r="BI5" s="27" t="s">
        <v>69</v>
      </c>
      <c r="BJ5" s="218" t="s">
        <v>70</v>
      </c>
      <c r="BK5" s="27" t="s">
        <v>71</v>
      </c>
      <c r="BL5" s="218" t="s">
        <v>70</v>
      </c>
      <c r="BM5" s="222" t="s">
        <v>2166</v>
      </c>
      <c r="BN5" s="222" t="s">
        <v>2167</v>
      </c>
      <c r="BO5" s="223"/>
    </row>
    <row r="6" s="118" customFormat="1" ht="27" customHeight="1" spans="1:67">
      <c r="A6" s="142"/>
      <c r="B6" s="37"/>
      <c r="C6" s="37"/>
      <c r="D6" s="143" t="s">
        <v>74</v>
      </c>
      <c r="E6" s="143" t="s">
        <v>75</v>
      </c>
      <c r="F6" s="142"/>
      <c r="G6" s="142"/>
      <c r="H6" s="39"/>
      <c r="I6" s="160"/>
      <c r="J6" s="39"/>
      <c r="K6" s="39"/>
      <c r="L6" s="39"/>
      <c r="M6" s="39"/>
      <c r="N6" s="27" t="s">
        <v>76</v>
      </c>
      <c r="O6" s="25" t="s">
        <v>77</v>
      </c>
      <c r="P6" s="27" t="s">
        <v>76</v>
      </c>
      <c r="Q6" s="25" t="s">
        <v>77</v>
      </c>
      <c r="R6" s="25" t="s">
        <v>78</v>
      </c>
      <c r="S6" s="25" t="s">
        <v>79</v>
      </c>
      <c r="T6" s="164"/>
      <c r="U6" s="164"/>
      <c r="V6" s="164"/>
      <c r="W6" s="164"/>
      <c r="X6" s="164"/>
      <c r="Y6" s="171"/>
      <c r="Z6" s="164"/>
      <c r="AA6" s="172"/>
      <c r="AB6" s="172"/>
      <c r="AC6" s="172"/>
      <c r="AD6" s="164"/>
      <c r="AE6" s="164"/>
      <c r="AF6" s="173"/>
      <c r="AG6" s="145"/>
      <c r="AH6" s="186"/>
      <c r="AI6" s="192" t="s">
        <v>1580</v>
      </c>
      <c r="AJ6" s="145" t="s">
        <v>83</v>
      </c>
      <c r="AK6" s="193" t="s">
        <v>84</v>
      </c>
      <c r="AL6" s="39"/>
      <c r="AM6" s="194"/>
      <c r="AN6" s="194"/>
      <c r="AO6" s="198"/>
      <c r="AP6" s="29"/>
      <c r="AQ6" s="29"/>
      <c r="AR6" s="39"/>
      <c r="AS6" s="39"/>
      <c r="AT6" s="39"/>
      <c r="AU6" s="39"/>
      <c r="AV6" s="39"/>
      <c r="AW6" s="39"/>
      <c r="AX6" s="39"/>
      <c r="AY6" s="39"/>
      <c r="AZ6" s="39"/>
      <c r="BA6" s="39"/>
      <c r="BB6" s="39"/>
      <c r="BC6" s="39"/>
      <c r="BD6" s="39"/>
      <c r="BE6" s="27" t="s">
        <v>66</v>
      </c>
      <c r="BF6" s="27" t="s">
        <v>67</v>
      </c>
      <c r="BG6" s="27" t="s">
        <v>66</v>
      </c>
      <c r="BH6" s="156"/>
      <c r="BI6" s="27" t="s">
        <v>69</v>
      </c>
      <c r="BJ6" s="215"/>
      <c r="BK6" s="27"/>
      <c r="BL6" s="214"/>
      <c r="BM6" s="224"/>
      <c r="BN6" s="224"/>
      <c r="BO6" s="223"/>
    </row>
    <row r="7" s="118" customFormat="1" ht="32" customHeight="1" spans="1:67">
      <c r="A7" s="142"/>
      <c r="B7" s="37">
        <f>B8+B9+B10+B11</f>
        <v>13</v>
      </c>
      <c r="C7" s="38" t="s">
        <v>55</v>
      </c>
      <c r="D7" s="37">
        <f t="shared" ref="D7:I7" si="0">D8+D9+D10+D11</f>
        <v>9</v>
      </c>
      <c r="E7" s="37">
        <f t="shared" si="0"/>
        <v>204492</v>
      </c>
      <c r="F7" s="144"/>
      <c r="G7" s="144"/>
      <c r="H7" s="37">
        <f t="shared" si="0"/>
        <v>1161503</v>
      </c>
      <c r="I7" s="37">
        <f t="shared" si="0"/>
        <v>276492</v>
      </c>
      <c r="J7" s="37">
        <f t="shared" ref="J7:X7" si="1">J8+J9+J10+J11</f>
        <v>11</v>
      </c>
      <c r="K7" s="37">
        <f t="shared" si="1"/>
        <v>11</v>
      </c>
      <c r="L7" s="37">
        <f t="shared" si="1"/>
        <v>10</v>
      </c>
      <c r="M7" s="37">
        <f t="shared" si="1"/>
        <v>10</v>
      </c>
      <c r="N7" s="37">
        <f t="shared" si="1"/>
        <v>11</v>
      </c>
      <c r="O7" s="37">
        <f t="shared" si="1"/>
        <v>2</v>
      </c>
      <c r="P7" s="37">
        <f t="shared" si="1"/>
        <v>9</v>
      </c>
      <c r="Q7" s="37">
        <f t="shared" si="1"/>
        <v>4</v>
      </c>
      <c r="R7" s="37">
        <f t="shared" si="1"/>
        <v>2</v>
      </c>
      <c r="S7" s="37">
        <f t="shared" si="1"/>
        <v>7</v>
      </c>
      <c r="T7" s="37">
        <f t="shared" si="1"/>
        <v>261492</v>
      </c>
      <c r="U7" s="37">
        <f t="shared" si="1"/>
        <v>239492</v>
      </c>
      <c r="V7" s="37">
        <f t="shared" si="1"/>
        <v>0.000186666666666667</v>
      </c>
      <c r="W7" s="37">
        <f t="shared" si="1"/>
        <v>196492</v>
      </c>
      <c r="X7" s="37">
        <f t="shared" si="1"/>
        <v>106700</v>
      </c>
      <c r="Y7" s="174">
        <f t="shared" ref="Y7:Y12" si="2">X7/I7</f>
        <v>0.385906283002763</v>
      </c>
      <c r="Z7" s="37">
        <f t="shared" ref="Z7:AC7" si="3">Z8+Z9+Z10+Z11</f>
        <v>112500</v>
      </c>
      <c r="AA7" s="37">
        <f t="shared" si="3"/>
        <v>7</v>
      </c>
      <c r="AB7" s="37">
        <f t="shared" si="3"/>
        <v>17334</v>
      </c>
      <c r="AC7" s="37"/>
      <c r="AD7" s="37">
        <f>I7*0.45</f>
        <v>124421.4</v>
      </c>
      <c r="AE7" s="175">
        <f>X7-AD7</f>
        <v>-17721.4</v>
      </c>
      <c r="AF7" s="173"/>
      <c r="AG7" s="37">
        <f t="shared" ref="AG7:AJ7" si="4">AG8+AG9+AG10+AG11</f>
        <v>8</v>
      </c>
      <c r="AH7" s="195">
        <f t="shared" ref="AH7:AH12" si="5">AG7/B7</f>
        <v>0.615384615384615</v>
      </c>
      <c r="AI7" s="37">
        <f t="shared" si="4"/>
        <v>180</v>
      </c>
      <c r="AJ7" s="37">
        <f t="shared" si="4"/>
        <v>180</v>
      </c>
      <c r="AK7" s="195">
        <f t="shared" ref="AK7:AK12" si="6">AJ7/AI7</f>
        <v>1</v>
      </c>
      <c r="AL7" s="173"/>
      <c r="AM7" s="39">
        <f t="shared" ref="AM7:AM11" si="7">B7*0.3</f>
        <v>3.9</v>
      </c>
      <c r="AN7" s="175">
        <f t="shared" ref="AN7:AN11" si="8">AG7-AM7</f>
        <v>4.1</v>
      </c>
      <c r="AO7" s="199"/>
      <c r="AP7" s="173"/>
      <c r="AQ7" s="173"/>
      <c r="AR7" s="37">
        <f>AR8+AR9+AR10+AR11</f>
        <v>276492</v>
      </c>
      <c r="AS7" s="37">
        <f t="shared" ref="AS7:BA7" si="9">AS8+AS9+AS10+AS11</f>
        <v>0</v>
      </c>
      <c r="AT7" s="37">
        <f t="shared" si="9"/>
        <v>62500</v>
      </c>
      <c r="AU7" s="37">
        <f t="shared" si="9"/>
        <v>2000</v>
      </c>
      <c r="AV7" s="37">
        <f t="shared" si="9"/>
        <v>500</v>
      </c>
      <c r="AW7" s="37">
        <f t="shared" si="9"/>
        <v>0</v>
      </c>
      <c r="AX7" s="37">
        <f t="shared" si="9"/>
        <v>65000</v>
      </c>
      <c r="AY7" s="37">
        <f t="shared" si="9"/>
        <v>0</v>
      </c>
      <c r="AZ7" s="37">
        <f t="shared" si="9"/>
        <v>146492</v>
      </c>
      <c r="BA7" s="37">
        <f t="shared" si="9"/>
        <v>0</v>
      </c>
      <c r="BB7" s="37"/>
      <c r="BC7" s="39"/>
      <c r="BD7" s="39"/>
      <c r="BE7" s="156"/>
      <c r="BF7" s="156"/>
      <c r="BG7" s="156"/>
      <c r="BH7" s="156"/>
      <c r="BI7" s="156"/>
      <c r="BJ7" s="215"/>
      <c r="BK7" s="215"/>
      <c r="BL7" s="215"/>
      <c r="BM7" s="215"/>
      <c r="BN7" s="215"/>
      <c r="BO7" s="225"/>
    </row>
    <row r="8" s="118" customFormat="1" ht="32" customHeight="1" spans="1:67">
      <c r="A8" s="142"/>
      <c r="B8" s="37">
        <f>B13</f>
        <v>1</v>
      </c>
      <c r="C8" s="38" t="s">
        <v>86</v>
      </c>
      <c r="D8" s="37">
        <f t="shared" ref="D8:I8" si="10">D13</f>
        <v>0</v>
      </c>
      <c r="E8" s="37">
        <f t="shared" si="10"/>
        <v>0</v>
      </c>
      <c r="F8" s="144"/>
      <c r="G8" s="144"/>
      <c r="H8" s="37">
        <f t="shared" si="10"/>
        <v>719000</v>
      </c>
      <c r="I8" s="37">
        <f t="shared" si="10"/>
        <v>50000</v>
      </c>
      <c r="J8" s="37">
        <f t="shared" ref="J8:X8" si="11">J13</f>
        <v>0</v>
      </c>
      <c r="K8" s="37">
        <f t="shared" si="11"/>
        <v>0</v>
      </c>
      <c r="L8" s="37">
        <f t="shared" si="11"/>
        <v>0</v>
      </c>
      <c r="M8" s="37">
        <f t="shared" si="11"/>
        <v>0</v>
      </c>
      <c r="N8" s="37">
        <f t="shared" si="11"/>
        <v>1</v>
      </c>
      <c r="O8" s="37">
        <f t="shared" si="11"/>
        <v>0</v>
      </c>
      <c r="P8" s="37">
        <f t="shared" si="11"/>
        <v>1</v>
      </c>
      <c r="Q8" s="37">
        <f t="shared" si="11"/>
        <v>0</v>
      </c>
      <c r="R8" s="37">
        <f t="shared" si="11"/>
        <v>1</v>
      </c>
      <c r="S8" s="37">
        <f t="shared" si="11"/>
        <v>0</v>
      </c>
      <c r="T8" s="37">
        <f t="shared" si="11"/>
        <v>50000</v>
      </c>
      <c r="U8" s="37">
        <f t="shared" si="11"/>
        <v>50000</v>
      </c>
      <c r="V8" s="37">
        <f t="shared" si="11"/>
        <v>2e-5</v>
      </c>
      <c r="W8" s="37">
        <f t="shared" si="11"/>
        <v>0</v>
      </c>
      <c r="X8" s="37">
        <f t="shared" si="11"/>
        <v>0</v>
      </c>
      <c r="Y8" s="174">
        <f t="shared" si="2"/>
        <v>0</v>
      </c>
      <c r="Z8" s="37">
        <f t="shared" ref="Z8:AC8" si="12">Z13</f>
        <v>500</v>
      </c>
      <c r="AA8" s="37">
        <f t="shared" si="12"/>
        <v>0</v>
      </c>
      <c r="AB8" s="37">
        <f t="shared" si="12"/>
        <v>0</v>
      </c>
      <c r="AC8" s="37"/>
      <c r="AD8" s="37">
        <f>I8*0.45</f>
        <v>22500</v>
      </c>
      <c r="AE8" s="175">
        <f>X8-AD8</f>
        <v>-22500</v>
      </c>
      <c r="AF8" s="173"/>
      <c r="AG8" s="37">
        <f t="shared" ref="AG8:AJ8" si="13">AG13</f>
        <v>0</v>
      </c>
      <c r="AH8" s="195">
        <f t="shared" si="5"/>
        <v>0</v>
      </c>
      <c r="AI8" s="37">
        <f t="shared" si="13"/>
        <v>0</v>
      </c>
      <c r="AJ8" s="37">
        <f t="shared" si="13"/>
        <v>0</v>
      </c>
      <c r="AK8" s="195" t="e">
        <f t="shared" si="6"/>
        <v>#DIV/0!</v>
      </c>
      <c r="AL8" s="173"/>
      <c r="AM8" s="39">
        <f t="shared" si="7"/>
        <v>0.3</v>
      </c>
      <c r="AN8" s="175">
        <f t="shared" si="8"/>
        <v>-0.3</v>
      </c>
      <c r="AO8" s="199"/>
      <c r="AP8" s="173"/>
      <c r="AQ8" s="173"/>
      <c r="AR8" s="37">
        <f>AR13</f>
        <v>50000</v>
      </c>
      <c r="AS8" s="37">
        <f t="shared" ref="AS8:BA8" si="14">AS13</f>
        <v>0</v>
      </c>
      <c r="AT8" s="37">
        <f t="shared" si="14"/>
        <v>50000</v>
      </c>
      <c r="AU8" s="37">
        <f t="shared" si="14"/>
        <v>0</v>
      </c>
      <c r="AV8" s="37">
        <f t="shared" si="14"/>
        <v>0</v>
      </c>
      <c r="AW8" s="37">
        <f t="shared" si="14"/>
        <v>0</v>
      </c>
      <c r="AX8" s="37">
        <f t="shared" si="14"/>
        <v>0</v>
      </c>
      <c r="AY8" s="37">
        <f t="shared" si="14"/>
        <v>0</v>
      </c>
      <c r="AZ8" s="37">
        <f t="shared" si="14"/>
        <v>0</v>
      </c>
      <c r="BA8" s="37">
        <f t="shared" si="14"/>
        <v>0</v>
      </c>
      <c r="BB8" s="37"/>
      <c r="BC8" s="39"/>
      <c r="BD8" s="39"/>
      <c r="BE8" s="156"/>
      <c r="BF8" s="156"/>
      <c r="BG8" s="156"/>
      <c r="BH8" s="156"/>
      <c r="BI8" s="156"/>
      <c r="BJ8" s="215"/>
      <c r="BK8" s="215"/>
      <c r="BL8" s="215"/>
      <c r="BM8" s="215"/>
      <c r="BN8" s="215"/>
      <c r="BO8" s="225"/>
    </row>
    <row r="9" s="118" customFormat="1" ht="32" customHeight="1" spans="1:67">
      <c r="A9" s="142"/>
      <c r="B9" s="37">
        <f>B15+B16</f>
        <v>2</v>
      </c>
      <c r="C9" s="38" t="s">
        <v>87</v>
      </c>
      <c r="D9" s="37">
        <f t="shared" ref="D9:I9" si="15">D15+D16</f>
        <v>2</v>
      </c>
      <c r="E9" s="37">
        <f t="shared" si="15"/>
        <v>151492</v>
      </c>
      <c r="F9" s="144"/>
      <c r="G9" s="144"/>
      <c r="H9" s="37">
        <f t="shared" si="15"/>
        <v>276000</v>
      </c>
      <c r="I9" s="37">
        <f t="shared" si="15"/>
        <v>147492</v>
      </c>
      <c r="J9" s="37">
        <f t="shared" ref="J9:X9" si="16">J15+J16</f>
        <v>2</v>
      </c>
      <c r="K9" s="37">
        <f t="shared" si="16"/>
        <v>2</v>
      </c>
      <c r="L9" s="37">
        <f t="shared" si="16"/>
        <v>2</v>
      </c>
      <c r="M9" s="37">
        <f t="shared" si="16"/>
        <v>2</v>
      </c>
      <c r="N9" s="37">
        <f t="shared" si="16"/>
        <v>2</v>
      </c>
      <c r="O9" s="37">
        <f t="shared" si="16"/>
        <v>0</v>
      </c>
      <c r="P9" s="37">
        <f t="shared" si="16"/>
        <v>2</v>
      </c>
      <c r="Q9" s="37">
        <f t="shared" si="16"/>
        <v>0</v>
      </c>
      <c r="R9" s="37">
        <f t="shared" si="16"/>
        <v>0</v>
      </c>
      <c r="S9" s="37">
        <f t="shared" si="16"/>
        <v>2</v>
      </c>
      <c r="T9" s="37">
        <f t="shared" si="16"/>
        <v>147492</v>
      </c>
      <c r="U9" s="37">
        <f t="shared" si="16"/>
        <v>147492</v>
      </c>
      <c r="V9" s="37">
        <f t="shared" si="16"/>
        <v>0</v>
      </c>
      <c r="W9" s="37">
        <f t="shared" si="16"/>
        <v>147492</v>
      </c>
      <c r="X9" s="37">
        <f t="shared" si="16"/>
        <v>85800</v>
      </c>
      <c r="Y9" s="174">
        <f t="shared" si="2"/>
        <v>0.581726466520218</v>
      </c>
      <c r="Z9" s="37">
        <f t="shared" ref="Z9:AC9" si="17">Z15+Z16</f>
        <v>95000</v>
      </c>
      <c r="AA9" s="37">
        <f t="shared" si="17"/>
        <v>2</v>
      </c>
      <c r="AB9" s="37">
        <f t="shared" si="17"/>
        <v>9165</v>
      </c>
      <c r="AC9" s="37"/>
      <c r="AD9" s="37">
        <f>I9*0.45</f>
        <v>66371.4</v>
      </c>
      <c r="AE9" s="175">
        <f>X9-AD9</f>
        <v>19428.6</v>
      </c>
      <c r="AF9" s="37"/>
      <c r="AG9" s="37">
        <f t="shared" ref="AG9:AJ9" si="18">AG15+AG16</f>
        <v>2</v>
      </c>
      <c r="AH9" s="195">
        <f t="shared" si="5"/>
        <v>1</v>
      </c>
      <c r="AI9" s="37">
        <f t="shared" si="18"/>
        <v>180</v>
      </c>
      <c r="AJ9" s="37">
        <f t="shared" si="18"/>
        <v>180</v>
      </c>
      <c r="AK9" s="195">
        <f t="shared" si="6"/>
        <v>1</v>
      </c>
      <c r="AL9" s="37"/>
      <c r="AM9" s="39">
        <f t="shared" si="7"/>
        <v>0.6</v>
      </c>
      <c r="AN9" s="175">
        <f t="shared" si="8"/>
        <v>1.4</v>
      </c>
      <c r="AO9" s="200"/>
      <c r="AP9" s="37"/>
      <c r="AQ9" s="37"/>
      <c r="AR9" s="37">
        <f>AR15+AR16</f>
        <v>147492</v>
      </c>
      <c r="AS9" s="37">
        <f t="shared" ref="AS9:BA9" si="19">AS15+AS16</f>
        <v>0</v>
      </c>
      <c r="AT9" s="37">
        <f t="shared" si="19"/>
        <v>0</v>
      </c>
      <c r="AU9" s="37">
        <f t="shared" si="19"/>
        <v>0</v>
      </c>
      <c r="AV9" s="37">
        <f t="shared" si="19"/>
        <v>0</v>
      </c>
      <c r="AW9" s="37">
        <f t="shared" si="19"/>
        <v>0</v>
      </c>
      <c r="AX9" s="37">
        <f t="shared" si="19"/>
        <v>16000</v>
      </c>
      <c r="AY9" s="37">
        <f t="shared" si="19"/>
        <v>0</v>
      </c>
      <c r="AZ9" s="37">
        <f t="shared" si="19"/>
        <v>131492</v>
      </c>
      <c r="BA9" s="37">
        <f t="shared" si="19"/>
        <v>0</v>
      </c>
      <c r="BB9" s="37"/>
      <c r="BC9" s="39"/>
      <c r="BD9" s="39"/>
      <c r="BE9" s="156"/>
      <c r="BF9" s="156"/>
      <c r="BG9" s="156"/>
      <c r="BH9" s="156"/>
      <c r="BI9" s="156"/>
      <c r="BJ9" s="215"/>
      <c r="BK9" s="215"/>
      <c r="BL9" s="215"/>
      <c r="BM9" s="215"/>
      <c r="BN9" s="215"/>
      <c r="BO9" s="225"/>
    </row>
    <row r="10" s="118" customFormat="1" ht="32" customHeight="1" spans="1:67">
      <c r="A10" s="142"/>
      <c r="B10" s="37">
        <f>B18+B19+B20+B21+B22</f>
        <v>5</v>
      </c>
      <c r="C10" s="38" t="s">
        <v>88</v>
      </c>
      <c r="D10" s="37">
        <f t="shared" ref="D10:I10" si="20">D18+D19+D20+D21+D22</f>
        <v>4</v>
      </c>
      <c r="E10" s="37">
        <f t="shared" si="20"/>
        <v>23000</v>
      </c>
      <c r="F10" s="144"/>
      <c r="G10" s="144"/>
      <c r="H10" s="37">
        <f t="shared" si="20"/>
        <v>108503</v>
      </c>
      <c r="I10" s="37">
        <f t="shared" si="20"/>
        <v>31000</v>
      </c>
      <c r="J10" s="37">
        <f t="shared" ref="J10:X10" si="21">J18+J19+J20+J21+J22</f>
        <v>5</v>
      </c>
      <c r="K10" s="37">
        <f t="shared" si="21"/>
        <v>5</v>
      </c>
      <c r="L10" s="37">
        <f t="shared" si="21"/>
        <v>5</v>
      </c>
      <c r="M10" s="37">
        <f t="shared" si="21"/>
        <v>5</v>
      </c>
      <c r="N10" s="37">
        <f t="shared" si="21"/>
        <v>3</v>
      </c>
      <c r="O10" s="37">
        <f t="shared" si="21"/>
        <v>2</v>
      </c>
      <c r="P10" s="37">
        <f t="shared" si="21"/>
        <v>3</v>
      </c>
      <c r="Q10" s="37">
        <f t="shared" si="21"/>
        <v>2</v>
      </c>
      <c r="R10" s="37">
        <f t="shared" si="21"/>
        <v>1</v>
      </c>
      <c r="S10" s="37">
        <f t="shared" si="21"/>
        <v>3</v>
      </c>
      <c r="T10" s="37">
        <f t="shared" si="21"/>
        <v>16000</v>
      </c>
      <c r="U10" s="37">
        <f t="shared" si="21"/>
        <v>16000</v>
      </c>
      <c r="V10" s="37">
        <f t="shared" si="21"/>
        <v>0.000166666666666667</v>
      </c>
      <c r="W10" s="37">
        <f t="shared" si="21"/>
        <v>16000</v>
      </c>
      <c r="X10" s="37">
        <f t="shared" si="21"/>
        <v>3600</v>
      </c>
      <c r="Y10" s="174">
        <f t="shared" si="2"/>
        <v>0.116129032258065</v>
      </c>
      <c r="Z10" s="37">
        <f t="shared" ref="Z10:AC10" si="22">Z18+Z19+Z20+Z21+Z22</f>
        <v>0</v>
      </c>
      <c r="AA10" s="37">
        <f t="shared" si="22"/>
        <v>3</v>
      </c>
      <c r="AB10" s="37">
        <f t="shared" si="22"/>
        <v>0</v>
      </c>
      <c r="AC10" s="37"/>
      <c r="AD10" s="37">
        <f>I10*0.45</f>
        <v>13950</v>
      </c>
      <c r="AE10" s="175">
        <f>X10-AD10</f>
        <v>-10350</v>
      </c>
      <c r="AF10" s="37"/>
      <c r="AG10" s="37">
        <f t="shared" ref="AG10:AJ10" si="23">AG18+AG19+AG20+AG21+AG22</f>
        <v>3</v>
      </c>
      <c r="AH10" s="195">
        <f t="shared" si="5"/>
        <v>0.6</v>
      </c>
      <c r="AI10" s="37">
        <f t="shared" si="23"/>
        <v>0</v>
      </c>
      <c r="AJ10" s="37">
        <f t="shared" si="23"/>
        <v>0</v>
      </c>
      <c r="AK10" s="195" t="e">
        <f t="shared" si="6"/>
        <v>#DIV/0!</v>
      </c>
      <c r="AL10" s="37"/>
      <c r="AM10" s="39">
        <f t="shared" si="7"/>
        <v>1.5</v>
      </c>
      <c r="AN10" s="175">
        <f t="shared" si="8"/>
        <v>1.5</v>
      </c>
      <c r="AO10" s="200"/>
      <c r="AP10" s="37"/>
      <c r="AQ10" s="37"/>
      <c r="AR10" s="37">
        <f>AR18+AR19+AR20+AR21+AR22</f>
        <v>31000</v>
      </c>
      <c r="AS10" s="37">
        <f t="shared" ref="AS10:BA10" si="24">AS18+AS19+AS20+AS21+AS22</f>
        <v>0</v>
      </c>
      <c r="AT10" s="37">
        <f t="shared" si="24"/>
        <v>12500</v>
      </c>
      <c r="AU10" s="37">
        <f t="shared" si="24"/>
        <v>2000</v>
      </c>
      <c r="AV10" s="37">
        <f t="shared" si="24"/>
        <v>500</v>
      </c>
      <c r="AW10" s="37">
        <f t="shared" si="24"/>
        <v>0</v>
      </c>
      <c r="AX10" s="37">
        <f t="shared" si="24"/>
        <v>16000</v>
      </c>
      <c r="AY10" s="37">
        <f t="shared" si="24"/>
        <v>0</v>
      </c>
      <c r="AZ10" s="37">
        <f t="shared" si="24"/>
        <v>0</v>
      </c>
      <c r="BA10" s="37">
        <f t="shared" si="24"/>
        <v>0</v>
      </c>
      <c r="BB10" s="37"/>
      <c r="BC10" s="39"/>
      <c r="BD10" s="39"/>
      <c r="BE10" s="156"/>
      <c r="BF10" s="156"/>
      <c r="BG10" s="156"/>
      <c r="BH10" s="156"/>
      <c r="BI10" s="156"/>
      <c r="BJ10" s="215"/>
      <c r="BK10" s="215"/>
      <c r="BL10" s="215"/>
      <c r="BM10" s="215"/>
      <c r="BN10" s="215"/>
      <c r="BO10" s="225"/>
    </row>
    <row r="11" s="118" customFormat="1" ht="32" customHeight="1" spans="1:67">
      <c r="A11" s="142"/>
      <c r="B11" s="37">
        <f>B24+B25+B26+B27+B28</f>
        <v>5</v>
      </c>
      <c r="C11" s="38" t="s">
        <v>89</v>
      </c>
      <c r="D11" s="37">
        <f t="shared" ref="D11:I11" si="25">D24+D25+D26+D27+D28</f>
        <v>3</v>
      </c>
      <c r="E11" s="37">
        <f t="shared" si="25"/>
        <v>30000</v>
      </c>
      <c r="F11" s="144"/>
      <c r="G11" s="144"/>
      <c r="H11" s="37">
        <f t="shared" si="25"/>
        <v>58000</v>
      </c>
      <c r="I11" s="37">
        <f t="shared" si="25"/>
        <v>48000</v>
      </c>
      <c r="J11" s="37">
        <f t="shared" ref="J11:X11" si="26">J24+J25+J26+J27+J28</f>
        <v>4</v>
      </c>
      <c r="K11" s="37">
        <f t="shared" si="26"/>
        <v>4</v>
      </c>
      <c r="L11" s="37">
        <f t="shared" si="26"/>
        <v>3</v>
      </c>
      <c r="M11" s="37">
        <f t="shared" si="26"/>
        <v>3</v>
      </c>
      <c r="N11" s="37">
        <f t="shared" si="26"/>
        <v>5</v>
      </c>
      <c r="O11" s="37">
        <f t="shared" si="26"/>
        <v>0</v>
      </c>
      <c r="P11" s="37">
        <f t="shared" si="26"/>
        <v>3</v>
      </c>
      <c r="Q11" s="37">
        <f t="shared" si="26"/>
        <v>2</v>
      </c>
      <c r="R11" s="37">
        <f t="shared" si="26"/>
        <v>0</v>
      </c>
      <c r="S11" s="37">
        <f t="shared" si="26"/>
        <v>2</v>
      </c>
      <c r="T11" s="37">
        <f t="shared" si="26"/>
        <v>48000</v>
      </c>
      <c r="U11" s="37">
        <f t="shared" si="26"/>
        <v>26000</v>
      </c>
      <c r="V11" s="37">
        <f t="shared" si="26"/>
        <v>0</v>
      </c>
      <c r="W11" s="37">
        <f t="shared" si="26"/>
        <v>33000</v>
      </c>
      <c r="X11" s="37">
        <f t="shared" si="26"/>
        <v>17300</v>
      </c>
      <c r="Y11" s="174">
        <f t="shared" si="2"/>
        <v>0.360416666666667</v>
      </c>
      <c r="Z11" s="37">
        <f t="shared" ref="Z11:AC11" si="27">Z24+Z25+Z26+Z27+Z28</f>
        <v>17000</v>
      </c>
      <c r="AA11" s="37">
        <f t="shared" si="27"/>
        <v>2</v>
      </c>
      <c r="AB11" s="37">
        <f t="shared" si="27"/>
        <v>8169</v>
      </c>
      <c r="AC11" s="37"/>
      <c r="AD11" s="37">
        <f>I11*0.45</f>
        <v>21600</v>
      </c>
      <c r="AE11" s="175">
        <f>X11-AD11</f>
        <v>-4300</v>
      </c>
      <c r="AF11" s="37"/>
      <c r="AG11" s="37">
        <f t="shared" ref="AG11:AJ11" si="28">AG24+AG25+AG26+AG27+AG28</f>
        <v>3</v>
      </c>
      <c r="AH11" s="195">
        <f t="shared" si="5"/>
        <v>0.6</v>
      </c>
      <c r="AI11" s="37">
        <f t="shared" si="28"/>
        <v>0</v>
      </c>
      <c r="AJ11" s="37">
        <f t="shared" si="28"/>
        <v>0</v>
      </c>
      <c r="AK11" s="195" t="e">
        <f t="shared" si="6"/>
        <v>#DIV/0!</v>
      </c>
      <c r="AL11" s="37"/>
      <c r="AM11" s="39">
        <f t="shared" si="7"/>
        <v>1.5</v>
      </c>
      <c r="AN11" s="175">
        <f t="shared" si="8"/>
        <v>1.5</v>
      </c>
      <c r="AO11" s="200"/>
      <c r="AP11" s="37"/>
      <c r="AQ11" s="37"/>
      <c r="AR11" s="37">
        <f>AR24+AR25+AR26+AR27+AR28</f>
        <v>48000</v>
      </c>
      <c r="AS11" s="37">
        <f t="shared" ref="AS11:BA11" si="29">AS24+AS25+AS26+AS27+AS28</f>
        <v>0</v>
      </c>
      <c r="AT11" s="37">
        <f t="shared" si="29"/>
        <v>0</v>
      </c>
      <c r="AU11" s="37">
        <f t="shared" si="29"/>
        <v>0</v>
      </c>
      <c r="AV11" s="37">
        <f t="shared" si="29"/>
        <v>0</v>
      </c>
      <c r="AW11" s="37">
        <f t="shared" si="29"/>
        <v>0</v>
      </c>
      <c r="AX11" s="37">
        <f t="shared" si="29"/>
        <v>33000</v>
      </c>
      <c r="AY11" s="37">
        <f t="shared" si="29"/>
        <v>0</v>
      </c>
      <c r="AZ11" s="37">
        <f t="shared" si="29"/>
        <v>15000</v>
      </c>
      <c r="BA11" s="37">
        <f t="shared" si="29"/>
        <v>0</v>
      </c>
      <c r="BB11" s="37"/>
      <c r="BC11" s="39"/>
      <c r="BD11" s="39"/>
      <c r="BE11" s="156"/>
      <c r="BF11" s="156"/>
      <c r="BG11" s="156"/>
      <c r="BH11" s="156"/>
      <c r="BI11" s="156"/>
      <c r="BJ11" s="215"/>
      <c r="BK11" s="215"/>
      <c r="BL11" s="215"/>
      <c r="BM11" s="215"/>
      <c r="BN11" s="215"/>
      <c r="BO11" s="225"/>
    </row>
    <row r="12" s="119" customFormat="1" ht="42" customHeight="1" spans="1:67">
      <c r="A12" s="145" t="s">
        <v>91</v>
      </c>
      <c r="B12" s="37">
        <f>B13</f>
        <v>1</v>
      </c>
      <c r="C12" s="38" t="s">
        <v>86</v>
      </c>
      <c r="D12" s="37">
        <f>D13</f>
        <v>0</v>
      </c>
      <c r="E12" s="37">
        <f>E13</f>
        <v>0</v>
      </c>
      <c r="F12" s="142"/>
      <c r="G12" s="144"/>
      <c r="H12" s="37">
        <f>H13</f>
        <v>719000</v>
      </c>
      <c r="I12" s="37">
        <f>I13</f>
        <v>50000</v>
      </c>
      <c r="J12" s="37">
        <f>J13+领导包联新建项目!K14+领导包联新建项目!K15</f>
        <v>1</v>
      </c>
      <c r="K12" s="37">
        <f>K13+领导包联新建项目!L14+领导包联新建项目!L15</f>
        <v>1</v>
      </c>
      <c r="L12" s="37">
        <f>L13+领导包联新建项目!M14+领导包联新建项目!M15</f>
        <v>1</v>
      </c>
      <c r="M12" s="37">
        <f>M13+领导包联新建项目!N14+领导包联新建项目!N15</f>
        <v>1</v>
      </c>
      <c r="N12" s="37">
        <f>N13+领导包联新建项目!O14+领导包联新建项目!O15</f>
        <v>3</v>
      </c>
      <c r="O12" s="37">
        <f>O13+领导包联新建项目!P14+领导包联新建项目!P15</f>
        <v>0</v>
      </c>
      <c r="P12" s="37">
        <f>P13+领导包联新建项目!Q14+领导包联新建项目!Q15</f>
        <v>3</v>
      </c>
      <c r="Q12" s="37">
        <f>Q13+领导包联新建项目!R14+领导包联新建项目!R15</f>
        <v>0</v>
      </c>
      <c r="R12" s="37">
        <f>R13+领导包联新建项目!S14+领导包联新建项目!S15</f>
        <v>1</v>
      </c>
      <c r="S12" s="37">
        <f>S13+领导包联新建项目!T14+领导包联新建项目!T15</f>
        <v>2</v>
      </c>
      <c r="T12" s="37">
        <f>T13</f>
        <v>50000</v>
      </c>
      <c r="U12" s="37">
        <f>U13</f>
        <v>50000</v>
      </c>
      <c r="V12" s="37">
        <f>V13</f>
        <v>2e-5</v>
      </c>
      <c r="W12" s="37">
        <f>W13</f>
        <v>0</v>
      </c>
      <c r="X12" s="37">
        <f>X13</f>
        <v>0</v>
      </c>
      <c r="Y12" s="174">
        <f t="shared" si="2"/>
        <v>0</v>
      </c>
      <c r="Z12" s="37">
        <f>Z13+领导包联新建项目!AA14+领导包联新建项目!AA15</f>
        <v>147500</v>
      </c>
      <c r="AA12" s="37"/>
      <c r="AB12" s="37"/>
      <c r="AC12" s="37"/>
      <c r="AD12" s="37"/>
      <c r="AE12" s="37"/>
      <c r="AF12" s="173"/>
      <c r="AG12" s="37">
        <f t="shared" ref="AG12:AJ12" si="30">AG13</f>
        <v>0</v>
      </c>
      <c r="AH12" s="195">
        <f t="shared" si="5"/>
        <v>0</v>
      </c>
      <c r="AI12" s="37">
        <f t="shared" si="30"/>
        <v>0</v>
      </c>
      <c r="AJ12" s="37">
        <f t="shared" si="30"/>
        <v>0</v>
      </c>
      <c r="AK12" s="195" t="e">
        <f t="shared" si="6"/>
        <v>#DIV/0!</v>
      </c>
      <c r="AL12" s="142"/>
      <c r="AM12" s="142"/>
      <c r="AN12" s="142"/>
      <c r="AO12" s="142"/>
      <c r="AP12" s="142"/>
      <c r="AQ12" s="142"/>
      <c r="AR12" s="37">
        <f>AR13</f>
        <v>50000</v>
      </c>
      <c r="AS12" s="37">
        <f t="shared" ref="AS12:BA12" si="31">AS13</f>
        <v>0</v>
      </c>
      <c r="AT12" s="37">
        <f t="shared" si="31"/>
        <v>50000</v>
      </c>
      <c r="AU12" s="37">
        <f t="shared" si="31"/>
        <v>0</v>
      </c>
      <c r="AV12" s="37">
        <f t="shared" si="31"/>
        <v>0</v>
      </c>
      <c r="AW12" s="37">
        <f t="shared" si="31"/>
        <v>0</v>
      </c>
      <c r="AX12" s="37">
        <f t="shared" si="31"/>
        <v>0</v>
      </c>
      <c r="AY12" s="37">
        <f t="shared" si="31"/>
        <v>0</v>
      </c>
      <c r="AZ12" s="37">
        <f t="shared" si="31"/>
        <v>0</v>
      </c>
      <c r="BA12" s="37">
        <f t="shared" si="31"/>
        <v>0</v>
      </c>
      <c r="BB12" s="37"/>
      <c r="BC12" s="39"/>
      <c r="BD12" s="39"/>
      <c r="BE12" s="156"/>
      <c r="BF12" s="156"/>
      <c r="BG12" s="156"/>
      <c r="BH12" s="156"/>
      <c r="BI12" s="156"/>
      <c r="BJ12" s="215"/>
      <c r="BK12" s="215"/>
      <c r="BL12" s="215"/>
      <c r="BM12" s="215"/>
      <c r="BN12" s="215"/>
      <c r="BO12" s="215"/>
    </row>
    <row r="13" s="119" customFormat="1" ht="42" customHeight="1" spans="1:67">
      <c r="A13" s="146">
        <v>1</v>
      </c>
      <c r="B13" s="146">
        <f>储备!B72</f>
        <v>1</v>
      </c>
      <c r="C13" s="146" t="str">
        <f>储备!C72</f>
        <v>州直属</v>
      </c>
      <c r="D13" s="146">
        <f>储备!D72</f>
        <v>0</v>
      </c>
      <c r="E13" s="146">
        <f>储备!E72</f>
        <v>0</v>
      </c>
      <c r="F13" s="147" t="str">
        <f>储备!F72</f>
        <v>G315线托帕-吐尔尕特口岸公路项目</v>
      </c>
      <c r="G13" s="147" t="str">
        <f>储备!G72</f>
        <v>新建一级公路111.945公里</v>
      </c>
      <c r="H13" s="146">
        <f>储备!H72</f>
        <v>719000</v>
      </c>
      <c r="I13" s="146">
        <f>储备!J72</f>
        <v>50000</v>
      </c>
      <c r="J13" s="146">
        <f>储备!K72</f>
        <v>0</v>
      </c>
      <c r="K13" s="146">
        <f>储备!L72</f>
        <v>0</v>
      </c>
      <c r="L13" s="146">
        <f>储备!M72</f>
        <v>0</v>
      </c>
      <c r="M13" s="146">
        <f>储备!N72</f>
        <v>0</v>
      </c>
      <c r="N13" s="146">
        <f>储备!O72</f>
        <v>1</v>
      </c>
      <c r="O13" s="146">
        <f>储备!P72</f>
        <v>0</v>
      </c>
      <c r="P13" s="146">
        <f>储备!Q72</f>
        <v>1</v>
      </c>
      <c r="Q13" s="146">
        <f>储备!R72</f>
        <v>0</v>
      </c>
      <c r="R13" s="146">
        <f>储备!T72</f>
        <v>1</v>
      </c>
      <c r="S13" s="146">
        <f>储备!V72</f>
        <v>0</v>
      </c>
      <c r="T13" s="146">
        <f>储备!W72</f>
        <v>50000</v>
      </c>
      <c r="U13" s="146">
        <f>储备!X72</f>
        <v>50000</v>
      </c>
      <c r="V13" s="146">
        <f>储备!Y72</f>
        <v>2e-5</v>
      </c>
      <c r="W13" s="146">
        <f>储备!Z72</f>
        <v>0</v>
      </c>
      <c r="X13" s="146">
        <f>储备!AA72</f>
        <v>0</v>
      </c>
      <c r="Y13" s="176">
        <f>储备!AB72</f>
        <v>0</v>
      </c>
      <c r="Z13" s="146">
        <f>储备!AC72</f>
        <v>500</v>
      </c>
      <c r="AA13" s="146">
        <f>储备!AD72</f>
        <v>0</v>
      </c>
      <c r="AB13" s="146">
        <f>储备!AE72</f>
        <v>0</v>
      </c>
      <c r="AC13" s="146">
        <f>储备!AF72</f>
        <v>0</v>
      </c>
      <c r="AD13" s="146">
        <f>储备!AG72</f>
        <v>0</v>
      </c>
      <c r="AE13" s="146">
        <f>储备!AH72</f>
        <v>0</v>
      </c>
      <c r="AF13" s="177">
        <f>储备!AI72</f>
        <v>44872</v>
      </c>
      <c r="AG13" s="146">
        <f>储备!AJ72</f>
        <v>0</v>
      </c>
      <c r="AH13" s="146">
        <f>储备!AK72</f>
        <v>0</v>
      </c>
      <c r="AI13" s="146">
        <f>储备!AL72</f>
        <v>0</v>
      </c>
      <c r="AJ13" s="146">
        <f>储备!AM72</f>
        <v>0</v>
      </c>
      <c r="AK13" s="146" t="e">
        <f>储备!AN72</f>
        <v>#DIV/0!</v>
      </c>
      <c r="AL13" s="146">
        <f>储备!AO72</f>
        <v>0</v>
      </c>
      <c r="AM13" s="146">
        <f>储备!AP72</f>
        <v>0</v>
      </c>
      <c r="AN13" s="146">
        <f>储备!AQ72</f>
        <v>0</v>
      </c>
      <c r="AO13" s="146">
        <f>储备!AR72</f>
        <v>0</v>
      </c>
      <c r="AP13" s="146">
        <f>储备!AS72</f>
        <v>0</v>
      </c>
      <c r="AQ13" s="146">
        <f>储备!AT72</f>
        <v>0</v>
      </c>
      <c r="AR13" s="146">
        <f>储备!AU72</f>
        <v>50000</v>
      </c>
      <c r="AS13" s="146">
        <f>储备!AV72</f>
        <v>0</v>
      </c>
      <c r="AT13" s="146">
        <f>储备!AW72</f>
        <v>50000</v>
      </c>
      <c r="AU13" s="146">
        <f>储备!AX72</f>
        <v>0</v>
      </c>
      <c r="AV13" s="146">
        <f>储备!AY72</f>
        <v>0</v>
      </c>
      <c r="AW13" s="146">
        <f>储备!AZ72</f>
        <v>0</v>
      </c>
      <c r="AX13" s="146">
        <f>储备!BA72</f>
        <v>0</v>
      </c>
      <c r="AY13" s="146">
        <f>储备!BB72</f>
        <v>0</v>
      </c>
      <c r="AZ13" s="146">
        <f>储备!BC72</f>
        <v>0</v>
      </c>
      <c r="BA13" s="146">
        <f>储备!BD72</f>
        <v>0</v>
      </c>
      <c r="BB13" s="203" t="s">
        <v>2168</v>
      </c>
      <c r="BC13" s="146" t="str">
        <f>储备!BE72</f>
        <v>交通专班</v>
      </c>
      <c r="BD13" s="146" t="str">
        <f>储备!BF72</f>
        <v>州交通运输局</v>
      </c>
      <c r="BE13" s="146" t="str">
        <f>储备!BG72</f>
        <v>吴显俊</v>
      </c>
      <c r="BF13" s="146" t="str">
        <f>储备!BH72</f>
        <v>乌恰县</v>
      </c>
      <c r="BG13" s="146" t="str">
        <f>储备!BI72</f>
        <v>杜鹏</v>
      </c>
      <c r="BH13" s="146" t="str">
        <f>储备!BJ72</f>
        <v>州交投</v>
      </c>
      <c r="BI13" s="146" t="str">
        <f>储备!BK72</f>
        <v>孙涛</v>
      </c>
      <c r="BJ13" s="146">
        <f>储备!BL72</f>
        <v>18199709728</v>
      </c>
      <c r="BK13" s="146">
        <f>储备!BM72</f>
        <v>0</v>
      </c>
      <c r="BL13" s="146">
        <f>储备!BN72</f>
        <v>0</v>
      </c>
      <c r="BM13" s="146">
        <f>储备!BO72</f>
        <v>0</v>
      </c>
      <c r="BN13" s="146">
        <f>储备!BP72</f>
        <v>0</v>
      </c>
      <c r="BO13" s="226" t="s">
        <v>2169</v>
      </c>
    </row>
    <row r="14" s="120" customFormat="1" ht="42" customHeight="1" spans="1:67">
      <c r="A14" s="145" t="s">
        <v>166</v>
      </c>
      <c r="B14" s="37">
        <f>B15+B16</f>
        <v>2</v>
      </c>
      <c r="C14" s="38" t="s">
        <v>87</v>
      </c>
      <c r="D14" s="37">
        <f t="shared" ref="D14:I14" si="32">D15+D16</f>
        <v>2</v>
      </c>
      <c r="E14" s="37">
        <f t="shared" si="32"/>
        <v>151492</v>
      </c>
      <c r="F14" s="144"/>
      <c r="G14" s="144"/>
      <c r="H14" s="37">
        <f t="shared" si="32"/>
        <v>276000</v>
      </c>
      <c r="I14" s="37">
        <f t="shared" si="32"/>
        <v>147492</v>
      </c>
      <c r="J14" s="37">
        <f t="shared" ref="J14:X14" si="33">J15+J16</f>
        <v>2</v>
      </c>
      <c r="K14" s="37">
        <f t="shared" si="33"/>
        <v>2</v>
      </c>
      <c r="L14" s="37">
        <f t="shared" si="33"/>
        <v>2</v>
      </c>
      <c r="M14" s="37">
        <f t="shared" si="33"/>
        <v>2</v>
      </c>
      <c r="N14" s="37">
        <f t="shared" si="33"/>
        <v>2</v>
      </c>
      <c r="O14" s="37">
        <f t="shared" si="33"/>
        <v>0</v>
      </c>
      <c r="P14" s="37">
        <f t="shared" si="33"/>
        <v>2</v>
      </c>
      <c r="Q14" s="37">
        <f t="shared" si="33"/>
        <v>0</v>
      </c>
      <c r="R14" s="37">
        <f t="shared" si="33"/>
        <v>0</v>
      </c>
      <c r="S14" s="37">
        <f t="shared" si="33"/>
        <v>2</v>
      </c>
      <c r="T14" s="37">
        <f t="shared" si="33"/>
        <v>147492</v>
      </c>
      <c r="U14" s="37">
        <f t="shared" si="33"/>
        <v>147492</v>
      </c>
      <c r="V14" s="37">
        <f t="shared" si="33"/>
        <v>0</v>
      </c>
      <c r="W14" s="37">
        <f t="shared" si="33"/>
        <v>147492</v>
      </c>
      <c r="X14" s="37">
        <f t="shared" si="33"/>
        <v>85800</v>
      </c>
      <c r="Y14" s="174">
        <f>X14/I14</f>
        <v>0.581726466520218</v>
      </c>
      <c r="Z14" s="37">
        <f>Z15+Z16</f>
        <v>95000</v>
      </c>
      <c r="AA14" s="37"/>
      <c r="AB14" s="37"/>
      <c r="AC14" s="37"/>
      <c r="AD14" s="37"/>
      <c r="AE14" s="37"/>
      <c r="AF14" s="37"/>
      <c r="AG14" s="37">
        <f>AG15+AG16</f>
        <v>2</v>
      </c>
      <c r="AH14" s="195">
        <f>AG14/B14</f>
        <v>1</v>
      </c>
      <c r="AI14" s="37">
        <f t="shared" ref="AG14:AJ14" si="34">AI15+AI16</f>
        <v>180</v>
      </c>
      <c r="AJ14" s="37">
        <f t="shared" si="34"/>
        <v>180</v>
      </c>
      <c r="AK14" s="195">
        <f>AJ14/AI14</f>
        <v>1</v>
      </c>
      <c r="AL14" s="37"/>
      <c r="AM14" s="37"/>
      <c r="AN14" s="37"/>
      <c r="AO14" s="200"/>
      <c r="AP14" s="37"/>
      <c r="AQ14" s="37"/>
      <c r="AR14" s="37">
        <f>AR15+AR16</f>
        <v>147492</v>
      </c>
      <c r="AS14" s="37">
        <f t="shared" ref="AS14:BA14" si="35">AS15+AS16</f>
        <v>0</v>
      </c>
      <c r="AT14" s="37">
        <f t="shared" si="35"/>
        <v>0</v>
      </c>
      <c r="AU14" s="37">
        <f t="shared" si="35"/>
        <v>0</v>
      </c>
      <c r="AV14" s="37">
        <f t="shared" si="35"/>
        <v>0</v>
      </c>
      <c r="AW14" s="37">
        <f t="shared" si="35"/>
        <v>0</v>
      </c>
      <c r="AX14" s="37">
        <f t="shared" si="35"/>
        <v>16000</v>
      </c>
      <c r="AY14" s="37">
        <f t="shared" si="35"/>
        <v>0</v>
      </c>
      <c r="AZ14" s="37">
        <f t="shared" si="35"/>
        <v>131492</v>
      </c>
      <c r="BA14" s="37">
        <f t="shared" si="35"/>
        <v>0</v>
      </c>
      <c r="BB14" s="37"/>
      <c r="BC14" s="39"/>
      <c r="BD14" s="39"/>
      <c r="BE14" s="156"/>
      <c r="BF14" s="156"/>
      <c r="BG14" s="156"/>
      <c r="BH14" s="156"/>
      <c r="BI14" s="156"/>
      <c r="BJ14" s="215"/>
      <c r="BK14" s="215"/>
      <c r="BL14" s="215"/>
      <c r="BM14" s="215"/>
      <c r="BN14" s="215"/>
      <c r="BO14" s="225"/>
    </row>
    <row r="15" s="120" customFormat="1" ht="58" customHeight="1" spans="1:67">
      <c r="A15" s="32">
        <v>2</v>
      </c>
      <c r="B15" s="32">
        <f>储备!B116</f>
        <v>1</v>
      </c>
      <c r="C15" s="32" t="str">
        <f>储备!C116</f>
        <v>阿图什市</v>
      </c>
      <c r="D15" s="32">
        <f>储备!D116</f>
        <v>1</v>
      </c>
      <c r="E15" s="32">
        <f>储备!E116</f>
        <v>20000</v>
      </c>
      <c r="F15" s="32" t="str">
        <f>储备!F116</f>
        <v>阿图什市天门景区基础设施建设项目</v>
      </c>
      <c r="G15" s="32" t="str">
        <f>储备!G116</f>
        <v>新建客运索道、木栈道、观景平台等</v>
      </c>
      <c r="H15" s="32">
        <f>储备!H116</f>
        <v>46000</v>
      </c>
      <c r="I15" s="32">
        <f>储备!J116</f>
        <v>16000</v>
      </c>
      <c r="J15" s="32">
        <f>储备!K116</f>
        <v>1</v>
      </c>
      <c r="K15" s="32">
        <f>储备!L116</f>
        <v>1</v>
      </c>
      <c r="L15" s="32">
        <f>储备!M116</f>
        <v>1</v>
      </c>
      <c r="M15" s="32">
        <f>储备!N116</f>
        <v>1</v>
      </c>
      <c r="N15" s="32">
        <f>储备!O116</f>
        <v>1</v>
      </c>
      <c r="O15" s="32">
        <f>储备!P116</f>
        <v>0</v>
      </c>
      <c r="P15" s="32">
        <f>储备!Q116</f>
        <v>1</v>
      </c>
      <c r="Q15" s="32">
        <f>储备!R116</f>
        <v>0</v>
      </c>
      <c r="R15" s="32">
        <f>储备!T116</f>
        <v>0</v>
      </c>
      <c r="S15" s="32">
        <f>储备!V116</f>
        <v>1</v>
      </c>
      <c r="T15" s="32">
        <f>储备!W116</f>
        <v>16000</v>
      </c>
      <c r="U15" s="32">
        <f>储备!X116</f>
        <v>16000</v>
      </c>
      <c r="V15" s="32">
        <f>储备!Y116</f>
        <v>0</v>
      </c>
      <c r="W15" s="32">
        <f>储备!Z116</f>
        <v>16000</v>
      </c>
      <c r="X15" s="32">
        <f>储备!AA116</f>
        <v>13000</v>
      </c>
      <c r="Y15" s="178">
        <f>储备!AB116</f>
        <v>0.8125</v>
      </c>
      <c r="Z15" s="32">
        <f>储备!AC116</f>
        <v>15000</v>
      </c>
      <c r="AA15" s="32">
        <f>储备!AD116</f>
        <v>1</v>
      </c>
      <c r="AB15" s="32">
        <f>储备!AE116</f>
        <v>9165</v>
      </c>
      <c r="AC15" s="32">
        <f>储备!AF116</f>
        <v>0</v>
      </c>
      <c r="AD15" s="32">
        <f>储备!AG116</f>
        <v>12000</v>
      </c>
      <c r="AE15" s="32">
        <f>储备!AH116</f>
        <v>1000</v>
      </c>
      <c r="AF15" s="179">
        <f>储备!AI116</f>
        <v>44679</v>
      </c>
      <c r="AG15" s="32">
        <f>储备!AJ116</f>
        <v>1</v>
      </c>
      <c r="AH15" s="32">
        <f>储备!AK116</f>
        <v>0</v>
      </c>
      <c r="AI15" s="32">
        <f>储备!AL116</f>
        <v>180</v>
      </c>
      <c r="AJ15" s="32">
        <f>储备!AM116</f>
        <v>180</v>
      </c>
      <c r="AK15" s="32">
        <f>储备!AN116</f>
        <v>1</v>
      </c>
      <c r="AL15" s="32" t="str">
        <f>储备!AO116</f>
        <v>一标段完成总工程量52%，二标段完成总工程量80%</v>
      </c>
      <c r="AM15" s="32">
        <f>储备!AP116</f>
        <v>0</v>
      </c>
      <c r="AN15" s="32">
        <f>储备!AQ116</f>
        <v>0</v>
      </c>
      <c r="AO15" s="32" t="str">
        <f>储备!AR116</f>
        <v>人员材料从喀什过不来，喀什政策不让人员进出，乌鲁木齐政策不让人员进出。行业部门正在积极协调</v>
      </c>
      <c r="AP15" s="32">
        <f>储备!AS116</f>
        <v>0</v>
      </c>
      <c r="AQ15" s="32">
        <f>储备!AT116</f>
        <v>0</v>
      </c>
      <c r="AR15" s="32">
        <f>储备!AU116</f>
        <v>16000</v>
      </c>
      <c r="AS15" s="32">
        <f>储备!AV116</f>
        <v>0</v>
      </c>
      <c r="AT15" s="32">
        <f>储备!AW116</f>
        <v>0</v>
      </c>
      <c r="AU15" s="32">
        <f>储备!AX116</f>
        <v>0</v>
      </c>
      <c r="AV15" s="32">
        <f>储备!AY116</f>
        <v>0</v>
      </c>
      <c r="AW15" s="32">
        <f>储备!AZ116</f>
        <v>0</v>
      </c>
      <c r="AX15" s="32">
        <f>储备!BA116</f>
        <v>16000</v>
      </c>
      <c r="AY15" s="32">
        <f>储备!BB116</f>
        <v>0</v>
      </c>
      <c r="AZ15" s="32">
        <f>储备!BC116</f>
        <v>0</v>
      </c>
      <c r="BA15" s="32">
        <f>储备!BD116</f>
        <v>0</v>
      </c>
      <c r="BB15" s="204" t="s">
        <v>2223</v>
      </c>
      <c r="BC15" s="32" t="str">
        <f>储备!BE116</f>
        <v>文化体育旅游专班</v>
      </c>
      <c r="BD15" s="32" t="str">
        <f>储备!BF116</f>
        <v>州文旅局</v>
      </c>
      <c r="BE15" s="32" t="str">
        <f>储备!BG116</f>
        <v>马中阳</v>
      </c>
      <c r="BF15" s="32" t="str">
        <f>储备!BH116</f>
        <v>阿图什市</v>
      </c>
      <c r="BG15" s="32" t="str">
        <f>储备!BI116</f>
        <v>岳俊</v>
      </c>
      <c r="BH15" s="32" t="str">
        <f>储备!BJ116</f>
        <v>阿图什市文旅局</v>
      </c>
      <c r="BI15" s="32" t="str">
        <f>储备!BK116</f>
        <v>太来提·吐拉洪</v>
      </c>
      <c r="BJ15" s="32">
        <f>储备!BL116</f>
        <v>13899490121</v>
      </c>
      <c r="BK15" s="32" t="str">
        <f>储备!BM116</f>
        <v>李林超</v>
      </c>
      <c r="BL15" s="32">
        <f>储备!BN116</f>
        <v>16698789696</v>
      </c>
      <c r="BM15" s="32" t="str">
        <f>储备!BO116</f>
        <v>上阿图什镇</v>
      </c>
      <c r="BN15" s="32" t="str">
        <f>储备!BP116</f>
        <v>喀尔果勒村</v>
      </c>
      <c r="BO15" s="225"/>
    </row>
    <row r="16" s="120" customFormat="1" ht="58" customHeight="1" spans="1:67">
      <c r="A16" s="32">
        <v>3</v>
      </c>
      <c r="B16" s="32">
        <f>储备!B78</f>
        <v>1</v>
      </c>
      <c r="C16" s="32" t="str">
        <f>储备!C78</f>
        <v>阿图什市</v>
      </c>
      <c r="D16" s="32">
        <f>储备!D78</f>
        <v>1</v>
      </c>
      <c r="E16" s="32">
        <f>储备!E78</f>
        <v>131492</v>
      </c>
      <c r="F16" s="148" t="str">
        <f>储备!F78</f>
        <v>国家电投克州阿图什25万千瓦/100万千 瓦时共享储能和100万千瓦市场化并网 光伏发电项目（一期40万千瓦）</v>
      </c>
      <c r="G16" s="148" t="str">
        <f>储备!G78</f>
        <v>新建25万千瓦/100万千瓦时共享储能和一期40万千瓦市场化并网光伏发电</v>
      </c>
      <c r="H16" s="32">
        <f>储备!H78</f>
        <v>230000</v>
      </c>
      <c r="I16" s="32">
        <f>储备!J78</f>
        <v>131492</v>
      </c>
      <c r="J16" s="32">
        <f>储备!K78</f>
        <v>1</v>
      </c>
      <c r="K16" s="32">
        <f>储备!L78</f>
        <v>1</v>
      </c>
      <c r="L16" s="32">
        <f>储备!M78</f>
        <v>1</v>
      </c>
      <c r="M16" s="32">
        <f>储备!N78</f>
        <v>1</v>
      </c>
      <c r="N16" s="32">
        <f>储备!O78</f>
        <v>1</v>
      </c>
      <c r="O16" s="32">
        <f>储备!P78</f>
        <v>0</v>
      </c>
      <c r="P16" s="32">
        <f>储备!Q78</f>
        <v>1</v>
      </c>
      <c r="Q16" s="32">
        <f>储备!R78</f>
        <v>0</v>
      </c>
      <c r="R16" s="32">
        <f>储备!T78</f>
        <v>0</v>
      </c>
      <c r="S16" s="32">
        <f>储备!V78</f>
        <v>1</v>
      </c>
      <c r="T16" s="32">
        <f>储备!W78</f>
        <v>131492</v>
      </c>
      <c r="U16" s="32">
        <f>储备!X78</f>
        <v>131492</v>
      </c>
      <c r="V16" s="32">
        <f>储备!Y78</f>
        <v>0</v>
      </c>
      <c r="W16" s="32">
        <f>储备!Z78</f>
        <v>131492</v>
      </c>
      <c r="X16" s="32">
        <f>储备!AA78</f>
        <v>72800</v>
      </c>
      <c r="Y16" s="32">
        <f>储备!AB78</f>
        <v>0.553645849177136</v>
      </c>
      <c r="Z16" s="32">
        <f>储备!AC78</f>
        <v>80000</v>
      </c>
      <c r="AA16" s="32">
        <f>储备!AD78</f>
        <v>1</v>
      </c>
      <c r="AB16" s="32">
        <f>储备!AE78</f>
        <v>0</v>
      </c>
      <c r="AC16" s="32">
        <f>储备!AF78</f>
        <v>0</v>
      </c>
      <c r="AD16" s="32">
        <f>储备!AG78</f>
        <v>98619</v>
      </c>
      <c r="AE16" s="32">
        <f>储备!AH78</f>
        <v>-25819</v>
      </c>
      <c r="AF16" s="32">
        <f>储备!AI78</f>
        <v>44771</v>
      </c>
      <c r="AG16" s="32">
        <f>储备!AJ78</f>
        <v>1</v>
      </c>
      <c r="AH16" s="32">
        <f>储备!AK78</f>
        <v>0</v>
      </c>
      <c r="AI16" s="32">
        <f>储备!AL78</f>
        <v>0</v>
      </c>
      <c r="AJ16" s="32">
        <f>储备!AM78</f>
        <v>0</v>
      </c>
      <c r="AK16" s="32" t="e">
        <f>储备!AN78</f>
        <v>#DIV/0!</v>
      </c>
      <c r="AL16" s="32" t="str">
        <f>储备!AO78</f>
        <v>进场道路修路</v>
      </c>
      <c r="AM16" s="32">
        <f>储备!AP78</f>
        <v>0</v>
      </c>
      <c r="AN16" s="32">
        <f>储备!AQ78</f>
        <v>0</v>
      </c>
      <c r="AO16" s="32">
        <f>储备!AR78</f>
        <v>0</v>
      </c>
      <c r="AP16" s="32">
        <f>储备!AS78</f>
        <v>0</v>
      </c>
      <c r="AQ16" s="32">
        <f>储备!AT78</f>
        <v>0</v>
      </c>
      <c r="AR16" s="32">
        <f>储备!AU78</f>
        <v>131492</v>
      </c>
      <c r="AS16" s="32">
        <f>储备!AV78</f>
        <v>0</v>
      </c>
      <c r="AT16" s="32">
        <f>储备!AW78</f>
        <v>0</v>
      </c>
      <c r="AU16" s="32">
        <f>储备!AX78</f>
        <v>0</v>
      </c>
      <c r="AV16" s="32">
        <f>储备!AY78</f>
        <v>0</v>
      </c>
      <c r="AW16" s="32">
        <f>储备!AZ78</f>
        <v>0</v>
      </c>
      <c r="AX16" s="32">
        <f>储备!BA78</f>
        <v>0</v>
      </c>
      <c r="AY16" s="32">
        <f>储备!BB78</f>
        <v>0</v>
      </c>
      <c r="AZ16" s="32">
        <f>储备!BC78</f>
        <v>131492</v>
      </c>
      <c r="BA16" s="32">
        <f>储备!BD78</f>
        <v>0</v>
      </c>
      <c r="BB16" s="205" t="s">
        <v>2196</v>
      </c>
      <c r="BC16" s="32" t="str">
        <f>储备!BE78</f>
        <v>能源专班</v>
      </c>
      <c r="BD16" s="32" t="str">
        <f>储备!BF78</f>
        <v>州发改委</v>
      </c>
      <c r="BE16" s="32" t="str">
        <f>储备!BG78</f>
        <v>杨中能</v>
      </c>
      <c r="BF16" s="32" t="str">
        <f>储备!BH78</f>
        <v>阿图什市</v>
      </c>
      <c r="BG16" s="32" t="str">
        <f>储备!BI78</f>
        <v>赵忠</v>
      </c>
      <c r="BH16" s="32" t="str">
        <f>储备!BJ78</f>
        <v>阿图什市发改委</v>
      </c>
      <c r="BI16" s="32" t="str">
        <f>储备!BK78</f>
        <v>杨祥勇</v>
      </c>
      <c r="BJ16" s="32">
        <f>储备!BL78</f>
        <v>13899498046</v>
      </c>
      <c r="BK16" s="32" t="str">
        <f>储备!BM78</f>
        <v>曹厚继</v>
      </c>
      <c r="BL16" s="32">
        <f>储备!BN78</f>
        <v>18910853296</v>
      </c>
      <c r="BM16" s="32" t="str">
        <f>储备!BO78</f>
        <v>上阿图什镇</v>
      </c>
      <c r="BN16" s="32" t="str">
        <f>储备!BP78</f>
        <v>塔西普西卡村</v>
      </c>
      <c r="BO16" s="226" t="s">
        <v>2224</v>
      </c>
    </row>
    <row r="17" s="120" customFormat="1" ht="58" customHeight="1" spans="1:67">
      <c r="A17" s="145" t="s">
        <v>202</v>
      </c>
      <c r="B17" s="37">
        <f>B18+B19+B20+B21+B22</f>
        <v>5</v>
      </c>
      <c r="C17" s="38" t="s">
        <v>88</v>
      </c>
      <c r="D17" s="37">
        <f t="shared" ref="D17:J17" si="36">D18+D19+D20+D21+D22</f>
        <v>4</v>
      </c>
      <c r="E17" s="37">
        <f t="shared" si="36"/>
        <v>23000</v>
      </c>
      <c r="F17" s="144"/>
      <c r="G17" s="144"/>
      <c r="H17" s="37">
        <f t="shared" si="36"/>
        <v>108503</v>
      </c>
      <c r="I17" s="37">
        <f t="shared" si="36"/>
        <v>31000</v>
      </c>
      <c r="J17" s="37">
        <f t="shared" si="36"/>
        <v>5</v>
      </c>
      <c r="K17" s="37">
        <f t="shared" ref="K17:X17" si="37">K18+K19+K20+K21+K22</f>
        <v>5</v>
      </c>
      <c r="L17" s="37">
        <f t="shared" si="37"/>
        <v>5</v>
      </c>
      <c r="M17" s="37">
        <f t="shared" si="37"/>
        <v>5</v>
      </c>
      <c r="N17" s="37">
        <f t="shared" si="37"/>
        <v>3</v>
      </c>
      <c r="O17" s="37">
        <f t="shared" si="37"/>
        <v>2</v>
      </c>
      <c r="P17" s="37">
        <f t="shared" si="37"/>
        <v>3</v>
      </c>
      <c r="Q17" s="37">
        <f t="shared" si="37"/>
        <v>2</v>
      </c>
      <c r="R17" s="37">
        <f t="shared" si="37"/>
        <v>1</v>
      </c>
      <c r="S17" s="37">
        <f t="shared" si="37"/>
        <v>3</v>
      </c>
      <c r="T17" s="37">
        <f t="shared" si="37"/>
        <v>16000</v>
      </c>
      <c r="U17" s="37">
        <f t="shared" si="37"/>
        <v>16000</v>
      </c>
      <c r="V17" s="37">
        <f t="shared" si="37"/>
        <v>0.000166666666666667</v>
      </c>
      <c r="W17" s="37">
        <f t="shared" si="37"/>
        <v>16000</v>
      </c>
      <c r="X17" s="37">
        <f t="shared" si="37"/>
        <v>3600</v>
      </c>
      <c r="Y17" s="180">
        <f>X17/I17</f>
        <v>0.116129032258065</v>
      </c>
      <c r="Z17" s="37">
        <f>Z18+Z19+Z20+Z21+Z22</f>
        <v>0</v>
      </c>
      <c r="AA17" s="37"/>
      <c r="AB17" s="37"/>
      <c r="AC17" s="37"/>
      <c r="AD17" s="37"/>
      <c r="AE17" s="37"/>
      <c r="AF17" s="181"/>
      <c r="AG17" s="37">
        <f t="shared" ref="AG17:AJ17" si="38">AG18+AG19+AG20+AG21+AG22</f>
        <v>3</v>
      </c>
      <c r="AH17" s="195">
        <f>AG17/B17</f>
        <v>0.6</v>
      </c>
      <c r="AI17" s="37">
        <f t="shared" si="38"/>
        <v>0</v>
      </c>
      <c r="AJ17" s="37">
        <f t="shared" si="38"/>
        <v>0</v>
      </c>
      <c r="AK17" s="195" t="e">
        <f>AJ17/AI17</f>
        <v>#DIV/0!</v>
      </c>
      <c r="AL17" s="37"/>
      <c r="AM17" s="37"/>
      <c r="AN17" s="37"/>
      <c r="AO17" s="200"/>
      <c r="AP17" s="37"/>
      <c r="AQ17" s="37"/>
      <c r="AR17" s="37">
        <f>AR18+AR19+AR20+AR21+AR22</f>
        <v>31000</v>
      </c>
      <c r="AS17" s="37">
        <f t="shared" ref="AS17:BA17" si="39">AS18+AS19+AS20+AS21+AS22</f>
        <v>0</v>
      </c>
      <c r="AT17" s="37">
        <f t="shared" si="39"/>
        <v>12500</v>
      </c>
      <c r="AU17" s="37">
        <f t="shared" si="39"/>
        <v>2000</v>
      </c>
      <c r="AV17" s="37">
        <f t="shared" si="39"/>
        <v>500</v>
      </c>
      <c r="AW17" s="37">
        <f t="shared" si="39"/>
        <v>0</v>
      </c>
      <c r="AX17" s="37">
        <f t="shared" si="39"/>
        <v>16000</v>
      </c>
      <c r="AY17" s="37">
        <f t="shared" si="39"/>
        <v>0</v>
      </c>
      <c r="AZ17" s="37">
        <f t="shared" si="39"/>
        <v>0</v>
      </c>
      <c r="BA17" s="37">
        <f t="shared" si="39"/>
        <v>0</v>
      </c>
      <c r="BB17" s="37"/>
      <c r="BC17" s="39"/>
      <c r="BD17" s="39"/>
      <c r="BE17" s="156"/>
      <c r="BF17" s="156"/>
      <c r="BG17" s="156"/>
      <c r="BH17" s="156"/>
      <c r="BI17" s="156"/>
      <c r="BJ17" s="215"/>
      <c r="BK17" s="215"/>
      <c r="BL17" s="215"/>
      <c r="BM17" s="215"/>
      <c r="BN17" s="215"/>
      <c r="BO17" s="225"/>
    </row>
    <row r="18" s="120" customFormat="1" ht="42" customHeight="1" spans="1:67">
      <c r="A18" s="32">
        <v>4</v>
      </c>
      <c r="B18" s="32">
        <f>储备!B17</f>
        <v>1</v>
      </c>
      <c r="C18" s="32" t="str">
        <f>储备!C17</f>
        <v>阿克陶县</v>
      </c>
      <c r="D18" s="32">
        <f>储备!D17</f>
        <v>1</v>
      </c>
      <c r="E18" s="32">
        <f>储备!E17</f>
        <v>10000</v>
      </c>
      <c r="F18" s="148" t="str">
        <f>储备!F17</f>
        <v>阿克陶县奥吞勒克沉沙调节池工程</v>
      </c>
      <c r="G18" s="148" t="str">
        <f>储备!G17</f>
        <v>总池容973万立方米</v>
      </c>
      <c r="H18" s="32">
        <f>储备!H17</f>
        <v>41000</v>
      </c>
      <c r="I18" s="32">
        <f>储备!J17</f>
        <v>10000</v>
      </c>
      <c r="J18" s="32">
        <f>储备!K17</f>
        <v>1</v>
      </c>
      <c r="K18" s="32">
        <f>储备!L17</f>
        <v>1</v>
      </c>
      <c r="L18" s="32">
        <f>储备!M17</f>
        <v>1</v>
      </c>
      <c r="M18" s="32">
        <f>储备!N17</f>
        <v>1</v>
      </c>
      <c r="N18" s="32">
        <f>储备!O17</f>
        <v>0</v>
      </c>
      <c r="O18" s="32">
        <f>储备!P17</f>
        <v>1</v>
      </c>
      <c r="P18" s="32">
        <f>储备!Q17</f>
        <v>0</v>
      </c>
      <c r="Q18" s="32">
        <f>储备!R17</f>
        <v>1</v>
      </c>
      <c r="R18" s="32">
        <f>储备!T17</f>
        <v>0</v>
      </c>
      <c r="S18" s="32">
        <f>储备!V17</f>
        <v>0</v>
      </c>
      <c r="T18" s="32">
        <f>储备!W17</f>
        <v>0</v>
      </c>
      <c r="U18" s="32">
        <f>储备!X17</f>
        <v>0</v>
      </c>
      <c r="V18" s="32">
        <f>储备!Y17</f>
        <v>0</v>
      </c>
      <c r="W18" s="32">
        <f>储备!Z17</f>
        <v>0</v>
      </c>
      <c r="X18" s="32">
        <f>储备!AA17</f>
        <v>0</v>
      </c>
      <c r="Y18" s="178">
        <f>储备!AB17</f>
        <v>0</v>
      </c>
      <c r="Z18" s="32">
        <f>储备!AC17</f>
        <v>0</v>
      </c>
      <c r="AA18" s="32">
        <f>储备!AD17</f>
        <v>0</v>
      </c>
      <c r="AB18" s="32">
        <f>储备!AE17</f>
        <v>0</v>
      </c>
      <c r="AC18" s="32">
        <f>储备!AF17</f>
        <v>0</v>
      </c>
      <c r="AD18" s="32">
        <f>储备!AG17</f>
        <v>0</v>
      </c>
      <c r="AE18" s="32">
        <f>储备!AH17</f>
        <v>0</v>
      </c>
      <c r="AF18" s="179">
        <f>储备!AI17</f>
        <v>44885</v>
      </c>
      <c r="AG18" s="32">
        <f>储备!AJ17</f>
        <v>0</v>
      </c>
      <c r="AH18" s="32">
        <f>储备!AK17</f>
        <v>0</v>
      </c>
      <c r="AI18" s="32">
        <f>储备!AL17</f>
        <v>0</v>
      </c>
      <c r="AJ18" s="32">
        <f>储备!AM17</f>
        <v>0</v>
      </c>
      <c r="AK18" s="32" t="e">
        <f>储备!AN17</f>
        <v>#DIV/0!</v>
      </c>
      <c r="AL18" s="32">
        <f>储备!AO17</f>
        <v>0</v>
      </c>
      <c r="AM18" s="32">
        <f>储备!AP17</f>
        <v>0</v>
      </c>
      <c r="AN18" s="32">
        <f>储备!AQ17</f>
        <v>0</v>
      </c>
      <c r="AO18" s="32" t="str">
        <f>储备!AR17</f>
        <v>该项目用地涉及到古墓群，正在重新调整建设地点和设计方案，目前可行性研究报告已经过自治区水利厅规设局审查，正在修改完善，同步准备可行性研究报告内的14个专项</v>
      </c>
      <c r="AP18" s="32">
        <f>储备!AS17</f>
        <v>0</v>
      </c>
      <c r="AQ18" s="32">
        <f>储备!AT17</f>
        <v>0</v>
      </c>
      <c r="AR18" s="32">
        <f>储备!AU17</f>
        <v>10000</v>
      </c>
      <c r="AS18" s="32">
        <f>储备!AV17</f>
        <v>0</v>
      </c>
      <c r="AT18" s="32">
        <f>储备!AW17</f>
        <v>10000</v>
      </c>
      <c r="AU18" s="32">
        <f>储备!AX17</f>
        <v>0</v>
      </c>
      <c r="AV18" s="32">
        <f>储备!AY17</f>
        <v>0</v>
      </c>
      <c r="AW18" s="32">
        <f>储备!AZ17</f>
        <v>0</v>
      </c>
      <c r="AX18" s="32">
        <f>储备!BA17</f>
        <v>0</v>
      </c>
      <c r="AY18" s="32">
        <f>储备!BB17</f>
        <v>0</v>
      </c>
      <c r="AZ18" s="32">
        <f>储备!BC17</f>
        <v>0</v>
      </c>
      <c r="BA18" s="32">
        <f>储备!BD17</f>
        <v>0</v>
      </c>
      <c r="BB18" s="206" t="s">
        <v>2225</v>
      </c>
      <c r="BC18" s="32" t="str">
        <f>储备!BE17</f>
        <v>水利专班</v>
      </c>
      <c r="BD18" s="32" t="str">
        <f>储备!BF17</f>
        <v>州水利局</v>
      </c>
      <c r="BE18" s="32" t="str">
        <f>储备!BG17</f>
        <v>邹健</v>
      </c>
      <c r="BF18" s="32" t="str">
        <f>储备!BH17</f>
        <v>阿克陶县</v>
      </c>
      <c r="BG18" s="32" t="str">
        <f>储备!BI17</f>
        <v>斯马依力江·买买提</v>
      </c>
      <c r="BH18" s="32" t="str">
        <f>储备!BJ17</f>
        <v>阿克陶县水利局</v>
      </c>
      <c r="BI18" s="32" t="str">
        <f>储备!BK17</f>
        <v>陈双喜</v>
      </c>
      <c r="BJ18" s="32">
        <f>储备!BL17</f>
        <v>17699870666</v>
      </c>
      <c r="BK18" s="32">
        <f>储备!BM17</f>
        <v>0</v>
      </c>
      <c r="BL18" s="32">
        <f>储备!BN17</f>
        <v>0</v>
      </c>
      <c r="BM18" s="32">
        <f>储备!BO17</f>
        <v>0</v>
      </c>
      <c r="BN18" s="32">
        <f>储备!BP17</f>
        <v>0</v>
      </c>
      <c r="BO18" s="226" t="s">
        <v>2226</v>
      </c>
    </row>
    <row r="19" s="120" customFormat="1" ht="42" customHeight="1" spans="1:67">
      <c r="A19" s="32">
        <v>5</v>
      </c>
      <c r="B19" s="32">
        <f>储备!B18</f>
        <v>1</v>
      </c>
      <c r="C19" s="32" t="str">
        <f>储备!C18</f>
        <v>阿克陶县</v>
      </c>
      <c r="D19" s="32">
        <f>储备!D18</f>
        <v>0</v>
      </c>
      <c r="E19" s="32">
        <f>储备!E18</f>
        <v>0</v>
      </c>
      <c r="F19" s="148" t="str">
        <f>储备!F18</f>
        <v>阿克陶县白山湖沉沙调节池工程</v>
      </c>
      <c r="G19" s="148" t="str">
        <f>储备!G18</f>
        <v>总池容400万立方米</v>
      </c>
      <c r="H19" s="32">
        <f>储备!H18</f>
        <v>27503</v>
      </c>
      <c r="I19" s="32">
        <f>储备!J18</f>
        <v>5000</v>
      </c>
      <c r="J19" s="32">
        <f>储备!K18</f>
        <v>1</v>
      </c>
      <c r="K19" s="32">
        <f>储备!L18</f>
        <v>1</v>
      </c>
      <c r="L19" s="32">
        <f>储备!M18</f>
        <v>1</v>
      </c>
      <c r="M19" s="32">
        <f>储备!N18</f>
        <v>1</v>
      </c>
      <c r="N19" s="32">
        <f>储备!O18</f>
        <v>0</v>
      </c>
      <c r="O19" s="32">
        <f>储备!P18</f>
        <v>1</v>
      </c>
      <c r="P19" s="32">
        <f>储备!Q18</f>
        <v>0</v>
      </c>
      <c r="Q19" s="32">
        <f>储备!R18</f>
        <v>1</v>
      </c>
      <c r="R19" s="32">
        <f>储备!T18</f>
        <v>0</v>
      </c>
      <c r="S19" s="32">
        <f>储备!V18</f>
        <v>0</v>
      </c>
      <c r="T19" s="32">
        <f>储备!W18</f>
        <v>0</v>
      </c>
      <c r="U19" s="32">
        <f>储备!X18</f>
        <v>0</v>
      </c>
      <c r="V19" s="32">
        <f>储备!Y18</f>
        <v>0</v>
      </c>
      <c r="W19" s="32">
        <f>储备!Z18</f>
        <v>0</v>
      </c>
      <c r="X19" s="32">
        <f>储备!AA18</f>
        <v>0</v>
      </c>
      <c r="Y19" s="178">
        <f>储备!AB18</f>
        <v>0</v>
      </c>
      <c r="Z19" s="32">
        <f>储备!AC18</f>
        <v>0</v>
      </c>
      <c r="AA19" s="32">
        <f>储备!AD18</f>
        <v>0</v>
      </c>
      <c r="AB19" s="32">
        <f>储备!AE18</f>
        <v>0</v>
      </c>
      <c r="AC19" s="32">
        <f>储备!AF18</f>
        <v>0</v>
      </c>
      <c r="AD19" s="32">
        <f>储备!AG18</f>
        <v>0</v>
      </c>
      <c r="AE19" s="32">
        <f>储备!AH18</f>
        <v>0</v>
      </c>
      <c r="AF19" s="179">
        <f>储备!AI18</f>
        <v>44865</v>
      </c>
      <c r="AG19" s="32">
        <f>储备!AJ18</f>
        <v>0</v>
      </c>
      <c r="AH19" s="32">
        <f>储备!AK18</f>
        <v>0</v>
      </c>
      <c r="AI19" s="32">
        <f>储备!AL18</f>
        <v>0</v>
      </c>
      <c r="AJ19" s="32">
        <f>储备!AM18</f>
        <v>0</v>
      </c>
      <c r="AK19" s="32" t="e">
        <f>储备!AN18</f>
        <v>#DIV/0!</v>
      </c>
      <c r="AL19" s="32">
        <f>储备!AO18</f>
        <v>0</v>
      </c>
      <c r="AM19" s="32">
        <f>储备!AP18</f>
        <v>0</v>
      </c>
      <c r="AN19" s="32">
        <f>储备!AQ18</f>
        <v>0</v>
      </c>
      <c r="AO19" s="32" t="str">
        <f>储备!AR18</f>
        <v>征地量较大，需要做大量的协调工作</v>
      </c>
      <c r="AP19" s="32" t="str">
        <f>储备!AS18</f>
        <v>县级</v>
      </c>
      <c r="AQ19" s="32">
        <f>储备!AT18</f>
        <v>0</v>
      </c>
      <c r="AR19" s="32">
        <f>储备!AU18</f>
        <v>5000</v>
      </c>
      <c r="AS19" s="32">
        <f>储备!AV18</f>
        <v>0</v>
      </c>
      <c r="AT19" s="32">
        <f>储备!AW18</f>
        <v>2500</v>
      </c>
      <c r="AU19" s="32">
        <f>储备!AX18</f>
        <v>2000</v>
      </c>
      <c r="AV19" s="32">
        <f>储备!AY18</f>
        <v>500</v>
      </c>
      <c r="AW19" s="32">
        <f>储备!AZ18</f>
        <v>0</v>
      </c>
      <c r="AX19" s="32">
        <f>储备!BA18</f>
        <v>0</v>
      </c>
      <c r="AY19" s="32">
        <f>储备!BB18</f>
        <v>0</v>
      </c>
      <c r="AZ19" s="32">
        <f>储备!BC18</f>
        <v>0</v>
      </c>
      <c r="BA19" s="32">
        <f>储备!BD18</f>
        <v>0</v>
      </c>
      <c r="BB19" s="206" t="s">
        <v>2225</v>
      </c>
      <c r="BC19" s="32" t="str">
        <f>储备!BE18</f>
        <v>水利专班</v>
      </c>
      <c r="BD19" s="32" t="str">
        <f>储备!BF18</f>
        <v>州水利局</v>
      </c>
      <c r="BE19" s="32" t="str">
        <f>储备!BG18</f>
        <v>邹健</v>
      </c>
      <c r="BF19" s="32" t="str">
        <f>储备!BH18</f>
        <v>阿克陶县</v>
      </c>
      <c r="BG19" s="32" t="str">
        <f>储备!BI18</f>
        <v>斯马依力江·买买提</v>
      </c>
      <c r="BH19" s="32" t="str">
        <f>储备!BJ18</f>
        <v>阿克陶县水利局</v>
      </c>
      <c r="BI19" s="32" t="str">
        <f>储备!BK18</f>
        <v>陈双喜</v>
      </c>
      <c r="BJ19" s="32">
        <f>储备!BL18</f>
        <v>17699870666</v>
      </c>
      <c r="BK19" s="32">
        <f>储备!BM18</f>
        <v>0</v>
      </c>
      <c r="BL19" s="32">
        <f>储备!BN18</f>
        <v>0</v>
      </c>
      <c r="BM19" s="32">
        <f>储备!BO18</f>
        <v>0</v>
      </c>
      <c r="BN19" s="32">
        <f>储备!BP18</f>
        <v>0</v>
      </c>
      <c r="BO19" s="226" t="s">
        <v>2227</v>
      </c>
    </row>
    <row r="20" s="121" customFormat="1" ht="42" customHeight="1" spans="1:67">
      <c r="A20" s="32">
        <v>6</v>
      </c>
      <c r="B20" s="32">
        <f>储备!B152</f>
        <v>1</v>
      </c>
      <c r="C20" s="32" t="str">
        <f>储备!C152</f>
        <v>阿克陶县</v>
      </c>
      <c r="D20" s="32">
        <f>储备!D152</f>
        <v>1</v>
      </c>
      <c r="E20" s="32">
        <f>储备!E152</f>
        <v>6000</v>
      </c>
      <c r="F20" s="148" t="str">
        <f>储备!F152</f>
        <v>克州阿克陶县工业园区供热项目</v>
      </c>
      <c r="G20" s="148" t="str">
        <f>储备!G152</f>
        <v>新建电极式锅炉房一座， 铺设热水管网0.8公里，维修热水管线3.81公里及配套附属设施建设</v>
      </c>
      <c r="H20" s="32">
        <f>储备!H152</f>
        <v>10000</v>
      </c>
      <c r="I20" s="32">
        <f>储备!J152</f>
        <v>6000</v>
      </c>
      <c r="J20" s="32">
        <f>储备!K152</f>
        <v>1</v>
      </c>
      <c r="K20" s="32">
        <f>储备!L152</f>
        <v>1</v>
      </c>
      <c r="L20" s="32">
        <f>储备!M152</f>
        <v>1</v>
      </c>
      <c r="M20" s="32">
        <f>储备!N152</f>
        <v>1</v>
      </c>
      <c r="N20" s="32">
        <f>储备!O152</f>
        <v>1</v>
      </c>
      <c r="O20" s="32">
        <f>储备!P152</f>
        <v>0</v>
      </c>
      <c r="P20" s="32">
        <f>储备!Q152</f>
        <v>1</v>
      </c>
      <c r="Q20" s="32">
        <f>储备!R152</f>
        <v>0</v>
      </c>
      <c r="R20" s="32">
        <f>储备!T152</f>
        <v>0</v>
      </c>
      <c r="S20" s="32">
        <f>储备!V152</f>
        <v>1</v>
      </c>
      <c r="T20" s="32">
        <f>储备!W152</f>
        <v>6000</v>
      </c>
      <c r="U20" s="32">
        <f>储备!X152</f>
        <v>6000</v>
      </c>
      <c r="V20" s="32">
        <f>储备!Y152</f>
        <v>0</v>
      </c>
      <c r="W20" s="32">
        <f>储备!Z152</f>
        <v>6000</v>
      </c>
      <c r="X20" s="32">
        <f>储备!AA152</f>
        <v>2000</v>
      </c>
      <c r="Y20" s="178">
        <f>储备!AB152</f>
        <v>0.333333333333333</v>
      </c>
      <c r="Z20" s="32">
        <f>储备!AC152</f>
        <v>0</v>
      </c>
      <c r="AA20" s="32">
        <f>储备!AD152</f>
        <v>1</v>
      </c>
      <c r="AB20" s="32">
        <f>储备!AE152</f>
        <v>0</v>
      </c>
      <c r="AC20" s="32">
        <f>储备!AF152</f>
        <v>0</v>
      </c>
      <c r="AD20" s="32">
        <f>储备!AG152</f>
        <v>4500</v>
      </c>
      <c r="AE20" s="32">
        <f>储备!AH152</f>
        <v>-2500</v>
      </c>
      <c r="AF20" s="179">
        <f>储备!AI152</f>
        <v>44814</v>
      </c>
      <c r="AG20" s="32">
        <f>储备!AJ152</f>
        <v>1</v>
      </c>
      <c r="AH20" s="32">
        <f>储备!AK152</f>
        <v>0</v>
      </c>
      <c r="AI20" s="32">
        <f>储备!AL152</f>
        <v>0</v>
      </c>
      <c r="AJ20" s="32">
        <f>储备!AM152</f>
        <v>0</v>
      </c>
      <c r="AK20" s="32" t="e">
        <f>储备!AN152</f>
        <v>#DIV/0!</v>
      </c>
      <c r="AL20" s="32">
        <f>储备!AO152</f>
        <v>0</v>
      </c>
      <c r="AM20" s="32">
        <f>储备!AP152</f>
        <v>0</v>
      </c>
      <c r="AN20" s="32">
        <f>储备!AQ152</f>
        <v>0</v>
      </c>
      <c r="AO20" s="32">
        <f>储备!AR152</f>
        <v>0</v>
      </c>
      <c r="AP20" s="32">
        <f>储备!AS152</f>
        <v>0</v>
      </c>
      <c r="AQ20" s="32">
        <f>储备!AT152</f>
        <v>0</v>
      </c>
      <c r="AR20" s="32">
        <f>储备!AU152</f>
        <v>6000</v>
      </c>
      <c r="AS20" s="32">
        <f>储备!AV152</f>
        <v>0</v>
      </c>
      <c r="AT20" s="32">
        <f>储备!AW152</f>
        <v>0</v>
      </c>
      <c r="AU20" s="32">
        <f>储备!AX152</f>
        <v>0</v>
      </c>
      <c r="AV20" s="32">
        <f>储备!AY152</f>
        <v>0</v>
      </c>
      <c r="AW20" s="32">
        <f>储备!AZ152</f>
        <v>0</v>
      </c>
      <c r="AX20" s="32">
        <f>储备!BA152</f>
        <v>6000</v>
      </c>
      <c r="AY20" s="32">
        <f>储备!BB152</f>
        <v>0</v>
      </c>
      <c r="AZ20" s="32">
        <f>储备!BC152</f>
        <v>0</v>
      </c>
      <c r="BA20" s="32">
        <f>储备!BD152</f>
        <v>0</v>
      </c>
      <c r="BB20" s="207" t="s">
        <v>2180</v>
      </c>
      <c r="BC20" s="32" t="str">
        <f>储备!BE152</f>
        <v>产业专班</v>
      </c>
      <c r="BD20" s="32" t="str">
        <f>储备!BF152</f>
        <v>州工信局</v>
      </c>
      <c r="BE20" s="32" t="str">
        <f>储备!BG152</f>
        <v>刘鹏</v>
      </c>
      <c r="BF20" s="32" t="str">
        <f>储备!BH152</f>
        <v>阿克陶县</v>
      </c>
      <c r="BG20" s="32" t="str">
        <f>储备!BI152</f>
        <v>陈敬华</v>
      </c>
      <c r="BH20" s="32" t="str">
        <f>储备!BJ152</f>
        <v>阿克陶江西工业园区管委会</v>
      </c>
      <c r="BI20" s="32" t="str">
        <f>储备!BK152</f>
        <v>居来提·热合曼</v>
      </c>
      <c r="BJ20" s="32">
        <f>储备!BL152</f>
        <v>18809086007</v>
      </c>
      <c r="BK20" s="32">
        <f>储备!BM152</f>
        <v>0</v>
      </c>
      <c r="BL20" s="32">
        <f>储备!BN152</f>
        <v>0</v>
      </c>
      <c r="BM20" s="32">
        <f>储备!BO152</f>
        <v>0</v>
      </c>
      <c r="BN20" s="32">
        <f>储备!BP152</f>
        <v>0</v>
      </c>
      <c r="BO20" s="226" t="s">
        <v>2228</v>
      </c>
    </row>
    <row r="21" s="120" customFormat="1" ht="42" customHeight="1" spans="1:67">
      <c r="A21" s="32">
        <v>7</v>
      </c>
      <c r="B21" s="32">
        <f>储备!B117</f>
        <v>1</v>
      </c>
      <c r="C21" s="32" t="str">
        <f>储备!C117</f>
        <v>阿克陶县</v>
      </c>
      <c r="D21" s="32">
        <f>储备!D117</f>
        <v>1</v>
      </c>
      <c r="E21" s="32">
        <f>储备!E117</f>
        <v>3000</v>
      </c>
      <c r="F21" s="148" t="str">
        <f>储备!F117</f>
        <v>克州阿克陶县奥依塔克冰川公园景区亚曼达拉河谷基础设施建设项目</v>
      </c>
      <c r="G21" s="148" t="str">
        <f>储备!G117</f>
        <v>新建游客服务用房3000平方米、自驾营地2000平方米、游步道20公里及配套附属设施建设</v>
      </c>
      <c r="H21" s="32">
        <f>储备!H117</f>
        <v>20000</v>
      </c>
      <c r="I21" s="32">
        <f>储备!J117</f>
        <v>6000</v>
      </c>
      <c r="J21" s="32">
        <f>储备!K117</f>
        <v>1</v>
      </c>
      <c r="K21" s="32">
        <f>储备!L117</f>
        <v>1</v>
      </c>
      <c r="L21" s="32">
        <f>储备!M117</f>
        <v>1</v>
      </c>
      <c r="M21" s="32">
        <f>储备!N117</f>
        <v>1</v>
      </c>
      <c r="N21" s="32">
        <f>储备!O117</f>
        <v>1</v>
      </c>
      <c r="O21" s="32">
        <f>储备!P117</f>
        <v>0</v>
      </c>
      <c r="P21" s="32">
        <f>储备!Q117</f>
        <v>1</v>
      </c>
      <c r="Q21" s="32">
        <f>储备!R117</f>
        <v>0</v>
      </c>
      <c r="R21" s="32">
        <f>储备!T117</f>
        <v>1</v>
      </c>
      <c r="S21" s="32">
        <f>储备!V117</f>
        <v>1</v>
      </c>
      <c r="T21" s="32">
        <f>储备!W117</f>
        <v>6000</v>
      </c>
      <c r="U21" s="32">
        <f>储备!X117</f>
        <v>6000</v>
      </c>
      <c r="V21" s="32">
        <f>储备!Y117</f>
        <v>0.000166666666666667</v>
      </c>
      <c r="W21" s="32">
        <f>储备!Z117</f>
        <v>6000</v>
      </c>
      <c r="X21" s="32">
        <f>储备!AA117</f>
        <v>1000</v>
      </c>
      <c r="Y21" s="178">
        <f>储备!AB117</f>
        <v>0.166666666666667</v>
      </c>
      <c r="Z21" s="32">
        <f>储备!AC117</f>
        <v>0</v>
      </c>
      <c r="AA21" s="32">
        <f>储备!AD117</f>
        <v>1</v>
      </c>
      <c r="AB21" s="32">
        <f>储备!AE117</f>
        <v>0</v>
      </c>
      <c r="AC21" s="32">
        <f>储备!AF117</f>
        <v>0</v>
      </c>
      <c r="AD21" s="32">
        <f>储备!AG117</f>
        <v>4500</v>
      </c>
      <c r="AE21" s="32">
        <f>储备!AH117</f>
        <v>-3500</v>
      </c>
      <c r="AF21" s="179">
        <f>储备!AI117</f>
        <v>44816</v>
      </c>
      <c r="AG21" s="32">
        <f>储备!AJ117</f>
        <v>1</v>
      </c>
      <c r="AH21" s="32">
        <f>储备!AK117</f>
        <v>0</v>
      </c>
      <c r="AI21" s="32">
        <f>储备!AL117</f>
        <v>0</v>
      </c>
      <c r="AJ21" s="32">
        <f>储备!AM117</f>
        <v>0</v>
      </c>
      <c r="AK21" s="32" t="e">
        <f>储备!AN117</f>
        <v>#DIV/0!</v>
      </c>
      <c r="AL21" s="32">
        <f>储备!AO117</f>
        <v>0</v>
      </c>
      <c r="AM21" s="32">
        <f>储备!AP117</f>
        <v>0</v>
      </c>
      <c r="AN21" s="32">
        <f>储备!AQ117</f>
        <v>0</v>
      </c>
      <c r="AO21" s="32" t="str">
        <f>储备!AR117</f>
        <v>项目用地涉及风景名胜区规划和“全国土地第三次调查”</v>
      </c>
      <c r="AP21" s="32" t="str">
        <f>储备!AS117</f>
        <v>州自然资源局、自治区自然资源局</v>
      </c>
      <c r="AQ21" s="32" t="str">
        <f>储备!AT117</f>
        <v>县自然资源局</v>
      </c>
      <c r="AR21" s="32">
        <f>储备!AU117</f>
        <v>6000</v>
      </c>
      <c r="AS21" s="32">
        <f>储备!AV117</f>
        <v>0</v>
      </c>
      <c r="AT21" s="32">
        <f>储备!AW117</f>
        <v>0</v>
      </c>
      <c r="AU21" s="32">
        <f>储备!AX117</f>
        <v>0</v>
      </c>
      <c r="AV21" s="32">
        <f>储备!AY117</f>
        <v>0</v>
      </c>
      <c r="AW21" s="32">
        <f>储备!AZ117</f>
        <v>0</v>
      </c>
      <c r="AX21" s="32">
        <f>储备!BA117</f>
        <v>6000</v>
      </c>
      <c r="AY21" s="32">
        <f>储备!BB117</f>
        <v>0</v>
      </c>
      <c r="AZ21" s="32">
        <f>储备!BC117</f>
        <v>0</v>
      </c>
      <c r="BA21" s="32">
        <f>储备!BD117</f>
        <v>0</v>
      </c>
      <c r="BB21" s="204" t="s">
        <v>2223</v>
      </c>
      <c r="BC21" s="32" t="str">
        <f>储备!BE117</f>
        <v>文化体育旅游专班</v>
      </c>
      <c r="BD21" s="32" t="str">
        <f>储备!BF117</f>
        <v>州文旅局</v>
      </c>
      <c r="BE21" s="32" t="str">
        <f>储备!BG117</f>
        <v>马中阳</v>
      </c>
      <c r="BF21" s="32" t="str">
        <f>储备!BH117</f>
        <v>阿克陶县</v>
      </c>
      <c r="BG21" s="32" t="str">
        <f>储备!BI117</f>
        <v>张伟</v>
      </c>
      <c r="BH21" s="32" t="str">
        <f>储备!BJ117</f>
        <v>阿克陶县文旅局</v>
      </c>
      <c r="BI21" s="32" t="str">
        <f>储备!BK117</f>
        <v>冯东明</v>
      </c>
      <c r="BJ21" s="32">
        <f>储备!BL117</f>
        <v>13899485857</v>
      </c>
      <c r="BK21" s="32">
        <f>储备!BM117</f>
        <v>0</v>
      </c>
      <c r="BL21" s="32">
        <f>储备!BN117</f>
        <v>0</v>
      </c>
      <c r="BM21" s="32">
        <f>储备!BO117</f>
        <v>0</v>
      </c>
      <c r="BN21" s="32">
        <f>储备!BP117</f>
        <v>0</v>
      </c>
      <c r="BO21" s="227"/>
    </row>
    <row r="22" s="120" customFormat="1" ht="42" customHeight="1" spans="1:67">
      <c r="A22" s="32">
        <v>8</v>
      </c>
      <c r="B22" s="32">
        <f>储备!B134</f>
        <v>1</v>
      </c>
      <c r="C22" s="32" t="str">
        <f>储备!C134</f>
        <v>阿克陶县</v>
      </c>
      <c r="D22" s="32">
        <f>储备!D134</f>
        <v>1</v>
      </c>
      <c r="E22" s="32">
        <f>储备!E134</f>
        <v>4000</v>
      </c>
      <c r="F22" s="148" t="str">
        <f>储备!F134</f>
        <v>克州阿克陶县城北轻工业园区中水库及综合利用管网建设项目</v>
      </c>
      <c r="G22" s="148" t="str">
        <f>储备!G134</f>
        <v>新建一座城北轻工业园区中水库、综合利用管网</v>
      </c>
      <c r="H22" s="32">
        <f>储备!H134</f>
        <v>10000</v>
      </c>
      <c r="I22" s="32">
        <f>储备!J134</f>
        <v>4000</v>
      </c>
      <c r="J22" s="32">
        <f>储备!K134</f>
        <v>1</v>
      </c>
      <c r="K22" s="32">
        <f>储备!L134</f>
        <v>1</v>
      </c>
      <c r="L22" s="32">
        <f>储备!M134</f>
        <v>1</v>
      </c>
      <c r="M22" s="32">
        <f>储备!N134</f>
        <v>1</v>
      </c>
      <c r="N22" s="32">
        <f>储备!O134</f>
        <v>1</v>
      </c>
      <c r="O22" s="32">
        <f>储备!P134</f>
        <v>0</v>
      </c>
      <c r="P22" s="32">
        <f>储备!Q134</f>
        <v>1</v>
      </c>
      <c r="Q22" s="32">
        <f>储备!R134</f>
        <v>0</v>
      </c>
      <c r="R22" s="32">
        <f>储备!T134</f>
        <v>0</v>
      </c>
      <c r="S22" s="32">
        <f>储备!V134</f>
        <v>1</v>
      </c>
      <c r="T22" s="32">
        <f>储备!W134</f>
        <v>4000</v>
      </c>
      <c r="U22" s="32">
        <f>储备!X134</f>
        <v>4000</v>
      </c>
      <c r="V22" s="32">
        <f>储备!Y134</f>
        <v>0</v>
      </c>
      <c r="W22" s="32">
        <f>储备!Z134</f>
        <v>4000</v>
      </c>
      <c r="X22" s="32">
        <f>储备!AA134</f>
        <v>600</v>
      </c>
      <c r="Y22" s="178">
        <f>储备!AB134</f>
        <v>0.15</v>
      </c>
      <c r="Z22" s="32">
        <f>储备!AC134</f>
        <v>0</v>
      </c>
      <c r="AA22" s="32">
        <f>储备!AD134</f>
        <v>1</v>
      </c>
      <c r="AB22" s="32">
        <f>储备!AE134</f>
        <v>0</v>
      </c>
      <c r="AC22" s="32">
        <f>储备!AF134</f>
        <v>0</v>
      </c>
      <c r="AD22" s="32">
        <f>储备!AG134</f>
        <v>3000</v>
      </c>
      <c r="AE22" s="32">
        <f>储备!AH134</f>
        <v>-2400</v>
      </c>
      <c r="AF22" s="179">
        <f>储备!AI134</f>
        <v>44804</v>
      </c>
      <c r="AG22" s="32">
        <f>储备!AJ134</f>
        <v>1</v>
      </c>
      <c r="AH22" s="32">
        <f>储备!AK134</f>
        <v>0</v>
      </c>
      <c r="AI22" s="32">
        <f>储备!AL134</f>
        <v>0</v>
      </c>
      <c r="AJ22" s="32">
        <f>储备!AM134</f>
        <v>0</v>
      </c>
      <c r="AK22" s="32" t="e">
        <f>储备!AN134</f>
        <v>#DIV/0!</v>
      </c>
      <c r="AL22" s="32">
        <f>储备!AO134</f>
        <v>0</v>
      </c>
      <c r="AM22" s="32">
        <f>储备!AP134</f>
        <v>0</v>
      </c>
      <c r="AN22" s="32">
        <f>储备!AQ134</f>
        <v>0</v>
      </c>
      <c r="AO22" s="32">
        <f>储备!AR134</f>
        <v>0</v>
      </c>
      <c r="AP22" s="32">
        <f>储备!AS134</f>
        <v>0</v>
      </c>
      <c r="AQ22" s="32">
        <f>储备!AT134</f>
        <v>0</v>
      </c>
      <c r="AR22" s="32">
        <f>储备!AU134</f>
        <v>4000</v>
      </c>
      <c r="AS22" s="32">
        <f>储备!AV134</f>
        <v>0</v>
      </c>
      <c r="AT22" s="32">
        <f>储备!AW134</f>
        <v>0</v>
      </c>
      <c r="AU22" s="32">
        <f>储备!AX134</f>
        <v>0</v>
      </c>
      <c r="AV22" s="32">
        <f>储备!AY134</f>
        <v>0</v>
      </c>
      <c r="AW22" s="32">
        <f>储备!AZ134</f>
        <v>0</v>
      </c>
      <c r="AX22" s="32">
        <f>储备!BA134</f>
        <v>4000</v>
      </c>
      <c r="AY22" s="32">
        <f>储备!BB134</f>
        <v>0</v>
      </c>
      <c r="AZ22" s="32">
        <f>储备!BC134</f>
        <v>0</v>
      </c>
      <c r="BA22" s="32">
        <f>储备!BD134</f>
        <v>0</v>
      </c>
      <c r="BB22" s="208" t="s">
        <v>2229</v>
      </c>
      <c r="BC22" s="32" t="str">
        <f>储备!BE134</f>
        <v>住房和城乡建设专班</v>
      </c>
      <c r="BD22" s="32" t="str">
        <f>储备!BF134</f>
        <v>州住建局</v>
      </c>
      <c r="BE22" s="32" t="str">
        <f>储备!BG134</f>
        <v>王海江</v>
      </c>
      <c r="BF22" s="32" t="str">
        <f>储备!BH134</f>
        <v>阿克陶县</v>
      </c>
      <c r="BG22" s="32" t="str">
        <f>储备!BI134</f>
        <v>艾尼瓦尔·吾布力</v>
      </c>
      <c r="BH22" s="32" t="str">
        <f>储备!BJ134</f>
        <v>阿克陶县住建局</v>
      </c>
      <c r="BI22" s="32" t="str">
        <f>储备!BK134</f>
        <v>买合木提·米曼</v>
      </c>
      <c r="BJ22" s="32">
        <f>储备!BL134</f>
        <v>13345375888</v>
      </c>
      <c r="BK22" s="32">
        <f>储备!BM134</f>
        <v>0</v>
      </c>
      <c r="BL22" s="32">
        <f>储备!BN134</f>
        <v>0</v>
      </c>
      <c r="BM22" s="32">
        <f>储备!BO134</f>
        <v>0</v>
      </c>
      <c r="BN22" s="32">
        <f>储备!BP134</f>
        <v>0</v>
      </c>
      <c r="BO22" s="226" t="s">
        <v>2230</v>
      </c>
    </row>
    <row r="23" s="121" customFormat="1" ht="42" customHeight="1" spans="1:67">
      <c r="A23" s="145" t="s">
        <v>215</v>
      </c>
      <c r="B23" s="37">
        <f>B24+B25+B26+B27+B28</f>
        <v>5</v>
      </c>
      <c r="C23" s="38" t="s">
        <v>89</v>
      </c>
      <c r="D23" s="37">
        <f t="shared" ref="D23:I23" si="40">D24+D25+D26+D27+D28</f>
        <v>3</v>
      </c>
      <c r="E23" s="37">
        <f t="shared" si="40"/>
        <v>30000</v>
      </c>
      <c r="F23" s="144"/>
      <c r="G23" s="144"/>
      <c r="H23" s="37">
        <f t="shared" si="40"/>
        <v>58000</v>
      </c>
      <c r="I23" s="37">
        <f t="shared" si="40"/>
        <v>48000</v>
      </c>
      <c r="J23" s="37">
        <f t="shared" ref="I23:X23" si="41">J24+J25+J26+J27+J28</f>
        <v>4</v>
      </c>
      <c r="K23" s="37">
        <f t="shared" si="41"/>
        <v>4</v>
      </c>
      <c r="L23" s="37">
        <f t="shared" si="41"/>
        <v>3</v>
      </c>
      <c r="M23" s="37">
        <f t="shared" si="41"/>
        <v>3</v>
      </c>
      <c r="N23" s="37">
        <f t="shared" si="41"/>
        <v>5</v>
      </c>
      <c r="O23" s="37">
        <f t="shared" si="41"/>
        <v>0</v>
      </c>
      <c r="P23" s="37">
        <f t="shared" si="41"/>
        <v>3</v>
      </c>
      <c r="Q23" s="37">
        <f t="shared" si="41"/>
        <v>2</v>
      </c>
      <c r="R23" s="37">
        <f t="shared" si="41"/>
        <v>0</v>
      </c>
      <c r="S23" s="37">
        <f t="shared" si="41"/>
        <v>2</v>
      </c>
      <c r="T23" s="37">
        <f t="shared" si="41"/>
        <v>48000</v>
      </c>
      <c r="U23" s="37">
        <f t="shared" si="41"/>
        <v>26000</v>
      </c>
      <c r="V23" s="37">
        <f t="shared" si="41"/>
        <v>0</v>
      </c>
      <c r="W23" s="37">
        <f t="shared" si="41"/>
        <v>33000</v>
      </c>
      <c r="X23" s="37">
        <f t="shared" si="41"/>
        <v>17300</v>
      </c>
      <c r="Y23" s="180">
        <f>X23/I23</f>
        <v>0.360416666666667</v>
      </c>
      <c r="Z23" s="37">
        <f>Z24+Z25+Z26+Z27+Z28</f>
        <v>17000</v>
      </c>
      <c r="AA23" s="37"/>
      <c r="AB23" s="37"/>
      <c r="AC23" s="37"/>
      <c r="AD23" s="37"/>
      <c r="AE23" s="37"/>
      <c r="AF23" s="181"/>
      <c r="AG23" s="37">
        <f t="shared" ref="AG23:AJ23" si="42">AG24+AG25+AG26+AG27+AG28</f>
        <v>3</v>
      </c>
      <c r="AH23" s="195">
        <f>AG23/B23</f>
        <v>0.6</v>
      </c>
      <c r="AI23" s="37">
        <f t="shared" si="42"/>
        <v>0</v>
      </c>
      <c r="AJ23" s="37">
        <f t="shared" si="42"/>
        <v>0</v>
      </c>
      <c r="AK23" s="195" t="e">
        <f>AJ23/AI23</f>
        <v>#DIV/0!</v>
      </c>
      <c r="AL23" s="37"/>
      <c r="AM23" s="37"/>
      <c r="AN23" s="37"/>
      <c r="AO23" s="200"/>
      <c r="AP23" s="37"/>
      <c r="AQ23" s="37"/>
      <c r="AR23" s="37">
        <f>AR24+AR25+AR26+AR27+AR28</f>
        <v>48000</v>
      </c>
      <c r="AS23" s="37">
        <f t="shared" ref="AS23:BA23" si="43">AS24+AS25+AS26+AS27+AS28</f>
        <v>0</v>
      </c>
      <c r="AT23" s="37">
        <f t="shared" si="43"/>
        <v>0</v>
      </c>
      <c r="AU23" s="37">
        <f t="shared" si="43"/>
        <v>0</v>
      </c>
      <c r="AV23" s="37">
        <f t="shared" si="43"/>
        <v>0</v>
      </c>
      <c r="AW23" s="37">
        <f t="shared" si="43"/>
        <v>0</v>
      </c>
      <c r="AX23" s="37">
        <f t="shared" si="43"/>
        <v>33000</v>
      </c>
      <c r="AY23" s="37">
        <f t="shared" si="43"/>
        <v>0</v>
      </c>
      <c r="AZ23" s="37">
        <f t="shared" si="43"/>
        <v>15000</v>
      </c>
      <c r="BA23" s="37">
        <f t="shared" si="43"/>
        <v>0</v>
      </c>
      <c r="BB23" s="37"/>
      <c r="BC23" s="39"/>
      <c r="BD23" s="39"/>
      <c r="BE23" s="156"/>
      <c r="BF23" s="156"/>
      <c r="BG23" s="156"/>
      <c r="BH23" s="156"/>
      <c r="BI23" s="156"/>
      <c r="BJ23" s="215"/>
      <c r="BK23" s="215"/>
      <c r="BL23" s="215"/>
      <c r="BM23" s="215"/>
      <c r="BN23" s="215"/>
      <c r="BO23" s="225"/>
    </row>
    <row r="24" s="121" customFormat="1" ht="42" customHeight="1" spans="1:67">
      <c r="A24" s="149">
        <v>9</v>
      </c>
      <c r="B24" s="149">
        <f>储备!B45</f>
        <v>1</v>
      </c>
      <c r="C24" s="149" t="str">
        <f>储备!C45</f>
        <v>乌恰县</v>
      </c>
      <c r="D24" s="149">
        <f>储备!D45</f>
        <v>1</v>
      </c>
      <c r="E24" s="149">
        <f>储备!E45</f>
        <v>7000</v>
      </c>
      <c r="F24" s="150" t="str">
        <f>储备!F45</f>
        <v>克州乌恰县农产品废弃物资源化综合有效利用园区建设项目</v>
      </c>
      <c r="G24" s="150" t="str">
        <f>储备!G45</f>
        <v>新建4个有机肥生产厂房一座、饲料生产厂房一座及配套附属设施建设</v>
      </c>
      <c r="H24" s="149">
        <f>储备!H45</f>
        <v>9000</v>
      </c>
      <c r="I24" s="149">
        <f>储备!J45</f>
        <v>7000</v>
      </c>
      <c r="J24" s="149">
        <f>储备!K45</f>
        <v>1</v>
      </c>
      <c r="K24" s="149">
        <f>储备!L45</f>
        <v>1</v>
      </c>
      <c r="L24" s="149">
        <f>储备!M45</f>
        <v>1</v>
      </c>
      <c r="M24" s="149">
        <f>储备!N45</f>
        <v>1</v>
      </c>
      <c r="N24" s="149">
        <f>储备!O45</f>
        <v>1</v>
      </c>
      <c r="O24" s="149">
        <f>储备!P45</f>
        <v>0</v>
      </c>
      <c r="P24" s="149">
        <f>储备!Q45</f>
        <v>1</v>
      </c>
      <c r="Q24" s="149">
        <f>储备!R45</f>
        <v>0</v>
      </c>
      <c r="R24" s="149">
        <f>储备!T45</f>
        <v>0</v>
      </c>
      <c r="S24" s="149">
        <f>储备!V45</f>
        <v>1</v>
      </c>
      <c r="T24" s="149">
        <f>储备!W45</f>
        <v>7000</v>
      </c>
      <c r="U24" s="149">
        <f>储备!X45</f>
        <v>7000</v>
      </c>
      <c r="V24" s="149">
        <f>储备!Y45</f>
        <v>0</v>
      </c>
      <c r="W24" s="149">
        <f>储备!Z45</f>
        <v>7000</v>
      </c>
      <c r="X24" s="149">
        <f>储备!AA45</f>
        <v>5000</v>
      </c>
      <c r="Y24" s="149">
        <f>储备!AB45</f>
        <v>0.714285714285714</v>
      </c>
      <c r="Z24" s="149">
        <f>储备!AC45</f>
        <v>7000</v>
      </c>
      <c r="AA24" s="149">
        <f>储备!AD45</f>
        <v>1</v>
      </c>
      <c r="AB24" s="149">
        <f>储备!AE45</f>
        <v>4179</v>
      </c>
      <c r="AC24" s="149">
        <f>储备!AF45</f>
        <v>0</v>
      </c>
      <c r="AD24" s="149">
        <f>储备!AG45</f>
        <v>5250</v>
      </c>
      <c r="AE24" s="149">
        <f>储备!AH45</f>
        <v>-250</v>
      </c>
      <c r="AF24" s="149">
        <f>储备!AI45</f>
        <v>44799</v>
      </c>
      <c r="AG24" s="149">
        <f>储备!AJ45</f>
        <v>1</v>
      </c>
      <c r="AH24" s="149">
        <f>储备!AK45</f>
        <v>0</v>
      </c>
      <c r="AI24" s="149">
        <f>储备!AL45</f>
        <v>0</v>
      </c>
      <c r="AJ24" s="149">
        <f>储备!AM45</f>
        <v>0</v>
      </c>
      <c r="AK24" s="149" t="e">
        <f>储备!AN45</f>
        <v>#DIV/0!</v>
      </c>
      <c r="AL24" s="149" t="str">
        <f>储备!AO45</f>
        <v>7月26日挂网，8月18日开标，8月26日开工。支付资金4179.32万。支付71%</v>
      </c>
      <c r="AM24" s="149">
        <f>储备!AP45</f>
        <v>0</v>
      </c>
      <c r="AN24" s="149">
        <f>储备!AQ45</f>
        <v>0</v>
      </c>
      <c r="AO24" s="149">
        <f>储备!AR45</f>
        <v>0</v>
      </c>
      <c r="AP24" s="149">
        <f>储备!AS45</f>
        <v>0</v>
      </c>
      <c r="AQ24" s="149">
        <f>储备!AT45</f>
        <v>0</v>
      </c>
      <c r="AR24" s="149">
        <f>储备!AU45</f>
        <v>7000</v>
      </c>
      <c r="AS24" s="149">
        <f>储备!AV45</f>
        <v>0</v>
      </c>
      <c r="AT24" s="149">
        <f>储备!AW45</f>
        <v>0</v>
      </c>
      <c r="AU24" s="149">
        <f>储备!AX45</f>
        <v>0</v>
      </c>
      <c r="AV24" s="149">
        <f>储备!AY45</f>
        <v>0</v>
      </c>
      <c r="AW24" s="149">
        <f>储备!AZ45</f>
        <v>0</v>
      </c>
      <c r="AX24" s="149">
        <f>储备!BA45</f>
        <v>7000</v>
      </c>
      <c r="AY24" s="149">
        <f>储备!BB45</f>
        <v>0</v>
      </c>
      <c r="AZ24" s="149">
        <f>储备!BC45</f>
        <v>0</v>
      </c>
      <c r="BA24" s="149">
        <f>储备!BD45</f>
        <v>0</v>
      </c>
      <c r="BB24" s="209" t="s">
        <v>2198</v>
      </c>
      <c r="BC24" s="149" t="str">
        <f>储备!BE45</f>
        <v>乡村振兴专班</v>
      </c>
      <c r="BD24" s="149" t="str">
        <f>储备!BF45</f>
        <v>州农业农村局</v>
      </c>
      <c r="BE24" s="149" t="str">
        <f>储备!BG45</f>
        <v>权良智</v>
      </c>
      <c r="BF24" s="149" t="str">
        <f>储备!BH45</f>
        <v>乌恰县</v>
      </c>
      <c r="BG24" s="149" t="str">
        <f>储备!BI45</f>
        <v>吐尔孙江·木合塔尔</v>
      </c>
      <c r="BH24" s="149" t="str">
        <f>储备!BJ45</f>
        <v>乌恰县农业农村局</v>
      </c>
      <c r="BI24" s="149" t="str">
        <f>储备!BK45</f>
        <v>买买提居马·阿不都哈地尔</v>
      </c>
      <c r="BJ24" s="149">
        <f>储备!BL45</f>
        <v>13779031280</v>
      </c>
      <c r="BK24" s="149">
        <f>储备!BM45</f>
        <v>0</v>
      </c>
      <c r="BL24" s="149">
        <f>储备!BN45</f>
        <v>0</v>
      </c>
      <c r="BM24" s="149" t="str">
        <f>储备!BO45</f>
        <v>黑孜苇乡</v>
      </c>
      <c r="BN24" s="149" t="str">
        <f>储备!BP45</f>
        <v>阿热布拉克村</v>
      </c>
      <c r="BO24" s="228" t="str">
        <f>储备!BQ45</f>
        <v>5.24日新建转储备</v>
      </c>
    </row>
    <row r="25" s="122" customFormat="1" ht="51" customHeight="1" spans="1:67">
      <c r="A25" s="146">
        <v>10</v>
      </c>
      <c r="B25" s="40">
        <f>储备!B125</f>
        <v>1</v>
      </c>
      <c r="C25" s="40" t="str">
        <f>储备!C125</f>
        <v>乌恰县</v>
      </c>
      <c r="D25" s="40">
        <f>储备!D125</f>
        <v>1</v>
      </c>
      <c r="E25" s="40">
        <f>储备!E125</f>
        <v>10000</v>
      </c>
      <c r="F25" s="151" t="str">
        <f>储备!F125</f>
        <v>克州乌恰县托帕口岸特色旅游建设项目</v>
      </c>
      <c r="G25" s="151" t="str">
        <f>储备!G125</f>
        <v>新建游客接待中心3000平方米，游客集散中心一座、旅游产品推广中心一座及其他配套附属设施</v>
      </c>
      <c r="H25" s="40">
        <f>储备!H125</f>
        <v>12000</v>
      </c>
      <c r="I25" s="40">
        <f>储备!J125</f>
        <v>10000</v>
      </c>
      <c r="J25" s="40">
        <v>1</v>
      </c>
      <c r="K25" s="40">
        <v>1</v>
      </c>
      <c r="L25" s="40">
        <v>1</v>
      </c>
      <c r="M25" s="40">
        <v>1</v>
      </c>
      <c r="N25" s="40">
        <v>1</v>
      </c>
      <c r="O25" s="40"/>
      <c r="P25" s="40"/>
      <c r="Q25" s="40">
        <v>1</v>
      </c>
      <c r="R25" s="40"/>
      <c r="S25" s="40"/>
      <c r="T25" s="146">
        <f>N25*I25</f>
        <v>10000</v>
      </c>
      <c r="U25" s="146">
        <f>P25*I25</f>
        <v>0</v>
      </c>
      <c r="V25" s="146">
        <f>R25*I25</f>
        <v>0</v>
      </c>
      <c r="W25" s="146">
        <f>AG25*I25</f>
        <v>10000</v>
      </c>
      <c r="X25" s="40">
        <f>储备!AA125</f>
        <v>3500</v>
      </c>
      <c r="Y25" s="178">
        <f>X25/I25</f>
        <v>0.35</v>
      </c>
      <c r="Z25" s="146">
        <v>0</v>
      </c>
      <c r="AA25" s="146"/>
      <c r="AB25" s="146"/>
      <c r="AC25" s="146"/>
      <c r="AD25" s="146"/>
      <c r="AE25" s="146"/>
      <c r="AF25" s="182">
        <v>44711</v>
      </c>
      <c r="AG25" s="40">
        <f>储备!AJ125</f>
        <v>1</v>
      </c>
      <c r="AH25" s="40">
        <f>储备!AK125</f>
        <v>0</v>
      </c>
      <c r="AI25" s="40">
        <f>储备!AL125</f>
        <v>0</v>
      </c>
      <c r="AJ25" s="40">
        <f>储备!AM125</f>
        <v>0</v>
      </c>
      <c r="AK25" s="40" t="e">
        <f>储备!AN125</f>
        <v>#DIV/0!</v>
      </c>
      <c r="AL25" s="40" t="str">
        <f>储备!AO125</f>
        <v>8月2日挂网，8月23日开标，8月30日开工。完成总工程量的35%。</v>
      </c>
      <c r="AM25" s="40">
        <f>储备!AP125</f>
        <v>0</v>
      </c>
      <c r="AN25" s="40">
        <f>储备!AQ125</f>
        <v>0</v>
      </c>
      <c r="AO25" s="40" t="str">
        <f>储备!AR125</f>
        <v>暂无问题</v>
      </c>
      <c r="AP25" s="40">
        <f>储备!AS125</f>
        <v>0</v>
      </c>
      <c r="AQ25" s="40">
        <f>储备!AT125</f>
        <v>0</v>
      </c>
      <c r="AR25" s="40">
        <f>储备!AU125</f>
        <v>10000</v>
      </c>
      <c r="AS25" s="40">
        <f>储备!AV125</f>
        <v>0</v>
      </c>
      <c r="AT25" s="40">
        <f>储备!AW125</f>
        <v>0</v>
      </c>
      <c r="AU25" s="40">
        <f>储备!AX125</f>
        <v>0</v>
      </c>
      <c r="AV25" s="40">
        <f>储备!AY125</f>
        <v>0</v>
      </c>
      <c r="AW25" s="40">
        <f>储备!AZ125</f>
        <v>0</v>
      </c>
      <c r="AX25" s="40">
        <f>储备!BA125</f>
        <v>10000</v>
      </c>
      <c r="AY25" s="40">
        <f>储备!BB125</f>
        <v>0</v>
      </c>
      <c r="AZ25" s="40">
        <f>储备!BC125</f>
        <v>0</v>
      </c>
      <c r="BA25" s="40">
        <f>储备!BD125</f>
        <v>0</v>
      </c>
      <c r="BB25" s="206" t="s">
        <v>2213</v>
      </c>
      <c r="BC25" s="32" t="str">
        <f>储备!BE118</f>
        <v>文化体育旅游专班</v>
      </c>
      <c r="BD25" s="210" t="s">
        <v>320</v>
      </c>
      <c r="BE25" s="210" t="s">
        <v>321</v>
      </c>
      <c r="BF25" s="32" t="str">
        <f>储备!BH118</f>
        <v>阿克陶县</v>
      </c>
      <c r="BG25" s="42" t="s">
        <v>322</v>
      </c>
      <c r="BH25" s="210" t="s">
        <v>323</v>
      </c>
      <c r="BI25" s="210" t="s">
        <v>324</v>
      </c>
      <c r="BJ25" s="219">
        <v>13899485857</v>
      </c>
      <c r="BK25" s="219"/>
      <c r="BL25" s="219"/>
      <c r="BM25" s="219"/>
      <c r="BN25" s="219"/>
      <c r="BO25" s="229" t="s">
        <v>2231</v>
      </c>
    </row>
    <row r="26" s="121" customFormat="1" ht="74" customHeight="1" spans="1:67">
      <c r="A26" s="152">
        <v>11</v>
      </c>
      <c r="B26" s="40">
        <f>储备!B155</f>
        <v>1</v>
      </c>
      <c r="C26" s="40" t="str">
        <f>储备!C155</f>
        <v>乌恰县</v>
      </c>
      <c r="D26" s="40">
        <f>储备!D155</f>
        <v>1</v>
      </c>
      <c r="E26" s="40">
        <f>储备!E155</f>
        <v>13000</v>
      </c>
      <c r="F26" s="151" t="str">
        <f>储备!F155</f>
        <v>克州乌恰县冷链物流基础设施建设项目</v>
      </c>
      <c r="G26" s="151" t="str">
        <f>储备!G155</f>
        <v>新建冷藏库1800立方米，冷冻库1200立方米及配套附属设施建设</v>
      </c>
      <c r="H26" s="40">
        <f>储备!H155</f>
        <v>20000</v>
      </c>
      <c r="I26" s="40">
        <f>储备!J155</f>
        <v>16000</v>
      </c>
      <c r="J26" s="40">
        <f>储备!K155</f>
        <v>1</v>
      </c>
      <c r="K26" s="40">
        <f>储备!L155</f>
        <v>1</v>
      </c>
      <c r="L26" s="40">
        <f>储备!M155</f>
        <v>0</v>
      </c>
      <c r="M26" s="40">
        <f>储备!N155</f>
        <v>0</v>
      </c>
      <c r="N26" s="40">
        <f>储备!O155</f>
        <v>1</v>
      </c>
      <c r="O26" s="40">
        <f>储备!P155</f>
        <v>0</v>
      </c>
      <c r="P26" s="40">
        <f>储备!Q155</f>
        <v>1</v>
      </c>
      <c r="Q26" s="40">
        <f>储备!R155</f>
        <v>0</v>
      </c>
      <c r="R26" s="40">
        <f>储备!T155</f>
        <v>0</v>
      </c>
      <c r="S26" s="40">
        <f>储备!V155</f>
        <v>1</v>
      </c>
      <c r="T26" s="40">
        <f>储备!W155</f>
        <v>16000</v>
      </c>
      <c r="U26" s="40">
        <f>储备!X155</f>
        <v>16000</v>
      </c>
      <c r="V26" s="40">
        <f>储备!Y155</f>
        <v>0</v>
      </c>
      <c r="W26" s="40">
        <f>储备!Z155</f>
        <v>16000</v>
      </c>
      <c r="X26" s="40">
        <f>储备!AA155</f>
        <v>8800</v>
      </c>
      <c r="Y26" s="178">
        <f>X26/I26</f>
        <v>0.55</v>
      </c>
      <c r="Z26" s="40">
        <f>储备!AC155</f>
        <v>10000</v>
      </c>
      <c r="AA26" s="40">
        <f>储备!AD155</f>
        <v>1</v>
      </c>
      <c r="AB26" s="40">
        <f>储备!AE155</f>
        <v>3990</v>
      </c>
      <c r="AC26" s="40">
        <f>储备!AF155</f>
        <v>0</v>
      </c>
      <c r="AD26" s="40">
        <f>储备!AG155</f>
        <v>12000</v>
      </c>
      <c r="AE26" s="40">
        <f>储备!AH155</f>
        <v>-3200</v>
      </c>
      <c r="AF26" s="179">
        <f>储备!AI155</f>
        <v>44803</v>
      </c>
      <c r="AG26" s="149">
        <f>储备!AJ155</f>
        <v>1</v>
      </c>
      <c r="AH26" s="149">
        <f>储备!AK155</f>
        <v>0</v>
      </c>
      <c r="AI26" s="149"/>
      <c r="AJ26" s="149"/>
      <c r="AK26" s="195"/>
      <c r="AL26" s="179"/>
      <c r="AM26" s="179"/>
      <c r="AN26" s="179"/>
      <c r="AO26" s="201"/>
      <c r="AP26" s="202"/>
      <c r="AQ26" s="202"/>
      <c r="AR26" s="149">
        <f>储备!AU155</f>
        <v>16000</v>
      </c>
      <c r="AS26" s="149">
        <f>储备!AV155</f>
        <v>0</v>
      </c>
      <c r="AT26" s="149">
        <f>储备!AW155</f>
        <v>0</v>
      </c>
      <c r="AU26" s="149">
        <f>储备!AX155</f>
        <v>0</v>
      </c>
      <c r="AV26" s="149">
        <f>储备!AY155</f>
        <v>0</v>
      </c>
      <c r="AW26" s="149">
        <f>储备!AZ155</f>
        <v>0</v>
      </c>
      <c r="AX26" s="149">
        <f>储备!BA155</f>
        <v>16000</v>
      </c>
      <c r="AY26" s="149">
        <f>储备!BB155</f>
        <v>0</v>
      </c>
      <c r="AZ26" s="149">
        <f>储备!BC155</f>
        <v>0</v>
      </c>
      <c r="BA26" s="149">
        <f>储备!BD155</f>
        <v>0</v>
      </c>
      <c r="BB26" s="211" t="s">
        <v>2182</v>
      </c>
      <c r="BC26" s="149" t="str">
        <f>储备!BE155</f>
        <v>产业专班</v>
      </c>
      <c r="BD26" s="149" t="str">
        <f>储备!BF155</f>
        <v>州工信局</v>
      </c>
      <c r="BE26" s="149" t="str">
        <f>储备!BG155</f>
        <v>刘鹏</v>
      </c>
      <c r="BF26" s="149" t="str">
        <f>储备!BH155</f>
        <v>乌恰县</v>
      </c>
      <c r="BG26" s="149" t="str">
        <f>储备!BI155</f>
        <v>杜鹏</v>
      </c>
      <c r="BH26" s="149" t="str">
        <f>储备!BJ155</f>
        <v>乌恰县商信局</v>
      </c>
      <c r="BI26" s="149" t="str">
        <f>储备!BK155</f>
        <v>谢恒勤</v>
      </c>
      <c r="BJ26" s="149">
        <f>储备!BL155</f>
        <v>13899493969</v>
      </c>
      <c r="BK26" s="219"/>
      <c r="BL26" s="219"/>
      <c r="BM26" s="219"/>
      <c r="BN26" s="219"/>
      <c r="BO26" s="230" t="s">
        <v>2232</v>
      </c>
    </row>
    <row r="27" s="120" customFormat="1" ht="42" customHeight="1" spans="1:67">
      <c r="A27" s="32">
        <v>12</v>
      </c>
      <c r="B27" s="32">
        <f>储备!B172</f>
        <v>1</v>
      </c>
      <c r="C27" s="32" t="str">
        <f>储备!C172</f>
        <v>乌恰县</v>
      </c>
      <c r="D27" s="32">
        <f>储备!D172</f>
        <v>0</v>
      </c>
      <c r="E27" s="32">
        <f>储备!E172</f>
        <v>0</v>
      </c>
      <c r="F27" s="148" t="str">
        <f>储备!F172</f>
        <v>乌恰县汽车城建设项目</v>
      </c>
      <c r="G27" s="148" t="str">
        <f>储备!G172</f>
        <v>总建筑面积15927.21平方米</v>
      </c>
      <c r="H27" s="32">
        <f>储备!H172</f>
        <v>5000</v>
      </c>
      <c r="I27" s="32">
        <f>储备!J172</f>
        <v>3000</v>
      </c>
      <c r="J27" s="32">
        <f>储备!K172</f>
        <v>0</v>
      </c>
      <c r="K27" s="32">
        <f>储备!L172</f>
        <v>0</v>
      </c>
      <c r="L27" s="32">
        <f>储备!M172</f>
        <v>0</v>
      </c>
      <c r="M27" s="32">
        <f>储备!N172</f>
        <v>0</v>
      </c>
      <c r="N27" s="32">
        <f>储备!O172</f>
        <v>1</v>
      </c>
      <c r="O27" s="32">
        <f>储备!P172</f>
        <v>0</v>
      </c>
      <c r="P27" s="32">
        <f>储备!Q172</f>
        <v>1</v>
      </c>
      <c r="Q27" s="32">
        <f>储备!R172</f>
        <v>0</v>
      </c>
      <c r="R27" s="32">
        <f>储备!T172</f>
        <v>0</v>
      </c>
      <c r="S27" s="32">
        <f>储备!V172</f>
        <v>0</v>
      </c>
      <c r="T27" s="32">
        <f>储备!W172</f>
        <v>3000</v>
      </c>
      <c r="U27" s="32">
        <f>储备!X172</f>
        <v>3000</v>
      </c>
      <c r="V27" s="32">
        <f>储备!Y172</f>
        <v>0</v>
      </c>
      <c r="W27" s="32">
        <f>储备!Z172</f>
        <v>0</v>
      </c>
      <c r="X27" s="32">
        <f>储备!AA172</f>
        <v>0</v>
      </c>
      <c r="Y27" s="178">
        <f>储备!AB172</f>
        <v>0</v>
      </c>
      <c r="Z27" s="32">
        <f>储备!AC172</f>
        <v>0</v>
      </c>
      <c r="AA27" s="32">
        <f>储备!AD172</f>
        <v>0</v>
      </c>
      <c r="AB27" s="32">
        <f>储备!AE172</f>
        <v>0</v>
      </c>
      <c r="AC27" s="32">
        <f>储备!AF172</f>
        <v>0</v>
      </c>
      <c r="AD27" s="32">
        <f>储备!AG172</f>
        <v>0</v>
      </c>
      <c r="AE27" s="32">
        <f>储备!AH172</f>
        <v>0</v>
      </c>
      <c r="AF27" s="179">
        <f>储备!AI172</f>
        <v>44835</v>
      </c>
      <c r="AG27" s="32">
        <f>储备!AJ172</f>
        <v>0</v>
      </c>
      <c r="AH27" s="32">
        <f>储备!AK172</f>
        <v>0</v>
      </c>
      <c r="AI27" s="32">
        <f>储备!AL172</f>
        <v>0</v>
      </c>
      <c r="AJ27" s="32">
        <f>储备!AM172</f>
        <v>0</v>
      </c>
      <c r="AK27" s="32" t="e">
        <f>储备!AN172</f>
        <v>#DIV/0!</v>
      </c>
      <c r="AL27" s="32" t="str">
        <f>储备!AO172</f>
        <v>于2021年11月11日已备案，由于目前用地未完成土地招拍挂，自治区配置土地利用计划指标自然资源厅还未下达，所以该项目还未启动，待土地手续办理完成后即可开工建设。</v>
      </c>
      <c r="AM27" s="32">
        <f>储备!AP172</f>
        <v>0</v>
      </c>
      <c r="AN27" s="32">
        <f>储备!AQ172</f>
        <v>0</v>
      </c>
      <c r="AO27" s="32">
        <f>储备!AR172</f>
        <v>0</v>
      </c>
      <c r="AP27" s="32">
        <f>储备!AS172</f>
        <v>0</v>
      </c>
      <c r="AQ27" s="32">
        <f>储备!AT172</f>
        <v>0</v>
      </c>
      <c r="AR27" s="32">
        <f>储备!AU172</f>
        <v>3000</v>
      </c>
      <c r="AS27" s="32">
        <f>储备!AV172</f>
        <v>0</v>
      </c>
      <c r="AT27" s="32">
        <f>储备!AW172</f>
        <v>0</v>
      </c>
      <c r="AU27" s="32">
        <f>储备!AX172</f>
        <v>0</v>
      </c>
      <c r="AV27" s="32">
        <f>储备!AY172</f>
        <v>0</v>
      </c>
      <c r="AW27" s="32">
        <f>储备!AZ172</f>
        <v>0</v>
      </c>
      <c r="AX27" s="32">
        <f>储备!BA172</f>
        <v>0</v>
      </c>
      <c r="AY27" s="32">
        <f>储备!BB172</f>
        <v>0</v>
      </c>
      <c r="AZ27" s="32">
        <f>储备!BC172</f>
        <v>3000</v>
      </c>
      <c r="BA27" s="32">
        <f>储备!BD172</f>
        <v>0</v>
      </c>
      <c r="BB27" s="204" t="s">
        <v>2233</v>
      </c>
      <c r="BC27" s="32" t="str">
        <f>储备!BE172</f>
        <v>住房和城乡建设专班</v>
      </c>
      <c r="BD27" s="32" t="str">
        <f>储备!BF172</f>
        <v>州住建局</v>
      </c>
      <c r="BE27" s="32" t="str">
        <f>储备!BG172</f>
        <v>王海江</v>
      </c>
      <c r="BF27" s="32" t="str">
        <f>储备!BH172</f>
        <v>乌恰县</v>
      </c>
      <c r="BG27" s="32" t="str">
        <f>储备!BI172</f>
        <v>杜鹏</v>
      </c>
      <c r="BH27" s="32" t="str">
        <f>储备!BJ172</f>
        <v>乌恰县住建局</v>
      </c>
      <c r="BI27" s="32" t="str">
        <f>储备!BK172</f>
        <v>王建新</v>
      </c>
      <c r="BJ27" s="32">
        <f>储备!BL172</f>
        <v>13319088856</v>
      </c>
      <c r="BK27" s="32">
        <f>储备!BM172</f>
        <v>0</v>
      </c>
      <c r="BL27" s="32">
        <f>储备!BN172</f>
        <v>0</v>
      </c>
      <c r="BM27" s="32" t="str">
        <f>储备!BO172</f>
        <v>乌恰镇</v>
      </c>
      <c r="BN27" s="32" t="str">
        <f>储备!BP172</f>
        <v>多斯都克社区</v>
      </c>
      <c r="BO27" s="231"/>
    </row>
    <row r="28" s="120" customFormat="1" ht="42" customHeight="1" spans="1:67">
      <c r="A28" s="32">
        <v>13</v>
      </c>
      <c r="B28" s="32">
        <f>储备!B31</f>
        <v>1</v>
      </c>
      <c r="C28" s="32" t="str">
        <f>储备!C31</f>
        <v>乌恰县</v>
      </c>
      <c r="D28" s="32">
        <f>储备!D31</f>
        <v>0</v>
      </c>
      <c r="E28" s="32">
        <f>储备!E31</f>
        <v>0</v>
      </c>
      <c r="F28" s="148" t="str">
        <f>储备!F31</f>
        <v>汉源水电站下厂房克孜勒苏河引水工程</v>
      </c>
      <c r="G28" s="148" t="str">
        <f>储备!G31</f>
        <v>引水渠水一座，4公里渠道，4.5公里管道及相关附属建设</v>
      </c>
      <c r="H28" s="32">
        <f>储备!H31</f>
        <v>12000</v>
      </c>
      <c r="I28" s="32">
        <f>储备!J31</f>
        <v>12000</v>
      </c>
      <c r="J28" s="32">
        <f>储备!K31</f>
        <v>1</v>
      </c>
      <c r="K28" s="32">
        <f>储备!L31</f>
        <v>1</v>
      </c>
      <c r="L28" s="32">
        <f>储备!M31</f>
        <v>1</v>
      </c>
      <c r="M28" s="32">
        <f>储备!N31</f>
        <v>1</v>
      </c>
      <c r="N28" s="32">
        <f>储备!O31</f>
        <v>1</v>
      </c>
      <c r="O28" s="32">
        <f>储备!P31</f>
        <v>0</v>
      </c>
      <c r="P28" s="32">
        <f>储备!Q31</f>
        <v>0</v>
      </c>
      <c r="Q28" s="32">
        <f>储备!R31</f>
        <v>1</v>
      </c>
      <c r="R28" s="32">
        <f>储备!T31</f>
        <v>0</v>
      </c>
      <c r="S28" s="32">
        <f>储备!V31</f>
        <v>0</v>
      </c>
      <c r="T28" s="32">
        <f>储备!W31</f>
        <v>12000</v>
      </c>
      <c r="U28" s="32">
        <f>储备!X31</f>
        <v>0</v>
      </c>
      <c r="V28" s="32">
        <f>储备!Y31</f>
        <v>0</v>
      </c>
      <c r="W28" s="32">
        <f>储备!Z31</f>
        <v>0</v>
      </c>
      <c r="X28" s="32">
        <f>储备!AA31</f>
        <v>0</v>
      </c>
      <c r="Y28" s="178">
        <f>储备!AB31</f>
        <v>0</v>
      </c>
      <c r="Z28" s="32">
        <f>储备!AC31</f>
        <v>0</v>
      </c>
      <c r="AA28" s="32">
        <f>储备!AD31</f>
        <v>0</v>
      </c>
      <c r="AB28" s="32">
        <f>储备!AE31</f>
        <v>0</v>
      </c>
      <c r="AC28" s="32">
        <f>储备!AF31</f>
        <v>0</v>
      </c>
      <c r="AD28" s="32">
        <f>储备!AG31</f>
        <v>0</v>
      </c>
      <c r="AE28" s="32">
        <f>储备!AH31</f>
        <v>0</v>
      </c>
      <c r="AF28" s="179">
        <f>储备!AI31</f>
        <v>44844</v>
      </c>
      <c r="AG28" s="32">
        <f>储备!AJ31</f>
        <v>0</v>
      </c>
      <c r="AH28" s="32">
        <f>储备!AK31</f>
        <v>0</v>
      </c>
      <c r="AI28" s="32">
        <f>储备!AL31</f>
        <v>0</v>
      </c>
      <c r="AJ28" s="32">
        <f>储备!AM31</f>
        <v>0</v>
      </c>
      <c r="AK28" s="32" t="e">
        <f>储备!AN31</f>
        <v>#DIV/0!</v>
      </c>
      <c r="AL28" s="32" t="str">
        <f>储备!AO31</f>
        <v>目前因受疫情影响，8月22日设计方案提交自治区喀管局，由克州水文局对该项目补充完整水资源论证相关资料后，自治区喀管局出具取水许可证批复，计划9月底前期手续可以办理完（其中涉及有林草手续）。</v>
      </c>
      <c r="AM28" s="32">
        <f>储备!AP31</f>
        <v>0</v>
      </c>
      <c r="AN28" s="32">
        <f>储备!AQ31</f>
        <v>0</v>
      </c>
      <c r="AO28" s="32" t="str">
        <f>储备!AR31</f>
        <v>由于喀管局关于克孜河取水许可证办理</v>
      </c>
      <c r="AP28" s="32">
        <f>储备!AS31</f>
        <v>0</v>
      </c>
      <c r="AQ28" s="32">
        <f>储备!AT31</f>
        <v>0</v>
      </c>
      <c r="AR28" s="32">
        <f>储备!AU31</f>
        <v>12000</v>
      </c>
      <c r="AS28" s="32">
        <f>储备!AV31</f>
        <v>0</v>
      </c>
      <c r="AT28" s="32">
        <f>储备!AW31</f>
        <v>0</v>
      </c>
      <c r="AU28" s="32">
        <f>储备!AX31</f>
        <v>0</v>
      </c>
      <c r="AV28" s="32">
        <f>储备!AY31</f>
        <v>0</v>
      </c>
      <c r="AW28" s="32">
        <f>储备!AZ31</f>
        <v>0</v>
      </c>
      <c r="AX28" s="32">
        <f>储备!BA31</f>
        <v>0</v>
      </c>
      <c r="AY28" s="32">
        <f>储备!BB31</f>
        <v>0</v>
      </c>
      <c r="AZ28" s="32">
        <f>储备!BC31</f>
        <v>12000</v>
      </c>
      <c r="BA28" s="32">
        <f>储备!BD31</f>
        <v>0</v>
      </c>
      <c r="BB28" s="212" t="s">
        <v>2182</v>
      </c>
      <c r="BC28" s="32" t="str">
        <f>储备!BE31</f>
        <v>水利专班</v>
      </c>
      <c r="BD28" s="32" t="str">
        <f>储备!BF31</f>
        <v>州水利局</v>
      </c>
      <c r="BE28" s="32" t="str">
        <f>储备!BG31</f>
        <v>邹健</v>
      </c>
      <c r="BF28" s="32" t="str">
        <f>储备!BH31</f>
        <v>乌恰县</v>
      </c>
      <c r="BG28" s="32" t="str">
        <f>储备!BI31</f>
        <v>吐尔孙江·木合塔尔</v>
      </c>
      <c r="BH28" s="32" t="str">
        <f>储备!BJ31</f>
        <v>乌恰县水利局</v>
      </c>
      <c r="BI28" s="32" t="str">
        <f>储备!BK31</f>
        <v>马国成</v>
      </c>
      <c r="BJ28" s="32">
        <f>储备!BL31</f>
        <v>15700991168</v>
      </c>
      <c r="BK28" s="32">
        <f>储备!BM31</f>
        <v>0</v>
      </c>
      <c r="BL28" s="32">
        <f>储备!BN31</f>
        <v>0</v>
      </c>
      <c r="BM28" s="32">
        <f>储备!BO31</f>
        <v>0</v>
      </c>
      <c r="BN28" s="32">
        <f>储备!BP31</f>
        <v>0</v>
      </c>
      <c r="BO28" s="231" t="s">
        <v>2234</v>
      </c>
    </row>
  </sheetData>
  <autoFilter ref="A11:BO28">
    <extLst/>
  </autoFilter>
  <mergeCells count="76">
    <mergeCell ref="A1:B1"/>
    <mergeCell ref="A2:BO2"/>
    <mergeCell ref="B3:F3"/>
    <mergeCell ref="I3:BO3"/>
    <mergeCell ref="J4:S4"/>
    <mergeCell ref="T4:W4"/>
    <mergeCell ref="X4:Z4"/>
    <mergeCell ref="AA4:AC4"/>
    <mergeCell ref="AD4:AE4"/>
    <mergeCell ref="AG4:AL4"/>
    <mergeCell ref="AM4:AN4"/>
    <mergeCell ref="AO4:AQ4"/>
    <mergeCell ref="AR4:BA4"/>
    <mergeCell ref="BD4:BE4"/>
    <mergeCell ref="BF4:BG4"/>
    <mergeCell ref="BH4:BJ4"/>
    <mergeCell ref="BK4:BL4"/>
    <mergeCell ref="BM4:BN4"/>
    <mergeCell ref="N5:O5"/>
    <mergeCell ref="P5:Q5"/>
    <mergeCell ref="R5:S5"/>
    <mergeCell ref="AI5:AK5"/>
    <mergeCell ref="A4:A6"/>
    <mergeCell ref="B4:B6"/>
    <mergeCell ref="C4:C6"/>
    <mergeCell ref="F4:F6"/>
    <mergeCell ref="G4:G6"/>
    <mergeCell ref="H4:H6"/>
    <mergeCell ref="I4:I6"/>
    <mergeCell ref="J5:J6"/>
    <mergeCell ref="K5:K6"/>
    <mergeCell ref="L5:L6"/>
    <mergeCell ref="M5:M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L5:AL6"/>
    <mergeCell ref="AM5:AM6"/>
    <mergeCell ref="AN5:AN6"/>
    <mergeCell ref="AR5:AR6"/>
    <mergeCell ref="AS5:AS6"/>
    <mergeCell ref="AT5:AT6"/>
    <mergeCell ref="AU5:AU6"/>
    <mergeCell ref="AV5:AV6"/>
    <mergeCell ref="AW5:AW6"/>
    <mergeCell ref="AX5:AX6"/>
    <mergeCell ref="AY5:AY6"/>
    <mergeCell ref="AZ5:AZ6"/>
    <mergeCell ref="BA5:BA6"/>
    <mergeCell ref="BB4: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pageMargins left="0.388888888888889" right="0.388888888888889" top="0.388888888888889" bottom="0.388888888888889" header="0.259027777777778" footer="0.259027777777778"/>
  <pageSetup paperSize="9" scale="54" fitToHeight="0"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N59"/>
  <sheetViews>
    <sheetView topLeftCell="A5" workbookViewId="0">
      <pane ySplit="3" topLeftCell="A8" activePane="bottomLeft" state="frozen"/>
      <selection/>
      <selection pane="bottomLeft" activeCell="D17" sqref="D17:D18"/>
    </sheetView>
  </sheetViews>
  <sheetFormatPr defaultColWidth="9" defaultRowHeight="15"/>
  <cols>
    <col min="1" max="1" width="5" style="43" customWidth="1"/>
    <col min="2" max="2" width="29.3833333333333" style="44" customWidth="1"/>
    <col min="3" max="3" width="9" style="43"/>
    <col min="4" max="5" width="19.6333333333333" style="43" customWidth="1"/>
    <col min="6" max="6" width="10.6333333333333" style="43" customWidth="1"/>
    <col min="7" max="7" width="13.3833333333333" style="45" customWidth="1"/>
    <col min="8" max="8" width="12.3833333333333" style="46" customWidth="1"/>
    <col min="9" max="9" width="13.8833333333333" style="47" customWidth="1"/>
    <col min="10" max="10" width="22.7583333333333" style="43" customWidth="1"/>
  </cols>
  <sheetData>
    <row r="6" ht="56" customHeight="1" spans="1:14">
      <c r="A6" s="48" t="s">
        <v>2235</v>
      </c>
      <c r="B6" s="49"/>
      <c r="C6" s="50"/>
      <c r="D6" s="50"/>
      <c r="E6" s="50"/>
      <c r="F6" s="50"/>
      <c r="G6" s="50"/>
      <c r="H6" s="50"/>
      <c r="I6" s="50"/>
      <c r="J6" s="50"/>
      <c r="K6" s="108"/>
      <c r="L6" s="108"/>
      <c r="M6" s="108"/>
      <c r="N6" s="108"/>
    </row>
    <row r="7" ht="30" customHeight="1" spans="1:10">
      <c r="A7" s="51" t="s">
        <v>3</v>
      </c>
      <c r="B7" s="52" t="s">
        <v>7</v>
      </c>
      <c r="C7" s="53" t="s">
        <v>5</v>
      </c>
      <c r="D7" s="52" t="s">
        <v>2134</v>
      </c>
      <c r="E7" s="52" t="s">
        <v>2236</v>
      </c>
      <c r="F7" s="52" t="s">
        <v>2140</v>
      </c>
      <c r="G7" s="52" t="s">
        <v>2237</v>
      </c>
      <c r="H7" s="51" t="s">
        <v>2238</v>
      </c>
      <c r="I7" s="51" t="s">
        <v>2239</v>
      </c>
      <c r="J7" s="52" t="s">
        <v>28</v>
      </c>
    </row>
    <row r="8" ht="28" customHeight="1" spans="1:10">
      <c r="A8" s="54" t="s">
        <v>2240</v>
      </c>
      <c r="B8" s="55"/>
      <c r="C8" s="56"/>
      <c r="D8" s="57">
        <f>D14+D27+D42</f>
        <v>594270</v>
      </c>
      <c r="E8" s="57">
        <f>E14+E27+E42</f>
        <v>430546</v>
      </c>
      <c r="F8" s="58">
        <f t="shared" ref="F8:F17" si="0">E8/D8</f>
        <v>0.72449559964326</v>
      </c>
      <c r="G8" s="59"/>
      <c r="H8" s="59"/>
      <c r="I8" s="59"/>
      <c r="J8" s="109"/>
    </row>
    <row r="9" customFormat="1" ht="28" customHeight="1" spans="1:10">
      <c r="A9" s="54" t="s">
        <v>2241</v>
      </c>
      <c r="B9" s="55"/>
      <c r="C9" s="56"/>
      <c r="D9" s="57">
        <f>D15+D17</f>
        <v>128070</v>
      </c>
      <c r="E9" s="57">
        <f>E15+E17</f>
        <v>88900</v>
      </c>
      <c r="F9" s="58">
        <f t="shared" si="0"/>
        <v>0.694151635824159</v>
      </c>
      <c r="G9" s="59"/>
      <c r="H9" s="59"/>
      <c r="I9" s="59"/>
      <c r="J9" s="109"/>
    </row>
    <row r="10" customFormat="1" ht="28" customHeight="1" spans="1:10">
      <c r="A10" s="54" t="s">
        <v>2242</v>
      </c>
      <c r="B10" s="55"/>
      <c r="C10" s="56"/>
      <c r="D10" s="57">
        <f>D21+D22+D24+D26+D30+D33+D34+D35+D44</f>
        <v>153000</v>
      </c>
      <c r="E10" s="57">
        <f>E21+E22+E24+E26+E30+E33+E34+E35+E44</f>
        <v>145116</v>
      </c>
      <c r="F10" s="58">
        <f t="shared" si="0"/>
        <v>0.948470588235294</v>
      </c>
      <c r="G10" s="59"/>
      <c r="H10" s="59"/>
      <c r="I10" s="59"/>
      <c r="J10" s="109"/>
    </row>
    <row r="11" customFormat="1" ht="28" customHeight="1" spans="1:10">
      <c r="A11" s="54" t="s">
        <v>2243</v>
      </c>
      <c r="B11" s="55"/>
      <c r="C11" s="56"/>
      <c r="D11" s="57">
        <f>D16+D19+D23+D25+D28+D29+D36+D37+D38+D39+D43</f>
        <v>239500</v>
      </c>
      <c r="E11" s="57">
        <f>E16+E19+E23+E25+E28+E29+E36+E37+E38+E39+E43</f>
        <v>149000</v>
      </c>
      <c r="F11" s="58">
        <f t="shared" si="0"/>
        <v>0.622129436325679</v>
      </c>
      <c r="G11" s="59"/>
      <c r="H11" s="59"/>
      <c r="I11" s="59"/>
      <c r="J11" s="109"/>
    </row>
    <row r="12" customFormat="1" ht="28" customHeight="1" spans="1:10">
      <c r="A12" s="54" t="s">
        <v>2244</v>
      </c>
      <c r="B12" s="55"/>
      <c r="C12" s="56"/>
      <c r="D12" s="57">
        <f>D20+D31+D41+D45+D46</f>
        <v>59900</v>
      </c>
      <c r="E12" s="57">
        <f>E20+E31+E41+E45+E46</f>
        <v>38530</v>
      </c>
      <c r="F12" s="58">
        <f t="shared" si="0"/>
        <v>0.643238731218698</v>
      </c>
      <c r="G12" s="59"/>
      <c r="H12" s="59"/>
      <c r="I12" s="59"/>
      <c r="J12" s="109"/>
    </row>
    <row r="13" customFormat="1" ht="28" customHeight="1" spans="1:10">
      <c r="A13" s="54" t="s">
        <v>2245</v>
      </c>
      <c r="B13" s="55"/>
      <c r="C13" s="56"/>
      <c r="D13" s="57">
        <f>D32</f>
        <v>13800</v>
      </c>
      <c r="E13" s="57">
        <f>E32</f>
        <v>9000</v>
      </c>
      <c r="F13" s="58">
        <f t="shared" si="0"/>
        <v>0.652173913043478</v>
      </c>
      <c r="G13" s="59"/>
      <c r="H13" s="59"/>
      <c r="I13" s="59"/>
      <c r="J13" s="109"/>
    </row>
    <row r="14" s="17" customFormat="1" ht="28" customHeight="1" spans="1:10">
      <c r="A14" s="60" t="s">
        <v>91</v>
      </c>
      <c r="B14" s="61" t="s">
        <v>2246</v>
      </c>
      <c r="C14" s="62"/>
      <c r="D14" s="57">
        <f>SUM(D15:D26)</f>
        <v>313570</v>
      </c>
      <c r="E14" s="57">
        <f>SUM(E15:E26)</f>
        <v>257016</v>
      </c>
      <c r="F14" s="63">
        <f t="shared" si="0"/>
        <v>0.819644736422489</v>
      </c>
      <c r="G14" s="59"/>
      <c r="H14" s="59"/>
      <c r="I14" s="59"/>
      <c r="J14" s="109"/>
    </row>
    <row r="15" ht="28" customHeight="1" spans="1:10">
      <c r="A15" s="64">
        <v>1</v>
      </c>
      <c r="B15" s="65" t="s">
        <v>96</v>
      </c>
      <c r="C15" s="66" t="s">
        <v>86</v>
      </c>
      <c r="D15" s="67">
        <f>续建!J16</f>
        <v>60000</v>
      </c>
      <c r="E15" s="67">
        <f>续建!Y16</f>
        <v>13900</v>
      </c>
      <c r="F15" s="63">
        <f t="shared" si="0"/>
        <v>0.231666666666667</v>
      </c>
      <c r="G15" s="68"/>
      <c r="H15" s="68"/>
      <c r="I15" s="110" t="s">
        <v>1581</v>
      </c>
      <c r="J15" s="68"/>
    </row>
    <row r="16" ht="28" customHeight="1" spans="1:10">
      <c r="A16" s="64">
        <v>2</v>
      </c>
      <c r="B16" s="69" t="s">
        <v>106</v>
      </c>
      <c r="C16" s="70" t="s">
        <v>2247</v>
      </c>
      <c r="D16" s="71">
        <f>续建!J17</f>
        <v>30000</v>
      </c>
      <c r="E16" s="71">
        <f>续建!Y17</f>
        <v>27500</v>
      </c>
      <c r="F16" s="63">
        <f t="shared" si="0"/>
        <v>0.916666666666667</v>
      </c>
      <c r="G16" s="68"/>
      <c r="H16" s="68"/>
      <c r="I16" s="110" t="s">
        <v>1581</v>
      </c>
      <c r="J16" s="68"/>
    </row>
    <row r="17" ht="28" customHeight="1" spans="1:10">
      <c r="A17" s="72">
        <v>3</v>
      </c>
      <c r="B17" s="73" t="s">
        <v>2248</v>
      </c>
      <c r="C17" s="74" t="s">
        <v>86</v>
      </c>
      <c r="D17" s="71">
        <f>续建!J26</f>
        <v>68070</v>
      </c>
      <c r="E17" s="71">
        <f>续建!Y26</f>
        <v>75000</v>
      </c>
      <c r="F17" s="75">
        <f t="shared" si="0"/>
        <v>1.10180696342001</v>
      </c>
      <c r="G17" s="76" t="s">
        <v>2249</v>
      </c>
      <c r="H17" s="68">
        <v>13571073802</v>
      </c>
      <c r="I17" s="111" t="s">
        <v>1746</v>
      </c>
      <c r="J17" s="83" t="s">
        <v>2250</v>
      </c>
    </row>
    <row r="18" ht="28" customHeight="1" spans="1:10">
      <c r="A18" s="77"/>
      <c r="B18" s="78"/>
      <c r="C18" s="79"/>
      <c r="D18" s="80"/>
      <c r="E18" s="80"/>
      <c r="F18" s="81"/>
      <c r="G18" s="76" t="s">
        <v>2251</v>
      </c>
      <c r="H18" s="68">
        <v>18709981888</v>
      </c>
      <c r="I18" s="112"/>
      <c r="J18" s="83" t="s">
        <v>2252</v>
      </c>
    </row>
    <row r="19" ht="28" customHeight="1" spans="1:10">
      <c r="A19" s="64">
        <v>4</v>
      </c>
      <c r="B19" s="82" t="s">
        <v>2253</v>
      </c>
      <c r="C19" s="83" t="s">
        <v>2247</v>
      </c>
      <c r="D19" s="67">
        <f>续建!J31</f>
        <v>30000</v>
      </c>
      <c r="E19" s="67">
        <f>续建!Y31</f>
        <v>28000</v>
      </c>
      <c r="F19" s="63">
        <f t="shared" ref="F19:F39" si="1">E19/D19</f>
        <v>0.933333333333333</v>
      </c>
      <c r="G19" s="68" t="s">
        <v>208</v>
      </c>
      <c r="H19" s="68">
        <v>18705919776</v>
      </c>
      <c r="I19" s="110" t="s">
        <v>1581</v>
      </c>
      <c r="J19" s="68"/>
    </row>
    <row r="20" ht="28" customHeight="1" spans="1:10">
      <c r="A20" s="64">
        <v>5</v>
      </c>
      <c r="B20" s="84" t="s">
        <v>212</v>
      </c>
      <c r="C20" s="74" t="s">
        <v>89</v>
      </c>
      <c r="D20" s="71">
        <f>续建!J32</f>
        <v>15000</v>
      </c>
      <c r="E20" s="71">
        <f>续建!Y32</f>
        <v>12500</v>
      </c>
      <c r="F20" s="63">
        <f t="shared" si="1"/>
        <v>0.833333333333333</v>
      </c>
      <c r="G20" s="68" t="s">
        <v>143</v>
      </c>
      <c r="H20" s="68">
        <v>13550454670</v>
      </c>
      <c r="I20" s="110" t="s">
        <v>1581</v>
      </c>
      <c r="J20" s="68"/>
    </row>
    <row r="21" ht="28" customHeight="1" spans="1:10">
      <c r="A21" s="64">
        <v>6</v>
      </c>
      <c r="B21" s="85" t="s">
        <v>385</v>
      </c>
      <c r="C21" s="83" t="s">
        <v>2254</v>
      </c>
      <c r="D21" s="67">
        <f>续建!J59</f>
        <v>2000</v>
      </c>
      <c r="E21" s="67">
        <f>续建!Y59</f>
        <v>1500</v>
      </c>
      <c r="F21" s="63">
        <f t="shared" si="1"/>
        <v>0.75</v>
      </c>
      <c r="G21" s="67" t="s">
        <v>388</v>
      </c>
      <c r="H21" s="86">
        <v>13779600517</v>
      </c>
      <c r="I21" s="64" t="s">
        <v>2255</v>
      </c>
      <c r="J21" s="83"/>
    </row>
    <row r="22" ht="28" customHeight="1" spans="1:10">
      <c r="A22" s="64">
        <v>7</v>
      </c>
      <c r="B22" s="85" t="s">
        <v>391</v>
      </c>
      <c r="C22" s="83" t="s">
        <v>2254</v>
      </c>
      <c r="D22" s="87">
        <f>续建!J60</f>
        <v>12000</v>
      </c>
      <c r="E22" s="87">
        <f>续建!Y60</f>
        <v>11616</v>
      </c>
      <c r="F22" s="63">
        <f t="shared" si="1"/>
        <v>0.968</v>
      </c>
      <c r="G22" s="67" t="s">
        <v>2256</v>
      </c>
      <c r="H22" s="86">
        <v>18699821007</v>
      </c>
      <c r="I22" s="64" t="s">
        <v>2255</v>
      </c>
      <c r="J22" s="113"/>
    </row>
    <row r="23" ht="28" customHeight="1" spans="1:10">
      <c r="A23" s="64">
        <v>8</v>
      </c>
      <c r="B23" s="88" t="s">
        <v>403</v>
      </c>
      <c r="C23" s="70" t="s">
        <v>2247</v>
      </c>
      <c r="D23" s="67">
        <f>续建!J62</f>
        <v>10500</v>
      </c>
      <c r="E23" s="67">
        <f>续建!Y62</f>
        <v>10500</v>
      </c>
      <c r="F23" s="63">
        <f t="shared" si="1"/>
        <v>1</v>
      </c>
      <c r="G23" s="67" t="s">
        <v>409</v>
      </c>
      <c r="H23" s="86">
        <v>13809989602</v>
      </c>
      <c r="I23" s="64" t="s">
        <v>2255</v>
      </c>
      <c r="J23" s="83"/>
    </row>
    <row r="24" ht="28" customHeight="1" spans="1:10">
      <c r="A24" s="64">
        <v>9</v>
      </c>
      <c r="B24" s="88" t="s">
        <v>456</v>
      </c>
      <c r="C24" s="83" t="s">
        <v>2254</v>
      </c>
      <c r="D24" s="67">
        <f>续建!J72</f>
        <v>20000</v>
      </c>
      <c r="E24" s="67">
        <f>续建!Y72</f>
        <v>19500</v>
      </c>
      <c r="F24" s="63">
        <f t="shared" si="1"/>
        <v>0.975</v>
      </c>
      <c r="G24" s="89" t="s">
        <v>2257</v>
      </c>
      <c r="H24" s="86">
        <v>17799083111</v>
      </c>
      <c r="I24" s="64" t="s">
        <v>2255</v>
      </c>
      <c r="J24" s="83"/>
    </row>
    <row r="25" ht="28" customHeight="1" spans="1:10">
      <c r="A25" s="64">
        <v>10</v>
      </c>
      <c r="B25" s="90" t="s">
        <v>462</v>
      </c>
      <c r="C25" s="70" t="s">
        <v>2247</v>
      </c>
      <c r="D25" s="67">
        <f>续建!J73</f>
        <v>26000</v>
      </c>
      <c r="E25" s="67">
        <f>续建!Y73</f>
        <v>21000</v>
      </c>
      <c r="F25" s="63">
        <f t="shared" si="1"/>
        <v>0.807692307692308</v>
      </c>
      <c r="G25" s="67" t="s">
        <v>465</v>
      </c>
      <c r="H25" s="86">
        <v>13369082822</v>
      </c>
      <c r="I25" s="64" t="s">
        <v>2255</v>
      </c>
      <c r="J25" s="83"/>
    </row>
    <row r="26" ht="28" customHeight="1" spans="1:10">
      <c r="A26" s="64">
        <v>11</v>
      </c>
      <c r="B26" s="91" t="s">
        <v>520</v>
      </c>
      <c r="C26" s="83" t="s">
        <v>2254</v>
      </c>
      <c r="D26" s="67">
        <f>续建!J86</f>
        <v>40000</v>
      </c>
      <c r="E26" s="67">
        <f>续建!Y86</f>
        <v>36000</v>
      </c>
      <c r="F26" s="63">
        <f t="shared" si="1"/>
        <v>0.9</v>
      </c>
      <c r="G26" s="67" t="s">
        <v>523</v>
      </c>
      <c r="H26" s="86">
        <v>19999781578</v>
      </c>
      <c r="I26" s="110" t="s">
        <v>2258</v>
      </c>
      <c r="J26" s="83"/>
    </row>
    <row r="27" s="17" customFormat="1" ht="28" customHeight="1" spans="1:10">
      <c r="A27" s="60" t="s">
        <v>166</v>
      </c>
      <c r="B27" s="61" t="s">
        <v>2259</v>
      </c>
      <c r="C27" s="62"/>
      <c r="D27" s="57">
        <f>SUM(D28:D41)</f>
        <v>191500</v>
      </c>
      <c r="E27" s="57">
        <f>SUM(E28:E41)</f>
        <v>137350</v>
      </c>
      <c r="F27" s="63">
        <f t="shared" si="1"/>
        <v>0.717232375979112</v>
      </c>
      <c r="G27" s="59"/>
      <c r="H27" s="59"/>
      <c r="I27" s="59"/>
      <c r="J27" s="109"/>
    </row>
    <row r="28" ht="28" customHeight="1" spans="1:10">
      <c r="A28" s="64">
        <v>12</v>
      </c>
      <c r="B28" s="92" t="s">
        <v>1125</v>
      </c>
      <c r="C28" s="70" t="s">
        <v>2247</v>
      </c>
      <c r="D28" s="67">
        <f>新建!J124</f>
        <v>10000</v>
      </c>
      <c r="E28" s="67">
        <f>新建!AA124</f>
        <v>7700</v>
      </c>
      <c r="F28" s="63">
        <f t="shared" si="1"/>
        <v>0.77</v>
      </c>
      <c r="G28" s="67"/>
      <c r="H28" s="86"/>
      <c r="I28" s="110" t="s">
        <v>2260</v>
      </c>
      <c r="J28" s="83"/>
    </row>
    <row r="29" ht="28" customHeight="1" spans="1:10">
      <c r="A29" s="64">
        <v>13</v>
      </c>
      <c r="B29" s="69" t="s">
        <v>890</v>
      </c>
      <c r="C29" s="83" t="s">
        <v>2247</v>
      </c>
      <c r="D29" s="71">
        <f>新建!J69</f>
        <v>13000</v>
      </c>
      <c r="E29" s="71">
        <f>新建!AA69</f>
        <v>12000</v>
      </c>
      <c r="F29" s="63">
        <f t="shared" si="1"/>
        <v>0.923076923076923</v>
      </c>
      <c r="G29" s="93" t="s">
        <v>894</v>
      </c>
      <c r="H29" s="93">
        <v>15597239991</v>
      </c>
      <c r="I29" s="66" t="s">
        <v>2261</v>
      </c>
      <c r="J29" s="93"/>
    </row>
    <row r="30" ht="28" customHeight="1" spans="1:10">
      <c r="A30" s="64">
        <v>14</v>
      </c>
      <c r="B30" s="65" t="s">
        <v>1113</v>
      </c>
      <c r="C30" s="94" t="s">
        <v>2254</v>
      </c>
      <c r="D30" s="67">
        <f>新建!J122</f>
        <v>9000</v>
      </c>
      <c r="E30" s="67">
        <f>新建!AA122</f>
        <v>7000</v>
      </c>
      <c r="F30" s="63">
        <f t="shared" si="1"/>
        <v>0.777777777777778</v>
      </c>
      <c r="G30" s="93"/>
      <c r="H30" s="93"/>
      <c r="I30" s="110" t="s">
        <v>2260</v>
      </c>
      <c r="J30" s="114"/>
    </row>
    <row r="31" ht="28" customHeight="1" spans="1:10">
      <c r="A31" s="64">
        <v>15</v>
      </c>
      <c r="B31" s="88" t="s">
        <v>1346</v>
      </c>
      <c r="C31" s="83" t="s">
        <v>2262</v>
      </c>
      <c r="D31" s="67">
        <f>新建!J178</f>
        <v>18000</v>
      </c>
      <c r="E31" s="67">
        <f>新建!AA178</f>
        <v>19150</v>
      </c>
      <c r="F31" s="63">
        <f t="shared" si="1"/>
        <v>1.06388888888889</v>
      </c>
      <c r="G31" s="93"/>
      <c r="H31" s="93"/>
      <c r="I31" s="64" t="s">
        <v>2255</v>
      </c>
      <c r="J31" s="83"/>
    </row>
    <row r="32" ht="28" customHeight="1" spans="1:10">
      <c r="A32" s="64">
        <v>16</v>
      </c>
      <c r="B32" s="88" t="s">
        <v>1417</v>
      </c>
      <c r="C32" s="66" t="s">
        <v>90</v>
      </c>
      <c r="D32" s="67">
        <f>新建!J194</f>
        <v>13800</v>
      </c>
      <c r="E32" s="67">
        <f>新建!AA194</f>
        <v>9000</v>
      </c>
      <c r="F32" s="63">
        <f t="shared" si="1"/>
        <v>0.652173913043478</v>
      </c>
      <c r="G32" s="89" t="s">
        <v>2263</v>
      </c>
      <c r="H32" s="1013" t="s">
        <v>2264</v>
      </c>
      <c r="I32" s="110" t="s">
        <v>2258</v>
      </c>
      <c r="J32" s="83"/>
    </row>
    <row r="33" ht="28" customHeight="1" spans="1:10">
      <c r="A33" s="64">
        <v>17</v>
      </c>
      <c r="B33" s="95" t="s">
        <v>1425</v>
      </c>
      <c r="C33" s="83" t="s">
        <v>2254</v>
      </c>
      <c r="D33" s="67">
        <f>新建!J196</f>
        <v>16000</v>
      </c>
      <c r="E33" s="67">
        <f>新建!AA196</f>
        <v>15000</v>
      </c>
      <c r="F33" s="63">
        <f t="shared" si="1"/>
        <v>0.9375</v>
      </c>
      <c r="G33" s="67"/>
      <c r="H33" s="86"/>
      <c r="I33" s="110" t="s">
        <v>2258</v>
      </c>
      <c r="J33" s="83"/>
    </row>
    <row r="34" ht="28" customHeight="1" spans="1:10">
      <c r="A34" s="64">
        <v>18</v>
      </c>
      <c r="B34" s="88" t="s">
        <v>1467</v>
      </c>
      <c r="C34" s="83" t="s">
        <v>2254</v>
      </c>
      <c r="D34" s="67">
        <f>新建!J209</f>
        <v>20000</v>
      </c>
      <c r="E34" s="67">
        <f>新建!AA209</f>
        <v>24500</v>
      </c>
      <c r="F34" s="63">
        <f t="shared" si="1"/>
        <v>1.225</v>
      </c>
      <c r="G34" s="96" t="s">
        <v>1470</v>
      </c>
      <c r="H34" s="97">
        <v>18099088885</v>
      </c>
      <c r="I34" s="64" t="s">
        <v>2255</v>
      </c>
      <c r="J34" s="83"/>
    </row>
    <row r="35" ht="28" customHeight="1" spans="1:10">
      <c r="A35" s="64">
        <v>19</v>
      </c>
      <c r="B35" s="95" t="s">
        <v>1471</v>
      </c>
      <c r="C35" s="83" t="s">
        <v>2254</v>
      </c>
      <c r="D35" s="67">
        <f>新建!J210</f>
        <v>18000</v>
      </c>
      <c r="E35" s="67">
        <f>新建!AA210</f>
        <v>17000</v>
      </c>
      <c r="F35" s="63">
        <f t="shared" si="1"/>
        <v>0.944444444444444</v>
      </c>
      <c r="G35" s="67"/>
      <c r="H35" s="86"/>
      <c r="I35" s="64" t="s">
        <v>2255</v>
      </c>
      <c r="J35" s="83"/>
    </row>
    <row r="36" ht="28" customHeight="1" spans="1:10">
      <c r="A36" s="64">
        <v>20</v>
      </c>
      <c r="B36" s="88" t="s">
        <v>1483</v>
      </c>
      <c r="C36" s="83" t="s">
        <v>2247</v>
      </c>
      <c r="D36" s="67">
        <f>新建!J213</f>
        <v>14000</v>
      </c>
      <c r="E36" s="67">
        <f>新建!AA213</f>
        <v>12000</v>
      </c>
      <c r="F36" s="63">
        <f t="shared" si="1"/>
        <v>0.857142857142857</v>
      </c>
      <c r="G36" s="67" t="s">
        <v>1485</v>
      </c>
      <c r="H36" s="86">
        <v>13609970286</v>
      </c>
      <c r="I36" s="64" t="s">
        <v>2255</v>
      </c>
      <c r="J36" s="83"/>
    </row>
    <row r="37" ht="28" customHeight="1" spans="1:10">
      <c r="A37" s="64">
        <v>21</v>
      </c>
      <c r="B37" s="69" t="s">
        <v>1487</v>
      </c>
      <c r="C37" s="83" t="s">
        <v>2247</v>
      </c>
      <c r="D37" s="67">
        <f>新建!J214</f>
        <v>10000</v>
      </c>
      <c r="E37" s="67">
        <f>新建!AA214</f>
        <v>8500</v>
      </c>
      <c r="F37" s="63">
        <f t="shared" si="1"/>
        <v>0.85</v>
      </c>
      <c r="G37" s="67" t="s">
        <v>1489</v>
      </c>
      <c r="H37" s="86">
        <v>18690808999</v>
      </c>
      <c r="I37" s="64" t="s">
        <v>2255</v>
      </c>
      <c r="J37" s="83"/>
    </row>
    <row r="38" ht="28" customHeight="1" spans="1:10">
      <c r="A38" s="64">
        <v>22</v>
      </c>
      <c r="B38" s="98" t="s">
        <v>2265</v>
      </c>
      <c r="C38" s="83" t="s">
        <v>2247</v>
      </c>
      <c r="D38" s="67">
        <f>新建!J226</f>
        <v>18000</v>
      </c>
      <c r="E38" s="67">
        <f>新建!AA226</f>
        <v>1600</v>
      </c>
      <c r="F38" s="63">
        <f t="shared" si="1"/>
        <v>0.0888888888888889</v>
      </c>
      <c r="G38" s="67" t="s">
        <v>2266</v>
      </c>
      <c r="H38" s="86">
        <v>17899296666</v>
      </c>
      <c r="I38" s="110" t="s">
        <v>2258</v>
      </c>
      <c r="J38" s="83"/>
    </row>
    <row r="39" ht="28" customHeight="1" spans="1:10">
      <c r="A39" s="72">
        <v>23</v>
      </c>
      <c r="B39" s="99" t="s">
        <v>1533</v>
      </c>
      <c r="C39" s="70" t="s">
        <v>88</v>
      </c>
      <c r="D39" s="71">
        <f>新建!J228</f>
        <v>15000</v>
      </c>
      <c r="E39" s="71">
        <f>新建!AA228</f>
        <v>2200</v>
      </c>
      <c r="F39" s="75">
        <f t="shared" si="1"/>
        <v>0.146666666666667</v>
      </c>
      <c r="G39" s="89" t="s">
        <v>2267</v>
      </c>
      <c r="H39" s="86">
        <v>15967781658</v>
      </c>
      <c r="I39" s="111" t="s">
        <v>2258</v>
      </c>
      <c r="J39" s="70"/>
    </row>
    <row r="40" ht="28" customHeight="1" spans="1:10">
      <c r="A40" s="77"/>
      <c r="B40" s="100"/>
      <c r="C40" s="101"/>
      <c r="D40" s="80"/>
      <c r="E40" s="80"/>
      <c r="F40" s="81"/>
      <c r="G40" s="102" t="s">
        <v>2268</v>
      </c>
      <c r="H40" s="86">
        <v>15999337666</v>
      </c>
      <c r="I40" s="112"/>
      <c r="J40" s="101"/>
    </row>
    <row r="41" ht="28" customHeight="1" spans="1:10">
      <c r="A41" s="64">
        <v>24</v>
      </c>
      <c r="B41" s="88" t="s">
        <v>1556</v>
      </c>
      <c r="C41" s="83" t="s">
        <v>2262</v>
      </c>
      <c r="D41" s="67">
        <f>新建!J234</f>
        <v>16700</v>
      </c>
      <c r="E41" s="67">
        <f>新建!AA234</f>
        <v>1700</v>
      </c>
      <c r="F41" s="63">
        <f t="shared" ref="F41:F46" si="2">E41/D41</f>
        <v>0.101796407185629</v>
      </c>
      <c r="G41" s="67" t="s">
        <v>1560</v>
      </c>
      <c r="H41" s="86">
        <v>15849897999</v>
      </c>
      <c r="I41" s="110" t="s">
        <v>2258</v>
      </c>
      <c r="J41" s="83"/>
    </row>
    <row r="42" ht="28" customHeight="1" spans="1:10">
      <c r="A42" s="60" t="s">
        <v>202</v>
      </c>
      <c r="B42" s="61" t="s">
        <v>2269</v>
      </c>
      <c r="C42" s="62"/>
      <c r="D42" s="57">
        <f>SUM(D43:D46)</f>
        <v>89200</v>
      </c>
      <c r="E42" s="57">
        <f>SUM(E43:E46)</f>
        <v>36180</v>
      </c>
      <c r="F42" s="63">
        <f t="shared" si="2"/>
        <v>0.405605381165919</v>
      </c>
      <c r="G42" s="59"/>
      <c r="H42" s="59"/>
      <c r="I42" s="59"/>
      <c r="J42" s="109"/>
    </row>
    <row r="43" ht="28" customHeight="1" spans="1:10">
      <c r="A43" s="64">
        <v>25</v>
      </c>
      <c r="B43" s="92" t="s">
        <v>2270</v>
      </c>
      <c r="C43" s="83" t="s">
        <v>2247</v>
      </c>
      <c r="D43" s="67">
        <f>储备!J79</f>
        <v>63000</v>
      </c>
      <c r="E43" s="67">
        <f>储备!AA79</f>
        <v>18000</v>
      </c>
      <c r="F43" s="63">
        <f t="shared" si="2"/>
        <v>0.285714285714286</v>
      </c>
      <c r="G43" s="67"/>
      <c r="H43" s="86"/>
      <c r="I43" s="110" t="s">
        <v>203</v>
      </c>
      <c r="J43" s="83"/>
    </row>
    <row r="44" ht="28" customHeight="1" spans="1:10">
      <c r="A44" s="64">
        <v>26</v>
      </c>
      <c r="B44" s="103" t="s">
        <v>1871</v>
      </c>
      <c r="C44" s="83" t="s">
        <v>2254</v>
      </c>
      <c r="D44" s="67">
        <f>储备!J116</f>
        <v>16000</v>
      </c>
      <c r="E44" s="67">
        <f>储备!AA116</f>
        <v>13000</v>
      </c>
      <c r="F44" s="63">
        <f t="shared" si="2"/>
        <v>0.8125</v>
      </c>
      <c r="G44" s="67" t="s">
        <v>1438</v>
      </c>
      <c r="H44" s="86">
        <v>18703016595</v>
      </c>
      <c r="I44" s="110" t="s">
        <v>2271</v>
      </c>
      <c r="J44" s="83"/>
    </row>
    <row r="45" ht="28" customHeight="1" spans="1:10">
      <c r="A45" s="64">
        <v>27</v>
      </c>
      <c r="B45" s="69" t="s">
        <v>1490</v>
      </c>
      <c r="C45" s="83" t="s">
        <v>2262</v>
      </c>
      <c r="D45" s="67">
        <f>储备!J45</f>
        <v>7000</v>
      </c>
      <c r="E45" s="67">
        <f>储备!AA45</f>
        <v>5000</v>
      </c>
      <c r="F45" s="63">
        <f t="shared" si="2"/>
        <v>0.714285714285714</v>
      </c>
      <c r="G45" s="67"/>
      <c r="H45" s="86"/>
      <c r="I45" s="64" t="s">
        <v>2255</v>
      </c>
      <c r="J45" s="83"/>
    </row>
    <row r="46" ht="28" customHeight="1" spans="1:10">
      <c r="A46" s="64">
        <v>28</v>
      </c>
      <c r="B46" s="104" t="s">
        <v>2093</v>
      </c>
      <c r="C46" s="83" t="s">
        <v>2262</v>
      </c>
      <c r="D46" s="67">
        <f>储备!J138</f>
        <v>3200</v>
      </c>
      <c r="E46" s="67">
        <f>储备!AA138</f>
        <v>180</v>
      </c>
      <c r="F46" s="63">
        <f t="shared" si="2"/>
        <v>0.05625</v>
      </c>
      <c r="G46" s="67"/>
      <c r="H46" s="86"/>
      <c r="I46" s="110" t="s">
        <v>2258</v>
      </c>
      <c r="J46" s="83"/>
    </row>
    <row r="47" spans="3:9">
      <c r="C47" s="105"/>
      <c r="D47" s="105"/>
      <c r="E47" s="105"/>
      <c r="F47" s="105"/>
      <c r="G47" s="106"/>
      <c r="H47" s="107"/>
      <c r="I47" s="18"/>
    </row>
    <row r="48" spans="3:9">
      <c r="C48" s="105"/>
      <c r="D48" s="105"/>
      <c r="E48" s="105"/>
      <c r="F48" s="105"/>
      <c r="G48" s="106"/>
      <c r="H48" s="107"/>
      <c r="I48" s="18"/>
    </row>
    <row r="49" spans="3:9">
      <c r="C49" s="105"/>
      <c r="D49" s="105"/>
      <c r="E49" s="105"/>
      <c r="F49" s="105"/>
      <c r="G49" s="106"/>
      <c r="H49" s="107"/>
      <c r="I49" s="18"/>
    </row>
    <row r="50" spans="3:9">
      <c r="C50" s="105"/>
      <c r="D50" s="105"/>
      <c r="E50" s="105"/>
      <c r="F50" s="105"/>
      <c r="G50" s="106"/>
      <c r="H50" s="107"/>
      <c r="I50" s="18"/>
    </row>
    <row r="51" spans="3:9">
      <c r="C51" s="105"/>
      <c r="D51" s="105"/>
      <c r="E51" s="105"/>
      <c r="F51" s="105"/>
      <c r="G51" s="106"/>
      <c r="H51" s="107"/>
      <c r="I51" s="18"/>
    </row>
    <row r="52" spans="3:9">
      <c r="C52" s="105"/>
      <c r="D52" s="105"/>
      <c r="E52" s="105"/>
      <c r="F52" s="105"/>
      <c r="G52" s="106"/>
      <c r="H52" s="107"/>
      <c r="I52" s="18"/>
    </row>
    <row r="53" spans="3:9">
      <c r="C53" s="105"/>
      <c r="D53" s="105"/>
      <c r="E53" s="105"/>
      <c r="F53" s="105"/>
      <c r="G53" s="106"/>
      <c r="H53" s="107"/>
      <c r="I53" s="18"/>
    </row>
    <row r="54" spans="3:9">
      <c r="C54" s="105"/>
      <c r="D54" s="105"/>
      <c r="E54" s="105"/>
      <c r="F54" s="105"/>
      <c r="G54" s="106"/>
      <c r="H54" s="107"/>
      <c r="I54" s="18"/>
    </row>
    <row r="55" spans="3:9">
      <c r="C55" s="105"/>
      <c r="D55" s="105"/>
      <c r="E55" s="105"/>
      <c r="F55" s="105"/>
      <c r="G55" s="106"/>
      <c r="H55" s="107"/>
      <c r="I55" s="18"/>
    </row>
    <row r="56" spans="3:9">
      <c r="C56" s="105"/>
      <c r="D56" s="105"/>
      <c r="E56" s="105"/>
      <c r="F56" s="105"/>
      <c r="G56" s="106"/>
      <c r="H56" s="107"/>
      <c r="I56" s="18"/>
    </row>
    <row r="57" spans="3:9">
      <c r="C57" s="105"/>
      <c r="D57" s="105"/>
      <c r="E57" s="105"/>
      <c r="F57" s="105"/>
      <c r="G57" s="106"/>
      <c r="H57" s="107"/>
      <c r="I57" s="18"/>
    </row>
    <row r="58" spans="3:9">
      <c r="C58" s="105"/>
      <c r="D58" s="105"/>
      <c r="E58" s="105"/>
      <c r="F58" s="105"/>
      <c r="G58" s="106"/>
      <c r="H58" s="107"/>
      <c r="I58" s="18"/>
    </row>
    <row r="59" spans="3:9">
      <c r="C59" s="105"/>
      <c r="D59" s="105"/>
      <c r="E59" s="105"/>
      <c r="F59" s="105"/>
      <c r="G59" s="106"/>
      <c r="H59" s="107"/>
      <c r="I59" s="18"/>
    </row>
  </sheetData>
  <autoFilter ref="A13:P46">
    <extLst/>
  </autoFilter>
  <mergeCells count="31">
    <mergeCell ref="A6:J6"/>
    <mergeCell ref="A8:C8"/>
    <mergeCell ref="G8:J8"/>
    <mergeCell ref="A9:C9"/>
    <mergeCell ref="G9:J9"/>
    <mergeCell ref="A10:C10"/>
    <mergeCell ref="G10:J10"/>
    <mergeCell ref="A11:C11"/>
    <mergeCell ref="G11:J11"/>
    <mergeCell ref="A12:C12"/>
    <mergeCell ref="G12:J12"/>
    <mergeCell ref="A13:C13"/>
    <mergeCell ref="G13:J13"/>
    <mergeCell ref="G14:J14"/>
    <mergeCell ref="G27:J27"/>
    <mergeCell ref="G42:J42"/>
    <mergeCell ref="A17:A18"/>
    <mergeCell ref="A39:A40"/>
    <mergeCell ref="B17:B18"/>
    <mergeCell ref="B39:B40"/>
    <mergeCell ref="C17:C18"/>
    <mergeCell ref="C39:C40"/>
    <mergeCell ref="D17:D18"/>
    <mergeCell ref="D39:D40"/>
    <mergeCell ref="E17:E18"/>
    <mergeCell ref="E39:E40"/>
    <mergeCell ref="F17:F18"/>
    <mergeCell ref="F39:F40"/>
    <mergeCell ref="I17:I18"/>
    <mergeCell ref="I39:I40"/>
    <mergeCell ref="J39:J40"/>
  </mergeCells>
  <conditionalFormatting sqref="B26">
    <cfRule type="duplicateValues" dxfId="0" priority="8" stopIfTrue="1"/>
  </conditionalFormatting>
  <conditionalFormatting sqref="B28">
    <cfRule type="duplicateValues" dxfId="0" priority="7" stopIfTrue="1"/>
  </conditionalFormatting>
  <conditionalFormatting sqref="B29">
    <cfRule type="duplicateValues" dxfId="0" priority="6" stopIfTrue="1"/>
  </conditionalFormatting>
  <conditionalFormatting sqref="B34">
    <cfRule type="duplicateValues" dxfId="0" priority="5" stopIfTrue="1"/>
  </conditionalFormatting>
  <conditionalFormatting sqref="B36">
    <cfRule type="duplicateValues" dxfId="0" priority="4" stopIfTrue="1"/>
  </conditionalFormatting>
  <conditionalFormatting sqref="B37">
    <cfRule type="duplicateValues" dxfId="0" priority="3" stopIfTrue="1"/>
  </conditionalFormatting>
  <conditionalFormatting sqref="B43">
    <cfRule type="duplicateValues" dxfId="0" priority="2" stopIfTrue="1"/>
  </conditionalFormatting>
  <conditionalFormatting sqref="B45">
    <cfRule type="duplicateValues" dxfId="0" priority="1" stopIfTrue="1"/>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7"/>
  <sheetViews>
    <sheetView workbookViewId="0">
      <selection activeCell="H5" sqref="H5"/>
    </sheetView>
  </sheetViews>
  <sheetFormatPr defaultColWidth="8.89166666666667" defaultRowHeight="13.5"/>
  <cols>
    <col min="2" max="2" width="14.5583333333333" customWidth="1"/>
    <col min="3" max="3" width="9.33333333333333" style="19" customWidth="1"/>
    <col min="4" max="4" width="6.44166666666667" style="20" customWidth="1"/>
    <col min="5" max="5" width="9.33333333333333" style="19" customWidth="1"/>
    <col min="6" max="6" width="6.44166666666667" style="20" customWidth="1"/>
    <col min="7" max="7" width="9.44166666666667" style="19" customWidth="1"/>
    <col min="8" max="8" width="6.44166666666667" style="19" customWidth="1"/>
    <col min="9" max="9" width="9.33333333333333" style="19" customWidth="1"/>
    <col min="10" max="10" width="6.44166666666667" style="19" customWidth="1"/>
    <col min="11" max="11" width="9.33333333333333" style="19" customWidth="1"/>
    <col min="12" max="12" width="6.44166666666667" style="19" customWidth="1"/>
    <col min="13" max="13" width="9.33333333333333" style="19" customWidth="1"/>
    <col min="14" max="14" width="6.44166666666667" style="19" customWidth="1"/>
    <col min="15" max="15" width="9.33333333333333" style="19" customWidth="1"/>
    <col min="16" max="16" width="6.44166666666667" style="19" customWidth="1"/>
    <col min="17" max="17" width="9.33333333333333" style="19" customWidth="1"/>
    <col min="18" max="18" width="6.44166666666667" style="19" customWidth="1"/>
    <col min="19" max="19" width="9.33333333333333" style="19" customWidth="1"/>
    <col min="20" max="20" width="6.44166666666667" style="19" customWidth="1"/>
    <col min="21" max="21" width="9.33333333333333" style="19" customWidth="1"/>
    <col min="22" max="22" width="6.44166666666667" style="19" customWidth="1"/>
  </cols>
  <sheetData>
    <row r="1" ht="43" customHeight="1" spans="1:21">
      <c r="A1" s="21" t="s">
        <v>2272</v>
      </c>
      <c r="B1" s="21"/>
      <c r="C1" s="21"/>
      <c r="D1" s="22"/>
      <c r="E1" s="21"/>
      <c r="F1" s="22"/>
      <c r="G1" s="21"/>
      <c r="H1" s="21"/>
      <c r="I1" s="21"/>
      <c r="J1" s="21"/>
      <c r="K1" s="21"/>
      <c r="L1" s="21"/>
      <c r="M1" s="21"/>
      <c r="N1" s="21"/>
      <c r="O1" s="21"/>
      <c r="P1" s="21"/>
      <c r="Q1" s="21"/>
      <c r="R1" s="21"/>
      <c r="S1" s="21"/>
      <c r="T1" s="21"/>
      <c r="U1" s="21"/>
    </row>
    <row r="2" s="17" customFormat="1" ht="26" customHeight="1" spans="1:22">
      <c r="A2" s="23" t="s">
        <v>3</v>
      </c>
      <c r="B2" s="24" t="s">
        <v>55</v>
      </c>
      <c r="C2" s="25" t="s">
        <v>55</v>
      </c>
      <c r="D2" s="26" t="s">
        <v>2273</v>
      </c>
      <c r="E2" s="27" t="s">
        <v>56</v>
      </c>
      <c r="F2" s="27"/>
      <c r="G2" s="27" t="s">
        <v>57</v>
      </c>
      <c r="H2" s="27"/>
      <c r="I2" s="27" t="s">
        <v>58</v>
      </c>
      <c r="J2" s="27"/>
      <c r="K2" s="27" t="s">
        <v>59</v>
      </c>
      <c r="L2" s="27"/>
      <c r="M2" s="27" t="s">
        <v>60</v>
      </c>
      <c r="N2" s="27"/>
      <c r="O2" s="27" t="s">
        <v>61</v>
      </c>
      <c r="P2" s="27"/>
      <c r="Q2" s="27" t="s">
        <v>62</v>
      </c>
      <c r="R2" s="27"/>
      <c r="S2" s="27" t="s">
        <v>63</v>
      </c>
      <c r="T2" s="27"/>
      <c r="U2" s="27" t="s">
        <v>64</v>
      </c>
      <c r="V2" s="27"/>
    </row>
    <row r="3" s="17" customFormat="1" ht="26" customHeight="1" spans="1:22">
      <c r="A3" s="28"/>
      <c r="B3" s="29"/>
      <c r="C3" s="25"/>
      <c r="D3" s="26"/>
      <c r="E3" s="27" t="s">
        <v>2274</v>
      </c>
      <c r="F3" s="26" t="s">
        <v>2275</v>
      </c>
      <c r="G3" s="27" t="s">
        <v>2274</v>
      </c>
      <c r="H3" s="26" t="s">
        <v>2275</v>
      </c>
      <c r="I3" s="27" t="s">
        <v>2274</v>
      </c>
      <c r="J3" s="26" t="s">
        <v>2275</v>
      </c>
      <c r="K3" s="27" t="s">
        <v>2274</v>
      </c>
      <c r="L3" s="26" t="s">
        <v>2275</v>
      </c>
      <c r="M3" s="27" t="s">
        <v>2274</v>
      </c>
      <c r="N3" s="26" t="s">
        <v>2275</v>
      </c>
      <c r="O3" s="27" t="s">
        <v>2274</v>
      </c>
      <c r="P3" s="26" t="s">
        <v>2275</v>
      </c>
      <c r="Q3" s="27" t="s">
        <v>2274</v>
      </c>
      <c r="R3" s="26" t="s">
        <v>2275</v>
      </c>
      <c r="S3" s="27" t="s">
        <v>2274</v>
      </c>
      <c r="T3" s="26" t="s">
        <v>2275</v>
      </c>
      <c r="U3" s="27" t="s">
        <v>2274</v>
      </c>
      <c r="V3" s="26" t="s">
        <v>2275</v>
      </c>
    </row>
    <row r="4" ht="24" customHeight="1" spans="1:22">
      <c r="A4" s="30"/>
      <c r="B4" s="24" t="s">
        <v>55</v>
      </c>
      <c r="C4" s="24">
        <f>SUM(C5:C9)</f>
        <v>2173039.64</v>
      </c>
      <c r="D4" s="31">
        <v>1</v>
      </c>
      <c r="E4" s="24">
        <f>SUM(E5:E9)</f>
        <v>183664</v>
      </c>
      <c r="F4" s="31">
        <f>$E4/C4</f>
        <v>0.0845193969862418</v>
      </c>
      <c r="G4" s="24">
        <f>SUM(G5:G9)</f>
        <v>171570.6</v>
      </c>
      <c r="H4" s="31">
        <f t="shared" ref="H4:H9" si="0">G4/$C4</f>
        <v>0.0789541970803625</v>
      </c>
      <c r="I4" s="24">
        <f>SUM(I5:I9)</f>
        <v>232392</v>
      </c>
      <c r="J4" s="31">
        <f>I4/$C4</f>
        <v>0.106943286133519</v>
      </c>
      <c r="K4" s="24">
        <f>SUM(K5:K9)</f>
        <v>150557.14</v>
      </c>
      <c r="L4" s="31">
        <f>K4/$C4</f>
        <v>0.0692841203761934</v>
      </c>
      <c r="M4" s="24">
        <f>SUM(M5:M9)</f>
        <v>27635</v>
      </c>
      <c r="N4" s="31">
        <f>M4/$C4</f>
        <v>0.0127172093372397</v>
      </c>
      <c r="O4" s="24">
        <f>SUM(O5:O9)</f>
        <v>237300</v>
      </c>
      <c r="P4" s="31">
        <f>O4/$C4</f>
        <v>0.10920187355625</v>
      </c>
      <c r="Q4" s="24">
        <f>SUM(Q5:Q9)</f>
        <v>90848</v>
      </c>
      <c r="R4" s="31">
        <f>Q4/$C4</f>
        <v>0.0418068765648472</v>
      </c>
      <c r="S4" s="24">
        <f>SUM(S5:S9)</f>
        <v>1047984.9</v>
      </c>
      <c r="T4" s="31">
        <f>S4/$C4</f>
        <v>0.48226681221517</v>
      </c>
      <c r="U4" s="24">
        <f>SUM(U5:U9)</f>
        <v>31088</v>
      </c>
      <c r="V4" s="31">
        <f>U4/$C4</f>
        <v>0.0143062277501758</v>
      </c>
    </row>
    <row r="5" s="18" customFormat="1" ht="24" customHeight="1" spans="1:22">
      <c r="A5" s="32">
        <v>1</v>
      </c>
      <c r="B5" s="33" t="s">
        <v>86</v>
      </c>
      <c r="C5" s="33">
        <f>C11+C17+C23</f>
        <v>375190</v>
      </c>
      <c r="D5" s="34">
        <f>C5/C4</f>
        <v>0.172656767549809</v>
      </c>
      <c r="E5" s="33">
        <f>E11+E17+E23</f>
        <v>82617</v>
      </c>
      <c r="F5" s="35">
        <f>$E5/C5</f>
        <v>0.220200431781231</v>
      </c>
      <c r="G5" s="33">
        <f>G11+G17+G23</f>
        <v>120070</v>
      </c>
      <c r="H5" s="35">
        <f t="shared" si="0"/>
        <v>0.320024520909406</v>
      </c>
      <c r="I5" s="33">
        <f>I11+I17+I23</f>
        <v>7320</v>
      </c>
      <c r="J5" s="35">
        <f t="shared" ref="J5:J27" si="1">I5/$C5</f>
        <v>0.0195101148751299</v>
      </c>
      <c r="K5" s="33">
        <f>K11+K17+K23</f>
        <v>0</v>
      </c>
      <c r="L5" s="35">
        <f t="shared" ref="L5:L27" si="2">K5/$C5</f>
        <v>0</v>
      </c>
      <c r="M5" s="33">
        <f>M11+M17+M23</f>
        <v>0</v>
      </c>
      <c r="N5" s="35">
        <f t="shared" ref="N5:N27" si="3">M5/$C5</f>
        <v>0</v>
      </c>
      <c r="O5" s="33">
        <f>O11+O17+O23</f>
        <v>15000</v>
      </c>
      <c r="P5" s="35">
        <f t="shared" ref="P5:P27" si="4">O5/$C5</f>
        <v>0.0399797435965777</v>
      </c>
      <c r="Q5" s="33">
        <f>Q11+Q17+Q23</f>
        <v>5000</v>
      </c>
      <c r="R5" s="35">
        <f t="shared" ref="R5:R27" si="5">Q5/$C5</f>
        <v>0.0133265811988592</v>
      </c>
      <c r="S5" s="33">
        <f>S11+S17+S23</f>
        <v>144316</v>
      </c>
      <c r="T5" s="35">
        <f t="shared" ref="T5:T27" si="6">S5/$C5</f>
        <v>0.384647778458914</v>
      </c>
      <c r="U5" s="33">
        <f>U11+U17+U23</f>
        <v>867</v>
      </c>
      <c r="V5" s="35">
        <f t="shared" ref="V5:V27" si="7">U5/$C5</f>
        <v>0.00231082917988219</v>
      </c>
    </row>
    <row r="6" s="18" customFormat="1" ht="24" customHeight="1" spans="1:22">
      <c r="A6" s="36">
        <v>2</v>
      </c>
      <c r="B6" s="33" t="s">
        <v>87</v>
      </c>
      <c r="C6" s="33">
        <f>C12+C18+C24</f>
        <v>605062.5</v>
      </c>
      <c r="D6" s="34">
        <f>C6/C4</f>
        <v>0.2784406178619</v>
      </c>
      <c r="E6" s="33">
        <f>E12+E18+E24</f>
        <v>19396</v>
      </c>
      <c r="F6" s="35">
        <f t="shared" ref="F4:F6" si="8">$E6/C6</f>
        <v>0.0320561925420928</v>
      </c>
      <c r="G6" s="33">
        <f>G12+G18+G24</f>
        <v>11965.6</v>
      </c>
      <c r="H6" s="35">
        <f t="shared" si="0"/>
        <v>0.0197758082842682</v>
      </c>
      <c r="I6" s="33">
        <f>I12+I18+I24</f>
        <v>64266</v>
      </c>
      <c r="J6" s="35">
        <f t="shared" si="1"/>
        <v>0.106213820886272</v>
      </c>
      <c r="K6" s="33">
        <f>K12+K18+K24</f>
        <v>62033</v>
      </c>
      <c r="L6" s="35">
        <f t="shared" si="2"/>
        <v>0.102523293048239</v>
      </c>
      <c r="M6" s="33">
        <f>M12+M18+M24</f>
        <v>3710</v>
      </c>
      <c r="N6" s="35">
        <f t="shared" si="3"/>
        <v>0.00613159797541576</v>
      </c>
      <c r="O6" s="33">
        <f>O12+O18+O24</f>
        <v>73000</v>
      </c>
      <c r="P6" s="35">
        <f t="shared" si="4"/>
        <v>0.120648693316806</v>
      </c>
      <c r="Q6" s="33">
        <f>Q12+Q18+Q24</f>
        <v>22481</v>
      </c>
      <c r="R6" s="35">
        <f t="shared" si="5"/>
        <v>0.0371548393760975</v>
      </c>
      <c r="S6" s="33">
        <f>S12+S18+S24</f>
        <v>333594.9</v>
      </c>
      <c r="T6" s="35">
        <f t="shared" si="6"/>
        <v>0.551339572358228</v>
      </c>
      <c r="U6" s="33">
        <f>U12+U18+U24</f>
        <v>14616</v>
      </c>
      <c r="V6" s="35">
        <f t="shared" si="7"/>
        <v>0.0241561822125813</v>
      </c>
    </row>
    <row r="7" s="18" customFormat="1" ht="24" customHeight="1" spans="1:22">
      <c r="A7" s="32">
        <v>3</v>
      </c>
      <c r="B7" s="33" t="s">
        <v>88</v>
      </c>
      <c r="C7" s="33">
        <f>C13+C19+C25</f>
        <v>621092.14</v>
      </c>
      <c r="D7" s="34">
        <f>C7/C4</f>
        <v>0.285817215925247</v>
      </c>
      <c r="E7" s="33">
        <f>E13+E19+E25</f>
        <v>58235</v>
      </c>
      <c r="F7" s="35">
        <f t="shared" ref="F7:F9" si="9">E7/C7</f>
        <v>0.0937622556292533</v>
      </c>
      <c r="G7" s="33">
        <f>G13+G19+G25</f>
        <v>27396</v>
      </c>
      <c r="H7" s="35">
        <f t="shared" si="0"/>
        <v>0.0441093973593032</v>
      </c>
      <c r="I7" s="33">
        <f>I13+I19+I25</f>
        <v>15401</v>
      </c>
      <c r="J7" s="35">
        <f t="shared" si="1"/>
        <v>0.0247966428942411</v>
      </c>
      <c r="K7" s="33">
        <f>K13+K19+K25</f>
        <v>58574.14</v>
      </c>
      <c r="L7" s="35">
        <f t="shared" si="2"/>
        <v>0.0943082937742538</v>
      </c>
      <c r="M7" s="33">
        <f>M13+M19+M25</f>
        <v>17235</v>
      </c>
      <c r="N7" s="35">
        <f t="shared" si="3"/>
        <v>0.0277495058945682</v>
      </c>
      <c r="O7" s="33">
        <f>O13+O19+O25</f>
        <v>74000</v>
      </c>
      <c r="P7" s="35">
        <f t="shared" si="4"/>
        <v>0.119144962935773</v>
      </c>
      <c r="Q7" s="33">
        <f>Q13+Q19+Q25</f>
        <v>39376</v>
      </c>
      <c r="R7" s="35">
        <f t="shared" si="5"/>
        <v>0.0633980008183649</v>
      </c>
      <c r="S7" s="33">
        <f>S13+S19+S25</f>
        <v>329449</v>
      </c>
      <c r="T7" s="35">
        <f t="shared" si="6"/>
        <v>0.530434985057128</v>
      </c>
      <c r="U7" s="33">
        <f>U13+U19+U25</f>
        <v>1426</v>
      </c>
      <c r="V7" s="35">
        <f t="shared" si="7"/>
        <v>0.00229595563711368</v>
      </c>
    </row>
    <row r="8" s="18" customFormat="1" ht="24" customHeight="1" spans="1:22">
      <c r="A8" s="36">
        <v>4</v>
      </c>
      <c r="B8" s="33" t="s">
        <v>89</v>
      </c>
      <c r="C8" s="33">
        <f>C14+C20+C26</f>
        <v>485313</v>
      </c>
      <c r="D8" s="34">
        <f>C8/C4</f>
        <v>0.223333707801115</v>
      </c>
      <c r="E8" s="33">
        <f>E14+E20+E26</f>
        <v>11029</v>
      </c>
      <c r="F8" s="35">
        <f t="shared" si="9"/>
        <v>0.0227255400123219</v>
      </c>
      <c r="G8" s="33">
        <f>G14+G20+G26</f>
        <v>4876</v>
      </c>
      <c r="H8" s="35">
        <f t="shared" si="0"/>
        <v>0.0100471242270452</v>
      </c>
      <c r="I8" s="33">
        <f>I14+I20+I26</f>
        <v>134865</v>
      </c>
      <c r="J8" s="35">
        <f t="shared" si="1"/>
        <v>0.277892823806492</v>
      </c>
      <c r="K8" s="33">
        <f>K14+K20+K26</f>
        <v>14267</v>
      </c>
      <c r="L8" s="35">
        <f t="shared" si="2"/>
        <v>0.0293975228357781</v>
      </c>
      <c r="M8" s="33">
        <f>M14+M20+M26</f>
        <v>4990</v>
      </c>
      <c r="N8" s="35">
        <f t="shared" si="3"/>
        <v>0.0102820241782108</v>
      </c>
      <c r="O8" s="33">
        <f>O14+O20+O26</f>
        <v>64000</v>
      </c>
      <c r="P8" s="35">
        <f t="shared" si="4"/>
        <v>0.131873656794687</v>
      </c>
      <c r="Q8" s="33">
        <f>Q14+Q20+Q26</f>
        <v>12841</v>
      </c>
      <c r="R8" s="35">
        <f t="shared" si="5"/>
        <v>0.0264592129203215</v>
      </c>
      <c r="S8" s="33">
        <f>S14+S20+S26</f>
        <v>224266</v>
      </c>
      <c r="T8" s="35">
        <f t="shared" si="6"/>
        <v>0.462105898667458</v>
      </c>
      <c r="U8" s="33">
        <f>U14+U20+U26</f>
        <v>14179</v>
      </c>
      <c r="V8" s="35">
        <f t="shared" si="7"/>
        <v>0.0292161965576855</v>
      </c>
    </row>
    <row r="9" s="18" customFormat="1" ht="24" customHeight="1" spans="1:22">
      <c r="A9" s="32">
        <v>5</v>
      </c>
      <c r="B9" s="33" t="s">
        <v>90</v>
      </c>
      <c r="C9" s="33">
        <f>C15+C21+C27</f>
        <v>86382</v>
      </c>
      <c r="D9" s="34">
        <f>$C9/$C4</f>
        <v>0.0397516908619302</v>
      </c>
      <c r="E9" s="33">
        <f>E15+E21+E27</f>
        <v>12387</v>
      </c>
      <c r="F9" s="35">
        <f t="shared" si="9"/>
        <v>0.143397930124331</v>
      </c>
      <c r="G9" s="33">
        <f>G15+G21+G27</f>
        <v>7263</v>
      </c>
      <c r="H9" s="35">
        <f t="shared" si="0"/>
        <v>0.0840800166701396</v>
      </c>
      <c r="I9" s="33">
        <f>I15+I21+I27</f>
        <v>10540</v>
      </c>
      <c r="J9" s="35">
        <f t="shared" si="1"/>
        <v>0.122016160774235</v>
      </c>
      <c r="K9" s="33">
        <f>K15+K21+K27</f>
        <v>15683</v>
      </c>
      <c r="L9" s="35">
        <f t="shared" si="2"/>
        <v>0.181554027459424</v>
      </c>
      <c r="M9" s="33">
        <f>M15+M21+M27</f>
        <v>1700</v>
      </c>
      <c r="N9" s="35">
        <f t="shared" si="3"/>
        <v>0.0196800259313283</v>
      </c>
      <c r="O9" s="33">
        <f>O15+O21+O27</f>
        <v>11300</v>
      </c>
      <c r="P9" s="35">
        <f t="shared" si="4"/>
        <v>0.130814290014123</v>
      </c>
      <c r="Q9" s="33">
        <f>Q15+Q21+Q27</f>
        <v>11150</v>
      </c>
      <c r="R9" s="35">
        <f t="shared" si="5"/>
        <v>0.12907781713783</v>
      </c>
      <c r="S9" s="33">
        <f>S15+S21+S27</f>
        <v>16359</v>
      </c>
      <c r="T9" s="35">
        <f t="shared" si="6"/>
        <v>0.189379731888588</v>
      </c>
      <c r="U9" s="33">
        <f>U15+U21+U27</f>
        <v>0</v>
      </c>
      <c r="V9" s="35">
        <f t="shared" si="7"/>
        <v>0</v>
      </c>
    </row>
    <row r="10" ht="24" customHeight="1" spans="1:22">
      <c r="A10" s="37" t="s">
        <v>2276</v>
      </c>
      <c r="B10" s="38" t="s">
        <v>2277</v>
      </c>
      <c r="C10" s="39">
        <f>续建!AS7</f>
        <v>438330</v>
      </c>
      <c r="D10" s="26">
        <v>1</v>
      </c>
      <c r="E10" s="39">
        <f>续建!AT7</f>
        <v>102701</v>
      </c>
      <c r="F10" s="31">
        <f t="shared" ref="F10:F27" si="10">E10/C10</f>
        <v>0.234300641069514</v>
      </c>
      <c r="G10" s="39">
        <f>续建!AU7</f>
        <v>71177</v>
      </c>
      <c r="H10" s="31">
        <f t="shared" ref="H10:H27" si="11">G10/$C10</f>
        <v>0.162382223438962</v>
      </c>
      <c r="I10" s="39">
        <f>续建!AV7</f>
        <v>17035</v>
      </c>
      <c r="J10" s="31">
        <f t="shared" si="1"/>
        <v>0.0388634134099879</v>
      </c>
      <c r="K10" s="39">
        <f>续建!AW7</f>
        <v>2633</v>
      </c>
      <c r="L10" s="31">
        <f t="shared" si="2"/>
        <v>0.00600688978623412</v>
      </c>
      <c r="M10" s="39">
        <f>续建!AX7</f>
        <v>15155</v>
      </c>
      <c r="N10" s="31">
        <f t="shared" si="3"/>
        <v>0.0345744074099423</v>
      </c>
      <c r="O10" s="39">
        <f>续建!AY7</f>
        <v>52000</v>
      </c>
      <c r="P10" s="31">
        <f t="shared" si="4"/>
        <v>0.118632080852326</v>
      </c>
      <c r="Q10" s="39">
        <f>续建!AZ7</f>
        <v>841</v>
      </c>
      <c r="R10" s="31">
        <f t="shared" si="5"/>
        <v>0.00191864576916935</v>
      </c>
      <c r="S10" s="39">
        <f>续建!BA7</f>
        <v>175155</v>
      </c>
      <c r="T10" s="31">
        <f t="shared" si="6"/>
        <v>0.399596194647868</v>
      </c>
      <c r="U10" s="39">
        <f>续建!BB7</f>
        <v>1633</v>
      </c>
      <c r="V10" s="31">
        <f t="shared" si="7"/>
        <v>0.00372550361599708</v>
      </c>
    </row>
    <row r="11" s="18" customFormat="1" ht="24" customHeight="1" spans="1:22">
      <c r="A11" s="32">
        <v>1</v>
      </c>
      <c r="B11" s="33" t="s">
        <v>86</v>
      </c>
      <c r="C11" s="40">
        <f>续建!AS8</f>
        <v>140990</v>
      </c>
      <c r="D11" s="41">
        <f>C11/C10</f>
        <v>0.32165263614172</v>
      </c>
      <c r="E11" s="40">
        <f>续建!AT8</f>
        <v>65737</v>
      </c>
      <c r="F11" s="35">
        <f t="shared" si="10"/>
        <v>0.466252925739414</v>
      </c>
      <c r="G11" s="40">
        <f>续建!AU8</f>
        <v>68070</v>
      </c>
      <c r="H11" s="35">
        <f t="shared" si="11"/>
        <v>0.482800198595645</v>
      </c>
      <c r="I11" s="40">
        <f>续建!AV8</f>
        <v>0</v>
      </c>
      <c r="J11" s="35">
        <f t="shared" si="1"/>
        <v>0</v>
      </c>
      <c r="K11" s="40">
        <f>续建!AW8</f>
        <v>0</v>
      </c>
      <c r="L11" s="35">
        <f t="shared" si="2"/>
        <v>0</v>
      </c>
      <c r="M11" s="40">
        <f>续建!AX8</f>
        <v>0</v>
      </c>
      <c r="N11" s="35">
        <f t="shared" si="3"/>
        <v>0</v>
      </c>
      <c r="O11" s="40">
        <f>续建!AY8</f>
        <v>2000</v>
      </c>
      <c r="P11" s="35">
        <f t="shared" si="4"/>
        <v>0.0141854032200865</v>
      </c>
      <c r="Q11" s="40">
        <f>续建!AZ8</f>
        <v>0</v>
      </c>
      <c r="R11" s="35">
        <f t="shared" si="5"/>
        <v>0</v>
      </c>
      <c r="S11" s="40">
        <f>续建!BA8</f>
        <v>4316</v>
      </c>
      <c r="T11" s="35">
        <f t="shared" si="6"/>
        <v>0.0306121001489467</v>
      </c>
      <c r="U11" s="40">
        <f>续建!BB8</f>
        <v>867</v>
      </c>
      <c r="V11" s="35">
        <f t="shared" si="7"/>
        <v>0.00614937229590751</v>
      </c>
    </row>
    <row r="12" s="18" customFormat="1" ht="24" customHeight="1" spans="1:22">
      <c r="A12" s="36">
        <v>2</v>
      </c>
      <c r="B12" s="33" t="s">
        <v>87</v>
      </c>
      <c r="C12" s="40">
        <f>续建!AS9</f>
        <v>95387</v>
      </c>
      <c r="D12" s="41">
        <f>C12/C10</f>
        <v>0.2176145826204</v>
      </c>
      <c r="E12" s="40">
        <f>续建!AT9</f>
        <v>3500</v>
      </c>
      <c r="F12" s="35">
        <f t="shared" si="10"/>
        <v>0.03669263107132</v>
      </c>
      <c r="G12" s="40">
        <f>续建!AU9</f>
        <v>0</v>
      </c>
      <c r="H12" s="35">
        <f t="shared" si="11"/>
        <v>0</v>
      </c>
      <c r="I12" s="40">
        <f>续建!AV9</f>
        <v>4600</v>
      </c>
      <c r="J12" s="35">
        <f t="shared" si="1"/>
        <v>0.048224600836592</v>
      </c>
      <c r="K12" s="40">
        <f>续建!AW9</f>
        <v>0</v>
      </c>
      <c r="L12" s="35">
        <f t="shared" si="2"/>
        <v>0</v>
      </c>
      <c r="M12" s="40">
        <f>续建!AX9</f>
        <v>2720</v>
      </c>
      <c r="N12" s="35">
        <f t="shared" si="3"/>
        <v>0.0285154161468544</v>
      </c>
      <c r="O12" s="40">
        <f>续建!AY9</f>
        <v>20000</v>
      </c>
      <c r="P12" s="35">
        <f t="shared" si="4"/>
        <v>0.2096721775504</v>
      </c>
      <c r="Q12" s="40">
        <f>续建!AZ9</f>
        <v>0</v>
      </c>
      <c r="R12" s="35">
        <f t="shared" si="5"/>
        <v>0</v>
      </c>
      <c r="S12" s="40">
        <f>续建!BA9</f>
        <v>63801</v>
      </c>
      <c r="T12" s="35">
        <f t="shared" si="6"/>
        <v>0.668864729994653</v>
      </c>
      <c r="U12" s="40">
        <f>续建!BB9</f>
        <v>766</v>
      </c>
      <c r="V12" s="35">
        <f t="shared" si="7"/>
        <v>0.00803044440018032</v>
      </c>
    </row>
    <row r="13" s="18" customFormat="1" ht="24" customHeight="1" spans="1:22">
      <c r="A13" s="32">
        <v>3</v>
      </c>
      <c r="B13" s="33" t="s">
        <v>88</v>
      </c>
      <c r="C13" s="40">
        <f>续建!AS10</f>
        <v>145020</v>
      </c>
      <c r="D13" s="41">
        <f>C13/C10</f>
        <v>0.330846622407775</v>
      </c>
      <c r="E13" s="40">
        <f>续建!AT10</f>
        <v>32300</v>
      </c>
      <c r="F13" s="35">
        <f t="shared" si="10"/>
        <v>0.222727899600055</v>
      </c>
      <c r="G13" s="40">
        <f>续建!AU10</f>
        <v>0</v>
      </c>
      <c r="H13" s="35">
        <f t="shared" si="11"/>
        <v>0</v>
      </c>
      <c r="I13" s="40">
        <f>续建!AV10</f>
        <v>1350</v>
      </c>
      <c r="J13" s="35">
        <f t="shared" si="1"/>
        <v>0.00930906081919735</v>
      </c>
      <c r="K13" s="40">
        <f>续建!AW10</f>
        <v>0</v>
      </c>
      <c r="L13" s="35">
        <f t="shared" si="2"/>
        <v>0</v>
      </c>
      <c r="M13" s="40">
        <f>续建!AX10</f>
        <v>12435</v>
      </c>
      <c r="N13" s="35">
        <f t="shared" si="3"/>
        <v>0.0857467935457178</v>
      </c>
      <c r="O13" s="40">
        <f>续建!AY10</f>
        <v>26000</v>
      </c>
      <c r="P13" s="35">
        <f t="shared" si="4"/>
        <v>0.179285615777134</v>
      </c>
      <c r="Q13" s="40">
        <f>续建!AZ10</f>
        <v>0</v>
      </c>
      <c r="R13" s="35">
        <f t="shared" si="5"/>
        <v>0</v>
      </c>
      <c r="S13" s="40">
        <f>续建!BA10</f>
        <v>72935</v>
      </c>
      <c r="T13" s="35">
        <f t="shared" si="6"/>
        <v>0.502930630257895</v>
      </c>
      <c r="U13" s="40">
        <f>续建!BB10</f>
        <v>0</v>
      </c>
      <c r="V13" s="35">
        <f t="shared" si="7"/>
        <v>0</v>
      </c>
    </row>
    <row r="14" s="18" customFormat="1" ht="24" customHeight="1" spans="1:22">
      <c r="A14" s="36">
        <v>4</v>
      </c>
      <c r="B14" s="33" t="s">
        <v>89</v>
      </c>
      <c r="C14" s="40">
        <f>续建!AS11</f>
        <v>38050</v>
      </c>
      <c r="D14" s="41">
        <f>C14/C10</f>
        <v>0.0868067437775192</v>
      </c>
      <c r="E14" s="40">
        <f>续建!AT11</f>
        <v>1045</v>
      </c>
      <c r="F14" s="35">
        <f t="shared" si="10"/>
        <v>0.0274638633377135</v>
      </c>
      <c r="G14" s="40">
        <f>续建!AU11</f>
        <v>0</v>
      </c>
      <c r="H14" s="35">
        <f t="shared" si="11"/>
        <v>0</v>
      </c>
      <c r="I14" s="40">
        <f>续建!AV11</f>
        <v>2825</v>
      </c>
      <c r="J14" s="35">
        <f t="shared" si="1"/>
        <v>0.0742444152431012</v>
      </c>
      <c r="K14" s="40">
        <f>续建!AW11</f>
        <v>0</v>
      </c>
      <c r="L14" s="35">
        <f t="shared" si="2"/>
        <v>0</v>
      </c>
      <c r="M14" s="40">
        <f>续建!AX11</f>
        <v>0</v>
      </c>
      <c r="N14" s="35">
        <f t="shared" si="3"/>
        <v>0</v>
      </c>
      <c r="O14" s="40">
        <f>续建!AY11</f>
        <v>0</v>
      </c>
      <c r="P14" s="35">
        <f t="shared" si="4"/>
        <v>0</v>
      </c>
      <c r="Q14" s="40">
        <f>续建!AZ11</f>
        <v>841</v>
      </c>
      <c r="R14" s="35">
        <f t="shared" si="5"/>
        <v>0.0221024967148489</v>
      </c>
      <c r="S14" s="40">
        <f>续建!BA11</f>
        <v>33339</v>
      </c>
      <c r="T14" s="35">
        <f t="shared" si="6"/>
        <v>0.876189224704336</v>
      </c>
      <c r="U14" s="40">
        <f>续建!BB11</f>
        <v>0</v>
      </c>
      <c r="V14" s="35">
        <f t="shared" si="7"/>
        <v>0</v>
      </c>
    </row>
    <row r="15" s="18" customFormat="1" ht="24" customHeight="1" spans="1:22">
      <c r="A15" s="32">
        <v>5</v>
      </c>
      <c r="B15" s="33" t="s">
        <v>90</v>
      </c>
      <c r="C15" s="40">
        <f>续建!AS12</f>
        <v>18883</v>
      </c>
      <c r="D15" s="41">
        <f>C15/C10</f>
        <v>0.043079415052586</v>
      </c>
      <c r="E15" s="40">
        <f>续建!AT12</f>
        <v>119</v>
      </c>
      <c r="F15" s="35">
        <f t="shared" si="10"/>
        <v>0.00630196473018059</v>
      </c>
      <c r="G15" s="40">
        <f>续建!AU12</f>
        <v>3107</v>
      </c>
      <c r="H15" s="35">
        <f t="shared" si="11"/>
        <v>0.164539532913202</v>
      </c>
      <c r="I15" s="40">
        <f>续建!AV12</f>
        <v>8260</v>
      </c>
      <c r="J15" s="35">
        <f t="shared" si="1"/>
        <v>0.437430493036064</v>
      </c>
      <c r="K15" s="40">
        <f>续建!AW12</f>
        <v>2633</v>
      </c>
      <c r="L15" s="35">
        <f t="shared" si="2"/>
        <v>0.139437589366096</v>
      </c>
      <c r="M15" s="40">
        <f>续建!AX12</f>
        <v>0</v>
      </c>
      <c r="N15" s="35">
        <f t="shared" si="3"/>
        <v>0</v>
      </c>
      <c r="O15" s="40">
        <f>续建!AY12</f>
        <v>4000</v>
      </c>
      <c r="P15" s="35">
        <f t="shared" si="4"/>
        <v>0.211830747232961</v>
      </c>
      <c r="Q15" s="40">
        <f>续建!AZ12</f>
        <v>0</v>
      </c>
      <c r="R15" s="35">
        <f t="shared" si="5"/>
        <v>0</v>
      </c>
      <c r="S15" s="40">
        <f>续建!BA12</f>
        <v>764</v>
      </c>
      <c r="T15" s="35">
        <f t="shared" si="6"/>
        <v>0.0404596727214955</v>
      </c>
      <c r="U15" s="40">
        <f>续建!BB12</f>
        <v>0</v>
      </c>
      <c r="V15" s="35">
        <f t="shared" si="7"/>
        <v>0</v>
      </c>
    </row>
    <row r="16" ht="24" customHeight="1" spans="1:22">
      <c r="A16" s="37" t="s">
        <v>2278</v>
      </c>
      <c r="B16" s="38" t="s">
        <v>2277</v>
      </c>
      <c r="C16" s="38">
        <f>新建!AU7</f>
        <v>853217.5</v>
      </c>
      <c r="D16" s="26">
        <v>1</v>
      </c>
      <c r="E16" s="38">
        <f>新建!AV7</f>
        <v>33175</v>
      </c>
      <c r="F16" s="31">
        <f t="shared" si="10"/>
        <v>0.0388822310841022</v>
      </c>
      <c r="G16" s="38">
        <f>新建!AW7</f>
        <v>28406.6</v>
      </c>
      <c r="H16" s="31">
        <f t="shared" si="11"/>
        <v>0.0332935037080229</v>
      </c>
      <c r="I16" s="38">
        <f>新建!AX7</f>
        <v>67844</v>
      </c>
      <c r="J16" s="31">
        <f t="shared" si="1"/>
        <v>0.0795154811053454</v>
      </c>
      <c r="K16" s="38">
        <f>新建!AY7</f>
        <v>125913</v>
      </c>
      <c r="L16" s="31">
        <f t="shared" si="2"/>
        <v>0.147574328937229</v>
      </c>
      <c r="M16" s="38">
        <f>新建!AZ7</f>
        <v>12480</v>
      </c>
      <c r="N16" s="31">
        <f t="shared" si="3"/>
        <v>0.0146269854990082</v>
      </c>
      <c r="O16" s="38">
        <f>新建!BA7</f>
        <v>109000</v>
      </c>
      <c r="P16" s="31">
        <f t="shared" si="4"/>
        <v>0.127751716297427</v>
      </c>
      <c r="Q16" s="38">
        <f>新建!BB7</f>
        <v>69357</v>
      </c>
      <c r="R16" s="31">
        <f t="shared" si="5"/>
        <v>0.0812887686902812</v>
      </c>
      <c r="S16" s="38">
        <f>新建!BC7</f>
        <v>400415.9</v>
      </c>
      <c r="T16" s="31">
        <f t="shared" si="6"/>
        <v>0.469301086768614</v>
      </c>
      <c r="U16" s="38">
        <f>新建!BD7</f>
        <v>6626</v>
      </c>
      <c r="V16" s="31">
        <f t="shared" si="7"/>
        <v>0.0077658979099702</v>
      </c>
    </row>
    <row r="17" s="18" customFormat="1" ht="24" customHeight="1" spans="1:22">
      <c r="A17" s="32">
        <v>1</v>
      </c>
      <c r="B17" s="33" t="s">
        <v>86</v>
      </c>
      <c r="C17" s="42">
        <f>新建!AU8</f>
        <v>161400</v>
      </c>
      <c r="D17" s="34">
        <f>C17/C16</f>
        <v>0.18916630284775</v>
      </c>
      <c r="E17" s="42">
        <f>新建!AV8</f>
        <v>7080</v>
      </c>
      <c r="F17" s="35">
        <f t="shared" si="10"/>
        <v>0.0438661710037175</v>
      </c>
      <c r="G17" s="42">
        <f>新建!AW8</f>
        <v>0</v>
      </c>
      <c r="H17" s="35">
        <f t="shared" si="11"/>
        <v>0</v>
      </c>
      <c r="I17" s="42">
        <f>新建!AX8</f>
        <v>1320</v>
      </c>
      <c r="J17" s="35">
        <f t="shared" si="1"/>
        <v>0.00817843866171004</v>
      </c>
      <c r="K17" s="42">
        <f>新建!AY8</f>
        <v>0</v>
      </c>
      <c r="L17" s="35">
        <f t="shared" si="2"/>
        <v>0</v>
      </c>
      <c r="M17" s="42">
        <f>新建!AZ8</f>
        <v>0</v>
      </c>
      <c r="N17" s="35">
        <f t="shared" si="3"/>
        <v>0</v>
      </c>
      <c r="O17" s="42">
        <f>新建!BA8</f>
        <v>13000</v>
      </c>
      <c r="P17" s="35">
        <f t="shared" si="4"/>
        <v>0.080545229244114</v>
      </c>
      <c r="Q17" s="42">
        <f>新建!BB8</f>
        <v>0</v>
      </c>
      <c r="R17" s="35">
        <f t="shared" si="5"/>
        <v>0</v>
      </c>
      <c r="S17" s="42">
        <f>新建!BC8</f>
        <v>140000</v>
      </c>
      <c r="T17" s="35">
        <f t="shared" si="6"/>
        <v>0.867410161090459</v>
      </c>
      <c r="U17" s="42">
        <f>新建!BD8</f>
        <v>0</v>
      </c>
      <c r="V17" s="35">
        <f t="shared" si="7"/>
        <v>0</v>
      </c>
    </row>
    <row r="18" s="18" customFormat="1" ht="24" customHeight="1" spans="1:22">
      <c r="A18" s="36">
        <v>2</v>
      </c>
      <c r="B18" s="33" t="s">
        <v>87</v>
      </c>
      <c r="C18" s="42">
        <f>新建!AU9</f>
        <v>252990.5</v>
      </c>
      <c r="D18" s="34">
        <f>C18/C16</f>
        <v>0.29651349157747</v>
      </c>
      <c r="E18" s="42">
        <f>新建!AV9</f>
        <v>5746</v>
      </c>
      <c r="F18" s="35">
        <f t="shared" si="10"/>
        <v>0.022712315284566</v>
      </c>
      <c r="G18" s="42">
        <f>新建!AW9</f>
        <v>8569.6</v>
      </c>
      <c r="H18" s="35">
        <f t="shared" si="11"/>
        <v>0.0338732086777962</v>
      </c>
      <c r="I18" s="42">
        <f>新建!AX9</f>
        <v>38626</v>
      </c>
      <c r="J18" s="35">
        <f t="shared" si="1"/>
        <v>0.152677669714871</v>
      </c>
      <c r="K18" s="42">
        <f>新建!AY9</f>
        <v>52996</v>
      </c>
      <c r="L18" s="35">
        <f t="shared" si="2"/>
        <v>0.209478221514247</v>
      </c>
      <c r="M18" s="42">
        <f>新建!AZ9</f>
        <v>990</v>
      </c>
      <c r="N18" s="35">
        <f t="shared" si="3"/>
        <v>0.00391319041624093</v>
      </c>
      <c r="O18" s="42">
        <f>新建!BA9</f>
        <v>34000</v>
      </c>
      <c r="P18" s="35">
        <f t="shared" si="4"/>
        <v>0.134392398133527</v>
      </c>
      <c r="Q18" s="42">
        <f>新建!BB9</f>
        <v>22481</v>
      </c>
      <c r="R18" s="35">
        <f t="shared" si="5"/>
        <v>0.0888610441894063</v>
      </c>
      <c r="S18" s="42">
        <f>新建!BC9</f>
        <v>83131.9</v>
      </c>
      <c r="T18" s="35">
        <f t="shared" si="6"/>
        <v>0.328596923599898</v>
      </c>
      <c r="U18" s="42">
        <f>新建!BD9</f>
        <v>6450</v>
      </c>
      <c r="V18" s="35">
        <f t="shared" si="7"/>
        <v>0.0254950284694485</v>
      </c>
    </row>
    <row r="19" s="18" customFormat="1" ht="24" customHeight="1" spans="1:22">
      <c r="A19" s="32">
        <v>3</v>
      </c>
      <c r="B19" s="33" t="s">
        <v>88</v>
      </c>
      <c r="C19" s="42">
        <f>新建!AU10</f>
        <v>258920</v>
      </c>
      <c r="D19" s="34">
        <f>C19/C16</f>
        <v>0.303463067740641</v>
      </c>
      <c r="E19" s="42">
        <f>新建!AV10</f>
        <v>13579</v>
      </c>
      <c r="F19" s="35">
        <f t="shared" si="10"/>
        <v>0.052444770585509</v>
      </c>
      <c r="G19" s="42">
        <f>新建!AW10</f>
        <v>14339</v>
      </c>
      <c r="H19" s="35">
        <f t="shared" si="11"/>
        <v>0.0553800401668469</v>
      </c>
      <c r="I19" s="42">
        <f>新建!AX10</f>
        <v>9451</v>
      </c>
      <c r="J19" s="35">
        <f t="shared" si="1"/>
        <v>0.0365016221226634</v>
      </c>
      <c r="K19" s="42">
        <f>新建!AY10</f>
        <v>51495</v>
      </c>
      <c r="L19" s="35">
        <f t="shared" si="2"/>
        <v>0.198883825119728</v>
      </c>
      <c r="M19" s="42">
        <f>新建!AZ10</f>
        <v>4800</v>
      </c>
      <c r="N19" s="35">
        <f t="shared" si="3"/>
        <v>0.0185385447242391</v>
      </c>
      <c r="O19" s="42">
        <f>新建!BA10</f>
        <v>29000</v>
      </c>
      <c r="P19" s="35">
        <f t="shared" si="4"/>
        <v>0.112003707708945</v>
      </c>
      <c r="Q19" s="42">
        <f>新建!BB10</f>
        <v>27376</v>
      </c>
      <c r="R19" s="35">
        <f t="shared" si="5"/>
        <v>0.105731500077244</v>
      </c>
      <c r="S19" s="42">
        <f>新建!BC10</f>
        <v>108704</v>
      </c>
      <c r="T19" s="35">
        <f t="shared" si="6"/>
        <v>0.419836242854936</v>
      </c>
      <c r="U19" s="42">
        <f>新建!BD10</f>
        <v>176</v>
      </c>
      <c r="V19" s="35">
        <f t="shared" si="7"/>
        <v>0.000679746639888769</v>
      </c>
    </row>
    <row r="20" s="18" customFormat="1" ht="24" customHeight="1" spans="1:22">
      <c r="A20" s="36">
        <v>4</v>
      </c>
      <c r="B20" s="33" t="s">
        <v>89</v>
      </c>
      <c r="C20" s="42">
        <f>新建!AU11</f>
        <v>132321</v>
      </c>
      <c r="D20" s="34">
        <f>C20/C16</f>
        <v>0.155084723414604</v>
      </c>
      <c r="E20" s="42">
        <f>新建!AV11</f>
        <v>5775</v>
      </c>
      <c r="F20" s="35">
        <f t="shared" si="10"/>
        <v>0.0436438660530075</v>
      </c>
      <c r="G20" s="42">
        <f>新建!AW11</f>
        <v>2987</v>
      </c>
      <c r="H20" s="35">
        <f t="shared" si="11"/>
        <v>0.022573892277114</v>
      </c>
      <c r="I20" s="42">
        <f>新建!AX11</f>
        <v>16167</v>
      </c>
      <c r="J20" s="35">
        <f t="shared" si="1"/>
        <v>0.122180152810212</v>
      </c>
      <c r="K20" s="42">
        <f>新建!AY11</f>
        <v>10417</v>
      </c>
      <c r="L20" s="35">
        <f t="shared" si="2"/>
        <v>0.078725221242282</v>
      </c>
      <c r="M20" s="42">
        <f>新建!AZ11</f>
        <v>4990</v>
      </c>
      <c r="N20" s="35">
        <f t="shared" si="3"/>
        <v>0.0377113232215597</v>
      </c>
      <c r="O20" s="42">
        <f>新建!BA11</f>
        <v>27000</v>
      </c>
      <c r="P20" s="35">
        <f t="shared" si="4"/>
        <v>0.204049243884191</v>
      </c>
      <c r="Q20" s="42">
        <f>新建!BB11</f>
        <v>12000</v>
      </c>
      <c r="R20" s="35">
        <f t="shared" si="5"/>
        <v>0.0906885528374181</v>
      </c>
      <c r="S20" s="42">
        <f>新建!BC11</f>
        <v>52985</v>
      </c>
      <c r="T20" s="35">
        <f t="shared" si="6"/>
        <v>0.400427747674216</v>
      </c>
      <c r="U20" s="42">
        <f>新建!BD11</f>
        <v>0</v>
      </c>
      <c r="V20" s="35">
        <f t="shared" si="7"/>
        <v>0</v>
      </c>
    </row>
    <row r="21" s="18" customFormat="1" ht="24" customHeight="1" spans="1:22">
      <c r="A21" s="32">
        <v>5</v>
      </c>
      <c r="B21" s="33" t="s">
        <v>90</v>
      </c>
      <c r="C21" s="42">
        <f>新建!AU12</f>
        <v>47586</v>
      </c>
      <c r="D21" s="34">
        <f>C21/C16</f>
        <v>0.0557724144195355</v>
      </c>
      <c r="E21" s="42">
        <f>新建!AV12</f>
        <v>995</v>
      </c>
      <c r="F21" s="35">
        <f t="shared" si="10"/>
        <v>0.0209095112007733</v>
      </c>
      <c r="G21" s="42">
        <f>新建!AW12</f>
        <v>2511</v>
      </c>
      <c r="H21" s="35">
        <f t="shared" si="11"/>
        <v>0.0527676207287858</v>
      </c>
      <c r="I21" s="42">
        <f>新建!AX12</f>
        <v>2280</v>
      </c>
      <c r="J21" s="35">
        <f t="shared" si="1"/>
        <v>0.0479132517967469</v>
      </c>
      <c r="K21" s="42">
        <f>新建!AY12</f>
        <v>11005</v>
      </c>
      <c r="L21" s="35">
        <f t="shared" si="2"/>
        <v>0.23126549825579</v>
      </c>
      <c r="M21" s="42">
        <f>新建!AZ12</f>
        <v>1700</v>
      </c>
      <c r="N21" s="35">
        <f t="shared" si="3"/>
        <v>0.0357247930063464</v>
      </c>
      <c r="O21" s="42">
        <f>新建!BA12</f>
        <v>6000</v>
      </c>
      <c r="P21" s="35">
        <f t="shared" si="4"/>
        <v>0.126087504728281</v>
      </c>
      <c r="Q21" s="42">
        <f>新建!BB12</f>
        <v>7500</v>
      </c>
      <c r="R21" s="35">
        <f t="shared" si="5"/>
        <v>0.157609380910352</v>
      </c>
      <c r="S21" s="42">
        <f>新建!BC12</f>
        <v>15595</v>
      </c>
      <c r="T21" s="35">
        <f t="shared" si="6"/>
        <v>0.327722439372925</v>
      </c>
      <c r="U21" s="42">
        <f>新建!BD12</f>
        <v>0</v>
      </c>
      <c r="V21" s="35">
        <f t="shared" si="7"/>
        <v>0</v>
      </c>
    </row>
    <row r="22" ht="24" customHeight="1" spans="1:22">
      <c r="A22" s="37" t="s">
        <v>2279</v>
      </c>
      <c r="B22" s="38" t="s">
        <v>2277</v>
      </c>
      <c r="C22" s="38">
        <f>储备!AU7</f>
        <v>881492.14</v>
      </c>
      <c r="D22" s="26">
        <v>1</v>
      </c>
      <c r="E22" s="38">
        <f>储备!AV7</f>
        <v>47788</v>
      </c>
      <c r="F22" s="31">
        <f t="shared" si="10"/>
        <v>0.0542126217937689</v>
      </c>
      <c r="G22" s="38">
        <f>储备!AW7</f>
        <v>71987</v>
      </c>
      <c r="H22" s="31">
        <f t="shared" si="11"/>
        <v>0.0816649369102713</v>
      </c>
      <c r="I22" s="38">
        <f>储备!AX7</f>
        <v>147513</v>
      </c>
      <c r="J22" s="31">
        <f t="shared" si="1"/>
        <v>0.167344657208174</v>
      </c>
      <c r="K22" s="38">
        <f>储备!AY7</f>
        <v>22011.14</v>
      </c>
      <c r="L22" s="31">
        <f t="shared" si="2"/>
        <v>0.0249703190773771</v>
      </c>
      <c r="M22" s="38">
        <f>储备!AZ7</f>
        <v>0</v>
      </c>
      <c r="N22" s="31">
        <f t="shared" si="3"/>
        <v>0</v>
      </c>
      <c r="O22" s="38">
        <f>储备!BA7</f>
        <v>76300</v>
      </c>
      <c r="P22" s="31">
        <f t="shared" si="4"/>
        <v>0.0865577769076875</v>
      </c>
      <c r="Q22" s="38">
        <f>储备!BB7</f>
        <v>20650</v>
      </c>
      <c r="R22" s="31">
        <f t="shared" si="5"/>
        <v>0.0234261873282273</v>
      </c>
      <c r="S22" s="38">
        <f>储备!BC7</f>
        <v>472414</v>
      </c>
      <c r="T22" s="31">
        <f t="shared" si="6"/>
        <v>0.535925368546111</v>
      </c>
      <c r="U22" s="38">
        <f>储备!BD7</f>
        <v>22829</v>
      </c>
      <c r="V22" s="31">
        <f t="shared" si="7"/>
        <v>0.0258981322283827</v>
      </c>
    </row>
    <row r="23" s="18" customFormat="1" ht="24" customHeight="1" spans="1:22">
      <c r="A23" s="32">
        <v>1</v>
      </c>
      <c r="B23" s="33" t="s">
        <v>86</v>
      </c>
      <c r="C23" s="42">
        <f>储备!AU8</f>
        <v>72800</v>
      </c>
      <c r="D23" s="34">
        <f>C23/C22</f>
        <v>0.0825872366825642</v>
      </c>
      <c r="E23" s="42">
        <f>储备!AV8</f>
        <v>9800</v>
      </c>
      <c r="F23" s="35">
        <f t="shared" si="10"/>
        <v>0.134615384615385</v>
      </c>
      <c r="G23" s="42">
        <f>储备!AW8</f>
        <v>52000</v>
      </c>
      <c r="H23" s="35">
        <f t="shared" si="11"/>
        <v>0.714285714285714</v>
      </c>
      <c r="I23" s="42">
        <f>储备!AX8</f>
        <v>6000</v>
      </c>
      <c r="J23" s="35">
        <f t="shared" si="1"/>
        <v>0.0824175824175824</v>
      </c>
      <c r="K23" s="42">
        <f>储备!AY8</f>
        <v>0</v>
      </c>
      <c r="L23" s="35">
        <f t="shared" si="2"/>
        <v>0</v>
      </c>
      <c r="M23" s="42">
        <f>储备!AZ8</f>
        <v>0</v>
      </c>
      <c r="N23" s="35">
        <f t="shared" si="3"/>
        <v>0</v>
      </c>
      <c r="O23" s="42">
        <f>储备!BA8</f>
        <v>0</v>
      </c>
      <c r="P23" s="35">
        <f t="shared" si="4"/>
        <v>0</v>
      </c>
      <c r="Q23" s="42">
        <f>储备!BB8</f>
        <v>5000</v>
      </c>
      <c r="R23" s="35">
        <f t="shared" si="5"/>
        <v>0.0686813186813187</v>
      </c>
      <c r="S23" s="42">
        <f>储备!BC8</f>
        <v>0</v>
      </c>
      <c r="T23" s="35">
        <f t="shared" si="6"/>
        <v>0</v>
      </c>
      <c r="U23" s="42">
        <f>储备!BD8</f>
        <v>0</v>
      </c>
      <c r="V23" s="35">
        <f t="shared" si="7"/>
        <v>0</v>
      </c>
    </row>
    <row r="24" s="18" customFormat="1" ht="24" customHeight="1" spans="1:22">
      <c r="A24" s="36">
        <v>2</v>
      </c>
      <c r="B24" s="33" t="s">
        <v>87</v>
      </c>
      <c r="C24" s="42">
        <f>储备!AU9</f>
        <v>256685</v>
      </c>
      <c r="D24" s="34">
        <f>C24/C22</f>
        <v>0.29119374791022</v>
      </c>
      <c r="E24" s="42">
        <f>储备!AV9</f>
        <v>10150</v>
      </c>
      <c r="F24" s="35">
        <f t="shared" si="10"/>
        <v>0.039542630071878</v>
      </c>
      <c r="G24" s="42">
        <f>储备!AW9</f>
        <v>3396</v>
      </c>
      <c r="H24" s="35">
        <f t="shared" si="11"/>
        <v>0.013230223815182</v>
      </c>
      <c r="I24" s="42">
        <f>储备!AX9</f>
        <v>21040</v>
      </c>
      <c r="J24" s="35">
        <f t="shared" si="1"/>
        <v>0.0819681711046614</v>
      </c>
      <c r="K24" s="42">
        <f>储备!AY9</f>
        <v>9037</v>
      </c>
      <c r="L24" s="35">
        <f t="shared" si="2"/>
        <v>0.0352065761536514</v>
      </c>
      <c r="M24" s="42">
        <f>储备!AZ9</f>
        <v>0</v>
      </c>
      <c r="N24" s="35">
        <f t="shared" si="3"/>
        <v>0</v>
      </c>
      <c r="O24" s="42">
        <f>储备!BA9</f>
        <v>19000</v>
      </c>
      <c r="P24" s="35">
        <f t="shared" si="4"/>
        <v>0.0740206868340573</v>
      </c>
      <c r="Q24" s="42">
        <f>储备!BB9</f>
        <v>0</v>
      </c>
      <c r="R24" s="35">
        <f t="shared" si="5"/>
        <v>0</v>
      </c>
      <c r="S24" s="42">
        <f>储备!BC9</f>
        <v>186662</v>
      </c>
      <c r="T24" s="35">
        <f t="shared" si="6"/>
        <v>0.727202602411516</v>
      </c>
      <c r="U24" s="42">
        <f>储备!BD9</f>
        <v>7400</v>
      </c>
      <c r="V24" s="35">
        <f t="shared" si="7"/>
        <v>0.0288291096090539</v>
      </c>
    </row>
    <row r="25" s="18" customFormat="1" ht="24" customHeight="1" spans="1:22">
      <c r="A25" s="32">
        <v>3</v>
      </c>
      <c r="B25" s="33" t="s">
        <v>88</v>
      </c>
      <c r="C25" s="42">
        <f>储备!AU10</f>
        <v>217152.14</v>
      </c>
      <c r="D25" s="34">
        <f>C25/C22</f>
        <v>0.246346087669029</v>
      </c>
      <c r="E25" s="42">
        <f>储备!AV10</f>
        <v>12356</v>
      </c>
      <c r="F25" s="35">
        <f t="shared" si="10"/>
        <v>0.056900199095436</v>
      </c>
      <c r="G25" s="42">
        <f>储备!AW10</f>
        <v>13057</v>
      </c>
      <c r="H25" s="35">
        <f t="shared" si="11"/>
        <v>0.0601283505656449</v>
      </c>
      <c r="I25" s="42">
        <f>储备!AX10</f>
        <v>4600</v>
      </c>
      <c r="J25" s="35">
        <f t="shared" si="1"/>
        <v>0.0211833049400296</v>
      </c>
      <c r="K25" s="42">
        <f>储备!AY10</f>
        <v>7079.14</v>
      </c>
      <c r="L25" s="35">
        <f t="shared" si="2"/>
        <v>0.0325999089854698</v>
      </c>
      <c r="M25" s="42">
        <f>储备!AZ10</f>
        <v>0</v>
      </c>
      <c r="N25" s="35">
        <f t="shared" si="3"/>
        <v>0</v>
      </c>
      <c r="O25" s="42">
        <f>储备!BA10</f>
        <v>19000</v>
      </c>
      <c r="P25" s="35">
        <f t="shared" si="4"/>
        <v>0.0874962595349049</v>
      </c>
      <c r="Q25" s="42">
        <f>储备!BB10</f>
        <v>12000</v>
      </c>
      <c r="R25" s="35">
        <f t="shared" si="5"/>
        <v>0.0552607954957294</v>
      </c>
      <c r="S25" s="42">
        <f>储备!BC10</f>
        <v>147810</v>
      </c>
      <c r="T25" s="35">
        <f t="shared" si="6"/>
        <v>0.680674848518647</v>
      </c>
      <c r="U25" s="42">
        <f>储备!BD10</f>
        <v>1250</v>
      </c>
      <c r="V25" s="35">
        <f t="shared" si="7"/>
        <v>0.00575633286413848</v>
      </c>
    </row>
    <row r="26" s="18" customFormat="1" ht="24" customHeight="1" spans="1:22">
      <c r="A26" s="36">
        <v>4</v>
      </c>
      <c r="B26" s="33" t="s">
        <v>89</v>
      </c>
      <c r="C26" s="42">
        <f>储备!AU11</f>
        <v>314942</v>
      </c>
      <c r="D26" s="34">
        <f>C26/C22</f>
        <v>0.357282822737364</v>
      </c>
      <c r="E26" s="42">
        <f>储备!AV11</f>
        <v>4209</v>
      </c>
      <c r="F26" s="35">
        <f t="shared" si="10"/>
        <v>0.0133643655022195</v>
      </c>
      <c r="G26" s="42">
        <f>储备!AW11</f>
        <v>1889</v>
      </c>
      <c r="H26" s="35">
        <f t="shared" si="11"/>
        <v>0.00599792977754634</v>
      </c>
      <c r="I26" s="42">
        <f>储备!AX11</f>
        <v>115873</v>
      </c>
      <c r="J26" s="35">
        <f t="shared" si="1"/>
        <v>0.367918537381486</v>
      </c>
      <c r="K26" s="42">
        <f>储备!AY11</f>
        <v>3850</v>
      </c>
      <c r="L26" s="35">
        <f t="shared" si="2"/>
        <v>0.0122244730775825</v>
      </c>
      <c r="M26" s="42">
        <f>储备!AZ11</f>
        <v>0</v>
      </c>
      <c r="N26" s="35">
        <f t="shared" si="3"/>
        <v>0</v>
      </c>
      <c r="O26" s="42">
        <f>储备!BA11</f>
        <v>37000</v>
      </c>
      <c r="P26" s="35">
        <f t="shared" si="4"/>
        <v>0.117481949057287</v>
      </c>
      <c r="Q26" s="42">
        <f>储备!BB11</f>
        <v>0</v>
      </c>
      <c r="R26" s="35">
        <f t="shared" si="5"/>
        <v>0</v>
      </c>
      <c r="S26" s="42">
        <f>储备!BC11</f>
        <v>137942</v>
      </c>
      <c r="T26" s="35">
        <f t="shared" si="6"/>
        <v>0.437991757212439</v>
      </c>
      <c r="U26" s="42">
        <f>储备!BD11</f>
        <v>14179</v>
      </c>
      <c r="V26" s="35">
        <f t="shared" si="7"/>
        <v>0.0450209879914397</v>
      </c>
    </row>
    <row r="27" s="18" customFormat="1" ht="24" customHeight="1" spans="1:22">
      <c r="A27" s="32">
        <v>5</v>
      </c>
      <c r="B27" s="33" t="s">
        <v>90</v>
      </c>
      <c r="C27" s="42">
        <f>储备!AU12</f>
        <v>19913</v>
      </c>
      <c r="D27" s="34">
        <f>C27/C22</f>
        <v>0.0225901050008228</v>
      </c>
      <c r="E27" s="42">
        <f>储备!AV12</f>
        <v>11273</v>
      </c>
      <c r="F27" s="35">
        <f t="shared" si="10"/>
        <v>0.56611258976548</v>
      </c>
      <c r="G27" s="42">
        <f>储备!AW12</f>
        <v>1645</v>
      </c>
      <c r="H27" s="35">
        <f t="shared" si="11"/>
        <v>0.0826093506754382</v>
      </c>
      <c r="I27" s="42">
        <f>储备!AX12</f>
        <v>0</v>
      </c>
      <c r="J27" s="35">
        <f t="shared" si="1"/>
        <v>0</v>
      </c>
      <c r="K27" s="42">
        <f>储备!AY12</f>
        <v>2045</v>
      </c>
      <c r="L27" s="35">
        <f t="shared" si="2"/>
        <v>0.102696730778888</v>
      </c>
      <c r="M27" s="42">
        <f>储备!AZ12</f>
        <v>0</v>
      </c>
      <c r="N27" s="35">
        <f t="shared" si="3"/>
        <v>0</v>
      </c>
      <c r="O27" s="42">
        <f>储备!BA12</f>
        <v>1300</v>
      </c>
      <c r="P27" s="35">
        <f t="shared" si="4"/>
        <v>0.0652839853362125</v>
      </c>
      <c r="Q27" s="42">
        <f>储备!BB12</f>
        <v>3650</v>
      </c>
      <c r="R27" s="35">
        <f t="shared" si="5"/>
        <v>0.183297343443981</v>
      </c>
      <c r="S27" s="42">
        <f>储备!BC12</f>
        <v>0</v>
      </c>
      <c r="T27" s="35">
        <f t="shared" si="6"/>
        <v>0</v>
      </c>
      <c r="U27" s="42">
        <f>储备!BD12</f>
        <v>0</v>
      </c>
      <c r="V27" s="35">
        <f t="shared" si="7"/>
        <v>0</v>
      </c>
    </row>
  </sheetData>
  <mergeCells count="14">
    <mergeCell ref="A1:U1"/>
    <mergeCell ref="E2:F2"/>
    <mergeCell ref="G2:H2"/>
    <mergeCell ref="I2:J2"/>
    <mergeCell ref="K2:L2"/>
    <mergeCell ref="M2:N2"/>
    <mergeCell ref="O2:P2"/>
    <mergeCell ref="Q2:R2"/>
    <mergeCell ref="S2:T2"/>
    <mergeCell ref="U2:V2"/>
    <mergeCell ref="A2:A3"/>
    <mergeCell ref="B2:B3"/>
    <mergeCell ref="C2:C3"/>
    <mergeCell ref="D2:D3"/>
  </mergeCells>
  <pageMargins left="0.388888888888889" right="0.388888888888889" top="0.388888888888889" bottom="0.388888888888889" header="0.259027777777778" footer="0.259027777777778"/>
  <pageSetup paperSize="9" scale="78"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7"/>
  <sheetViews>
    <sheetView workbookViewId="0">
      <selection activeCell="A5" sqref="$A5:$XFD5"/>
    </sheetView>
  </sheetViews>
  <sheetFormatPr defaultColWidth="8.89166666666667" defaultRowHeight="13.5" outlineLevelRow="6"/>
  <cols>
    <col min="1" max="1" width="8.89166666666667" style="1"/>
    <col min="2" max="2" width="15.4416666666667" style="3" customWidth="1"/>
    <col min="3" max="3" width="7.10833333333333" style="3" customWidth="1"/>
    <col min="4" max="4" width="7.10833333333333" style="3" hidden="1" customWidth="1"/>
    <col min="5" max="5" width="7.10833333333333" style="3" customWidth="1"/>
    <col min="6" max="6" width="6.44166666666667" style="3" customWidth="1"/>
    <col min="7" max="7" width="6.44166666666667" style="3" hidden="1" customWidth="1"/>
    <col min="8" max="8" width="6.44166666666667" style="3" customWidth="1"/>
    <col min="9" max="9" width="6.44166666666667" style="4" customWidth="1"/>
    <col min="10" max="10" width="6.44166666666667" style="4" hidden="1" customWidth="1"/>
    <col min="11" max="11" width="6.44166666666667" style="5" customWidth="1"/>
    <col min="12" max="12" width="9" style="1" customWidth="1"/>
    <col min="13" max="13" width="9" style="1" hidden="1" customWidth="1"/>
    <col min="14" max="15" width="6.44166666666667" style="1" customWidth="1"/>
    <col min="16" max="16" width="6.44166666666667" style="1" hidden="1" customWidth="1"/>
    <col min="17" max="18" width="6.44166666666667" style="1" customWidth="1"/>
    <col min="19" max="19" width="6.44166666666667" style="1" hidden="1" customWidth="1"/>
    <col min="20" max="21" width="6.44166666666667" style="1" customWidth="1"/>
    <col min="22" max="22" width="6.44166666666667" style="1" hidden="1" customWidth="1"/>
    <col min="23" max="24" width="6.44166666666667" style="1" customWidth="1"/>
    <col min="25" max="25" width="6.44166666666667" style="1" hidden="1" customWidth="1"/>
    <col min="26" max="26" width="6.44166666666667" style="1" customWidth="1"/>
    <col min="27" max="27" width="8.33333333333333" style="1" customWidth="1"/>
    <col min="28" max="28" width="8.33333333333333" style="1" hidden="1" customWidth="1"/>
    <col min="29" max="29" width="6.44166666666667" style="1" customWidth="1"/>
    <col min="30" max="30" width="8.44166666666667" style="1" customWidth="1"/>
    <col min="31" max="31" width="8.44166666666667" style="1" hidden="1" customWidth="1"/>
    <col min="32" max="32" width="6.44166666666667" style="1" customWidth="1"/>
    <col min="33" max="33" width="8.89166666666667" style="1" hidden="1" customWidth="1"/>
    <col min="34" max="16384" width="8.89166666666667" style="1"/>
  </cols>
  <sheetData>
    <row r="1" s="1" customFormat="1" ht="46" customHeight="1" spans="1:32">
      <c r="A1" s="6" t="s">
        <v>2280</v>
      </c>
      <c r="B1" s="6"/>
      <c r="C1" s="6"/>
      <c r="D1" s="6"/>
      <c r="E1" s="6"/>
      <c r="F1" s="6"/>
      <c r="G1" s="6"/>
      <c r="H1" s="6"/>
      <c r="I1" s="15"/>
      <c r="J1" s="15"/>
      <c r="K1" s="6"/>
      <c r="L1" s="6"/>
      <c r="M1" s="6"/>
      <c r="N1" s="6"/>
      <c r="O1" s="6"/>
      <c r="P1" s="6"/>
      <c r="Q1" s="6"/>
      <c r="R1" s="6"/>
      <c r="S1" s="6"/>
      <c r="T1" s="6"/>
      <c r="U1" s="6"/>
      <c r="V1" s="6"/>
      <c r="W1" s="6"/>
      <c r="X1" s="6"/>
      <c r="Y1" s="6"/>
      <c r="Z1" s="6"/>
      <c r="AA1" s="6"/>
      <c r="AB1" s="6"/>
      <c r="AC1" s="6"/>
      <c r="AD1" s="6"/>
      <c r="AE1" s="6"/>
      <c r="AF1" s="6"/>
    </row>
    <row r="2" s="2" customFormat="1" ht="32" customHeight="1" spans="1:32">
      <c r="A2" s="7"/>
      <c r="B2" s="7"/>
      <c r="C2" s="8" t="s">
        <v>2281</v>
      </c>
      <c r="D2" s="8"/>
      <c r="E2" s="9"/>
      <c r="F2" s="8" t="s">
        <v>2282</v>
      </c>
      <c r="G2" s="8"/>
      <c r="H2" s="9"/>
      <c r="I2" s="8" t="s">
        <v>2283</v>
      </c>
      <c r="J2" s="8"/>
      <c r="K2" s="9"/>
      <c r="L2" s="7" t="s">
        <v>2284</v>
      </c>
      <c r="M2" s="7"/>
      <c r="N2" s="9"/>
      <c r="O2" s="7" t="s">
        <v>2285</v>
      </c>
      <c r="P2" s="7"/>
      <c r="Q2" s="9"/>
      <c r="R2" s="7" t="s">
        <v>2286</v>
      </c>
      <c r="S2" s="7"/>
      <c r="T2" s="9"/>
      <c r="U2" s="7" t="s">
        <v>2287</v>
      </c>
      <c r="V2" s="7"/>
      <c r="W2" s="9"/>
      <c r="X2" s="7" t="s">
        <v>2288</v>
      </c>
      <c r="Y2" s="7"/>
      <c r="Z2" s="9"/>
      <c r="AA2" s="7" t="s">
        <v>2289</v>
      </c>
      <c r="AB2" s="7"/>
      <c r="AC2" s="9"/>
      <c r="AD2" s="7" t="s">
        <v>2290</v>
      </c>
      <c r="AE2" s="7"/>
      <c r="AF2" s="9"/>
    </row>
    <row r="3" s="1" customFormat="1" ht="32" customHeight="1" spans="1:32">
      <c r="A3" s="10">
        <v>2020</v>
      </c>
      <c r="B3" s="10" t="s">
        <v>2291</v>
      </c>
      <c r="C3" s="11">
        <v>6.2655</v>
      </c>
      <c r="D3" s="11"/>
      <c r="E3" s="12">
        <v>0.0533</v>
      </c>
      <c r="F3" s="10">
        <v>15.64</v>
      </c>
      <c r="G3" s="10"/>
      <c r="H3" s="13">
        <v>0.133</v>
      </c>
      <c r="I3" s="14">
        <v>30.46</v>
      </c>
      <c r="J3" s="14"/>
      <c r="K3" s="13">
        <v>0.308</v>
      </c>
      <c r="L3" s="10">
        <v>53.8</v>
      </c>
      <c r="M3" s="10"/>
      <c r="N3" s="13">
        <v>0.456</v>
      </c>
      <c r="O3" s="10">
        <v>63</v>
      </c>
      <c r="P3" s="10">
        <v>9.2</v>
      </c>
      <c r="Q3" s="13">
        <v>0.519</v>
      </c>
      <c r="R3" s="10">
        <v>64.5</v>
      </c>
      <c r="S3" s="10">
        <v>1.5</v>
      </c>
      <c r="T3" s="13">
        <v>0.531</v>
      </c>
      <c r="U3" s="10">
        <v>87.56</v>
      </c>
      <c r="V3" s="14">
        <v>23.06</v>
      </c>
      <c r="W3" s="13">
        <v>0.732</v>
      </c>
      <c r="X3" s="10">
        <v>105.7</v>
      </c>
      <c r="Y3" s="10"/>
      <c r="Z3" s="13">
        <v>0.862</v>
      </c>
      <c r="AA3" s="10">
        <v>113.51</v>
      </c>
      <c r="AB3" s="10"/>
      <c r="AC3" s="13">
        <v>0.926</v>
      </c>
      <c r="AD3" s="10">
        <v>117.23</v>
      </c>
      <c r="AE3" s="10"/>
      <c r="AF3" s="13">
        <v>0.926</v>
      </c>
    </row>
    <row r="4" s="1" customFormat="1" ht="32" customHeight="1" spans="1:32">
      <c r="A4" s="10">
        <v>2021</v>
      </c>
      <c r="B4" s="10" t="s">
        <v>2291</v>
      </c>
      <c r="C4" s="11">
        <v>4.070288</v>
      </c>
      <c r="D4" s="11"/>
      <c r="E4" s="12">
        <v>0.026</v>
      </c>
      <c r="F4" s="14">
        <v>14.91</v>
      </c>
      <c r="G4" s="14"/>
      <c r="H4" s="13">
        <v>0.0823</v>
      </c>
      <c r="I4" s="14">
        <v>29.6</v>
      </c>
      <c r="J4" s="14"/>
      <c r="K4" s="13">
        <v>0.1625</v>
      </c>
      <c r="L4" s="14">
        <v>42.59319</v>
      </c>
      <c r="M4" s="14"/>
      <c r="N4" s="13">
        <v>0.2339</v>
      </c>
      <c r="O4" s="10">
        <v>59.37708</v>
      </c>
      <c r="P4" s="10">
        <v>16.78389</v>
      </c>
      <c r="Q4" s="13">
        <v>0.3256</v>
      </c>
      <c r="R4" s="10">
        <v>74.272081</v>
      </c>
      <c r="S4" s="10">
        <v>14.895001</v>
      </c>
      <c r="T4" s="13">
        <v>0.4064</v>
      </c>
      <c r="U4" s="14">
        <v>94.160774</v>
      </c>
      <c r="V4" s="14">
        <v>19.888693</v>
      </c>
      <c r="W4" s="13">
        <v>0.4275</v>
      </c>
      <c r="X4" s="10">
        <v>114.77452</v>
      </c>
      <c r="Y4" s="10">
        <v>20.613746</v>
      </c>
      <c r="Z4" s="13">
        <v>0.6303</v>
      </c>
      <c r="AA4" s="10">
        <v>129.27</v>
      </c>
      <c r="AB4" s="10">
        <v>14.49548</v>
      </c>
      <c r="AC4" s="13">
        <v>0.71</v>
      </c>
      <c r="AD4" s="10">
        <v>145.04</v>
      </c>
      <c r="AE4" s="10">
        <v>15.77</v>
      </c>
      <c r="AF4" s="13">
        <v>0.797</v>
      </c>
    </row>
    <row r="5" s="1" customFormat="1" ht="32" customHeight="1" spans="1:32">
      <c r="A5" s="10" t="s">
        <v>2292</v>
      </c>
      <c r="B5" s="10" t="s">
        <v>2291</v>
      </c>
      <c r="C5" s="10">
        <v>11.6998</v>
      </c>
      <c r="D5" s="10"/>
      <c r="E5" s="13">
        <f>C5/217.45</f>
        <v>0.0538045527707519</v>
      </c>
      <c r="F5" s="14">
        <v>20.07</v>
      </c>
      <c r="G5" s="14"/>
      <c r="H5" s="13">
        <v>0.092</v>
      </c>
      <c r="I5" s="14">
        <v>38.97</v>
      </c>
      <c r="J5" s="14"/>
      <c r="K5" s="13">
        <v>0.179</v>
      </c>
      <c r="L5" s="10">
        <v>58.63</v>
      </c>
      <c r="M5" s="10"/>
      <c r="N5" s="13">
        <v>0.27</v>
      </c>
      <c r="O5" s="10"/>
      <c r="P5" s="10"/>
      <c r="Q5" s="13"/>
      <c r="R5" s="10"/>
      <c r="S5" s="10"/>
      <c r="T5" s="13"/>
      <c r="U5" s="10"/>
      <c r="V5" s="10"/>
      <c r="W5" s="13"/>
      <c r="X5" s="10"/>
      <c r="Y5" s="10"/>
      <c r="Z5" s="13"/>
      <c r="AA5" s="10"/>
      <c r="AB5" s="10"/>
      <c r="AC5" s="13"/>
      <c r="AD5" s="10"/>
      <c r="AE5" s="10"/>
      <c r="AF5" s="13"/>
    </row>
    <row r="6" s="1" customFormat="1" ht="32" customHeight="1" spans="1:33">
      <c r="A6" s="10">
        <v>2020</v>
      </c>
      <c r="B6" s="10" t="s">
        <v>2293</v>
      </c>
      <c r="C6" s="11">
        <v>5.5546</v>
      </c>
      <c r="D6" s="11"/>
      <c r="E6" s="13">
        <v>0.99</v>
      </c>
      <c r="F6" s="14">
        <v>10.7283</v>
      </c>
      <c r="G6" s="14"/>
      <c r="H6" s="13">
        <v>0.716445610610691</v>
      </c>
      <c r="I6" s="14">
        <v>17.7569</v>
      </c>
      <c r="J6" s="14"/>
      <c r="K6" s="13">
        <v>0.59672865261492</v>
      </c>
      <c r="L6" s="14">
        <v>38.8184</v>
      </c>
      <c r="M6" s="14"/>
      <c r="N6" s="13">
        <v>0.500233817328763</v>
      </c>
      <c r="O6" s="14">
        <v>48.699</v>
      </c>
      <c r="P6" s="14"/>
      <c r="Q6" s="13">
        <v>0.295368762086145</v>
      </c>
      <c r="R6" s="14">
        <v>51.4949</v>
      </c>
      <c r="S6" s="14"/>
      <c r="T6" s="13">
        <v>0.182466985237217</v>
      </c>
      <c r="U6" s="14">
        <v>65.3241</v>
      </c>
      <c r="V6" s="14"/>
      <c r="W6" s="13">
        <v>0.149186015009553</v>
      </c>
      <c r="X6" s="14">
        <v>86.6898</v>
      </c>
      <c r="Y6" s="14"/>
      <c r="Z6" s="13">
        <v>0.212544811390031</v>
      </c>
      <c r="AA6" s="14">
        <v>103.44</v>
      </c>
      <c r="AB6" s="14"/>
      <c r="AC6" s="13">
        <v>0.328</v>
      </c>
      <c r="AD6" s="14">
        <v>117.2301</v>
      </c>
      <c r="AE6" s="14"/>
      <c r="AF6" s="13">
        <v>0.368204645799511</v>
      </c>
      <c r="AG6" s="1">
        <v>182</v>
      </c>
    </row>
    <row r="7" s="1" customFormat="1" ht="32" customHeight="1" spans="1:32">
      <c r="A7" s="10">
        <v>2021</v>
      </c>
      <c r="B7" s="10" t="s">
        <v>2293</v>
      </c>
      <c r="C7" s="14">
        <v>6.0786</v>
      </c>
      <c r="D7" s="14"/>
      <c r="E7" s="13">
        <v>0.0943362258308429</v>
      </c>
      <c r="F7" s="14">
        <v>13.033</v>
      </c>
      <c r="G7" s="14"/>
      <c r="H7" s="13">
        <v>0.214824343092568</v>
      </c>
      <c r="I7" s="14">
        <v>21.5152</v>
      </c>
      <c r="J7" s="14"/>
      <c r="K7" s="13">
        <v>0.211652934915441</v>
      </c>
      <c r="L7" s="14">
        <v>43.254</v>
      </c>
      <c r="M7" s="14"/>
      <c r="N7" s="16">
        <v>0.114265399913443</v>
      </c>
      <c r="O7" s="10">
        <v>49.2463564</v>
      </c>
      <c r="P7" s="10"/>
      <c r="Q7" s="16">
        <v>0.0112395819216002</v>
      </c>
      <c r="R7" s="10">
        <v>60.8</v>
      </c>
      <c r="S7" s="10"/>
      <c r="T7" s="16">
        <v>0.180699447906492</v>
      </c>
      <c r="U7" s="10">
        <v>76.215</v>
      </c>
      <c r="V7" s="10"/>
      <c r="W7" s="16">
        <v>0.166721011081668</v>
      </c>
      <c r="X7" s="10">
        <v>92.35</v>
      </c>
      <c r="Y7" s="10"/>
      <c r="Z7" s="16">
        <v>0.0652925719058066</v>
      </c>
      <c r="AA7" s="10">
        <v>111.94</v>
      </c>
      <c r="AB7" s="10"/>
      <c r="AC7" s="16">
        <v>0.0821732405259088</v>
      </c>
      <c r="AD7" s="10">
        <v>137.56</v>
      </c>
      <c r="AE7" s="10"/>
      <c r="AF7" s="16">
        <v>0.173418772141285</v>
      </c>
    </row>
  </sheetData>
  <mergeCells count="11">
    <mergeCell ref="A1:AF1"/>
    <mergeCell ref="C2:E2"/>
    <mergeCell ref="F2:H2"/>
    <mergeCell ref="I2:K2"/>
    <mergeCell ref="L2:N2"/>
    <mergeCell ref="O2:Q2"/>
    <mergeCell ref="R2:T2"/>
    <mergeCell ref="U2:W2"/>
    <mergeCell ref="X2:Z2"/>
    <mergeCell ref="AA2:AC2"/>
    <mergeCell ref="AD2:AF2"/>
  </mergeCells>
  <pageMargins left="0.75" right="0.75" top="1" bottom="1" header="0.5" footer="0.5"/>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BR238"/>
  <sheetViews>
    <sheetView zoomScale="75" zoomScaleNormal="75" workbookViewId="0">
      <pane xSplit="6" ySplit="6" topLeftCell="G152" activePane="bottomRight" state="frozen"/>
      <selection/>
      <selection pane="topRight"/>
      <selection pane="bottomLeft"/>
      <selection pane="bottomRight" activeCell="AH194" sqref="AH194"/>
    </sheetView>
  </sheetViews>
  <sheetFormatPr defaultColWidth="8.88333333333333" defaultRowHeight="12" customHeight="1"/>
  <cols>
    <col min="1" max="1" width="6.63333333333333" style="408" customWidth="1"/>
    <col min="2" max="2" width="6.63333333333333" style="409" customWidth="1"/>
    <col min="3" max="3" width="7.63333333333333" style="409" customWidth="1"/>
    <col min="4" max="4" width="7.35833333333333" style="783" hidden="1" customWidth="1"/>
    <col min="5" max="5" width="7.63333333333333" style="783" hidden="1" customWidth="1"/>
    <col min="6" max="6" width="25.3916666666667" style="411" customWidth="1"/>
    <col min="7" max="7" width="30.6333333333333" style="124" hidden="1" customWidth="1"/>
    <col min="8" max="8" width="8.75833333333333" style="412" customWidth="1"/>
    <col min="9" max="9" width="8.75833333333333" style="125" hidden="1" customWidth="1"/>
    <col min="10" max="10" width="8.75833333333333" style="412" customWidth="1"/>
    <col min="11" max="13" width="5.89166666666667" style="125" hidden="1" customWidth="1"/>
    <col min="14" max="14" width="7.975" style="125" hidden="1" customWidth="1"/>
    <col min="15" max="18" width="5.89166666666667" style="125" hidden="1" customWidth="1"/>
    <col min="19" max="19" width="13.9666666666667" style="125" hidden="1" customWidth="1"/>
    <col min="20" max="20" width="8.08333333333333" style="125" hidden="1" customWidth="1"/>
    <col min="21" max="21" width="12.2" style="125" hidden="1" customWidth="1"/>
    <col min="22" max="22" width="8.08333333333333" style="125" hidden="1" customWidth="1"/>
    <col min="23" max="23" width="7.18333333333333" style="125" hidden="1" customWidth="1"/>
    <col min="24" max="26" width="7.33333333333333" style="125" hidden="1" customWidth="1"/>
    <col min="27" max="27" width="7.33333333333333" style="415" customWidth="1"/>
    <col min="28" max="28" width="7.33333333333333" style="416" customWidth="1"/>
    <col min="29" max="31" width="7.33333333333333" style="415" customWidth="1"/>
    <col min="32" max="32" width="10.9333333333333" style="415" customWidth="1"/>
    <col min="33" max="34" width="7.33333333333333" style="412" customWidth="1"/>
    <col min="35" max="35" width="12.6333333333333" style="417" customWidth="1"/>
    <col min="36" max="36" width="8.60833333333333" style="127" hidden="1" customWidth="1"/>
    <col min="37" max="37" width="8.60833333333333" style="128" hidden="1" customWidth="1"/>
    <col min="38" max="39" width="9.58333333333333" style="127" hidden="1" customWidth="1"/>
    <col min="40" max="40" width="9.58333333333333" style="128" hidden="1" customWidth="1"/>
    <col min="41" max="41" width="16.1666666666667" style="784" customWidth="1"/>
    <col min="42" max="43" width="8.63333333333333" style="418" hidden="1" customWidth="1"/>
    <col min="44" max="44" width="21.325" style="418" hidden="1" customWidth="1"/>
    <col min="45" max="46" width="12.6333333333333" style="418" hidden="1" customWidth="1"/>
    <col min="47" max="47" width="6.88333333333333" style="125" hidden="1" customWidth="1"/>
    <col min="48" max="48" width="12.225" style="125" hidden="1" customWidth="1"/>
    <col min="49" max="49" width="8.63333333333333" style="125" hidden="1" customWidth="1"/>
    <col min="50" max="50" width="6.89166666666667" style="125" hidden="1" customWidth="1"/>
    <col min="51" max="51" width="8.33333333333333" style="125" hidden="1" customWidth="1"/>
    <col min="52" max="52" width="5.88333333333333" style="125" hidden="1" customWidth="1"/>
    <col min="53" max="54" width="7.225" style="125" hidden="1" customWidth="1"/>
    <col min="55" max="55" width="6.925" style="125" hidden="1" customWidth="1"/>
    <col min="56" max="56" width="7.225" style="125" hidden="1" customWidth="1"/>
    <col min="57" max="57" width="11.3583333333333" style="125" hidden="1" customWidth="1"/>
    <col min="58" max="63" width="10.7666666666667" style="125" hidden="1" customWidth="1"/>
    <col min="64" max="64" width="10.7666666666667" style="120" hidden="1" customWidth="1"/>
    <col min="65" max="65" width="13.1916666666667" style="120" hidden="1" customWidth="1"/>
    <col min="66" max="69" width="13.1916666666667" style="422" hidden="1" customWidth="1"/>
    <col min="70" max="70" width="18.1166666666667" style="423" customWidth="1"/>
    <col min="71" max="95" width="8.88333333333333" style="785"/>
    <col min="96" max="16382" width="27.9166666666667" style="785"/>
    <col min="16383" max="16384" width="8.88333333333333" style="785"/>
  </cols>
  <sheetData>
    <row r="1" s="424" customFormat="1" ht="18" customHeight="1" spans="1:70">
      <c r="A1" s="426" t="s">
        <v>559</v>
      </c>
      <c r="B1" s="427"/>
      <c r="C1" s="427"/>
      <c r="D1" s="132"/>
      <c r="E1" s="132"/>
      <c r="F1" s="411"/>
      <c r="G1" s="124"/>
      <c r="H1" s="412"/>
      <c r="I1" s="125"/>
      <c r="J1" s="412"/>
      <c r="K1" s="125"/>
      <c r="L1" s="125"/>
      <c r="M1" s="125"/>
      <c r="N1" s="125"/>
      <c r="O1" s="125"/>
      <c r="P1" s="125"/>
      <c r="Q1" s="125"/>
      <c r="R1" s="125"/>
      <c r="S1" s="125"/>
      <c r="T1" s="125"/>
      <c r="U1" s="125"/>
      <c r="V1" s="125"/>
      <c r="W1" s="125"/>
      <c r="X1" s="125"/>
      <c r="Y1" s="125"/>
      <c r="Z1" s="125"/>
      <c r="AA1" s="412"/>
      <c r="AB1" s="416"/>
      <c r="AC1" s="412"/>
      <c r="AD1" s="412"/>
      <c r="AE1" s="412"/>
      <c r="AF1" s="412"/>
      <c r="AG1" s="412"/>
      <c r="AH1" s="412"/>
      <c r="AI1" s="412"/>
      <c r="AJ1" s="125"/>
      <c r="AK1" s="257"/>
      <c r="AL1" s="125"/>
      <c r="AM1" s="125"/>
      <c r="AN1" s="257"/>
      <c r="AO1" s="411"/>
      <c r="AP1" s="120"/>
      <c r="AQ1" s="120"/>
      <c r="AR1" s="120"/>
      <c r="AS1" s="120"/>
      <c r="AT1" s="120"/>
      <c r="AU1" s="125"/>
      <c r="AV1" s="125"/>
      <c r="AW1" s="125"/>
      <c r="AX1" s="125"/>
      <c r="AY1" s="125"/>
      <c r="AZ1" s="125"/>
      <c r="BA1" s="125"/>
      <c r="BB1" s="125"/>
      <c r="BC1" s="125"/>
      <c r="BD1" s="125"/>
      <c r="BE1" s="125"/>
      <c r="BF1" s="126"/>
      <c r="BG1" s="126"/>
      <c r="BH1" s="126"/>
      <c r="BI1" s="126"/>
      <c r="BJ1" s="126"/>
      <c r="BK1" s="126"/>
      <c r="BL1" s="120"/>
      <c r="BM1" s="120"/>
      <c r="BN1" s="120"/>
      <c r="BO1" s="120"/>
      <c r="BP1" s="120"/>
      <c r="BQ1" s="120"/>
      <c r="BR1" s="423"/>
    </row>
    <row r="2" s="779" customFormat="1" ht="32.1" customHeight="1" spans="1:70">
      <c r="A2" s="428" t="s">
        <v>560</v>
      </c>
      <c r="B2" s="429"/>
      <c r="C2" s="429"/>
      <c r="D2" s="550"/>
      <c r="E2" s="550"/>
      <c r="F2" s="431"/>
      <c r="G2" s="135"/>
      <c r="H2" s="432"/>
      <c r="I2" s="136"/>
      <c r="J2" s="432"/>
      <c r="K2" s="136"/>
      <c r="L2" s="136"/>
      <c r="M2" s="136"/>
      <c r="N2" s="136"/>
      <c r="O2" s="136"/>
      <c r="P2" s="136"/>
      <c r="Q2" s="136"/>
      <c r="R2" s="136"/>
      <c r="S2" s="136"/>
      <c r="T2" s="136"/>
      <c r="U2" s="136"/>
      <c r="V2" s="136"/>
      <c r="W2" s="136"/>
      <c r="X2" s="136"/>
      <c r="Y2" s="136"/>
      <c r="Z2" s="136"/>
      <c r="AA2" s="530"/>
      <c r="AB2" s="531"/>
      <c r="AC2" s="530"/>
      <c r="AD2" s="530"/>
      <c r="AE2" s="530"/>
      <c r="AF2" s="530"/>
      <c r="AG2" s="432"/>
      <c r="AH2" s="432"/>
      <c r="AI2" s="432"/>
      <c r="AJ2" s="136"/>
      <c r="AK2" s="183"/>
      <c r="AL2" s="136"/>
      <c r="AM2" s="136"/>
      <c r="AN2" s="183"/>
      <c r="AO2" s="802"/>
      <c r="AP2" s="550"/>
      <c r="AQ2" s="550"/>
      <c r="AR2" s="550"/>
      <c r="AS2" s="550"/>
      <c r="AT2" s="550"/>
      <c r="AU2" s="136"/>
      <c r="AV2" s="136"/>
      <c r="AW2" s="136"/>
      <c r="AX2" s="136"/>
      <c r="AY2" s="136"/>
      <c r="AZ2" s="136"/>
      <c r="BA2" s="136"/>
      <c r="BB2" s="136"/>
      <c r="BC2" s="136"/>
      <c r="BD2" s="136"/>
      <c r="BE2" s="136"/>
      <c r="BF2" s="136"/>
      <c r="BG2" s="136"/>
      <c r="BH2" s="136"/>
      <c r="BI2" s="136"/>
      <c r="BJ2" s="136"/>
      <c r="BK2" s="136"/>
      <c r="BL2" s="134"/>
      <c r="BM2" s="134"/>
      <c r="BN2" s="550"/>
      <c r="BO2" s="550"/>
      <c r="BP2" s="550"/>
      <c r="BQ2" s="550"/>
      <c r="BR2" s="431"/>
    </row>
    <row r="3" s="779" customFormat="1" ht="29" customHeight="1" spans="1:70">
      <c r="A3" s="408"/>
      <c r="B3" s="408"/>
      <c r="C3" s="408"/>
      <c r="D3" s="120"/>
      <c r="E3" s="120"/>
      <c r="F3" s="786"/>
      <c r="G3" s="239"/>
      <c r="H3" s="786"/>
      <c r="I3" s="239"/>
      <c r="J3" s="490" t="s">
        <v>2</v>
      </c>
      <c r="K3" s="167"/>
      <c r="L3" s="167"/>
      <c r="M3" s="167"/>
      <c r="N3" s="167"/>
      <c r="O3" s="154"/>
      <c r="P3" s="154"/>
      <c r="Q3" s="154"/>
      <c r="R3" s="154"/>
      <c r="S3" s="154"/>
      <c r="T3" s="154"/>
      <c r="U3" s="154"/>
      <c r="V3" s="154"/>
      <c r="W3" s="154"/>
      <c r="X3" s="154"/>
      <c r="Y3" s="154"/>
      <c r="Z3" s="154"/>
      <c r="AA3" s="551"/>
      <c r="AB3" s="533"/>
      <c r="AC3" s="551"/>
      <c r="AD3" s="551"/>
      <c r="AE3" s="551"/>
      <c r="AF3" s="551"/>
      <c r="AG3" s="551"/>
      <c r="AH3" s="551"/>
      <c r="AI3" s="552"/>
      <c r="AJ3" s="154"/>
      <c r="AK3" s="258"/>
      <c r="AL3" s="167"/>
      <c r="AM3" s="167"/>
      <c r="AN3" s="185"/>
      <c r="AO3" s="427"/>
      <c r="AP3" s="184"/>
      <c r="AQ3" s="184"/>
      <c r="AR3" s="184"/>
      <c r="AS3" s="184"/>
      <c r="AT3" s="184"/>
      <c r="AU3" s="167"/>
      <c r="AV3" s="167"/>
      <c r="AW3" s="167"/>
      <c r="AX3" s="167"/>
      <c r="AY3" s="167"/>
      <c r="AZ3" s="167"/>
      <c r="BA3" s="167"/>
      <c r="BB3" s="167"/>
      <c r="BC3" s="167"/>
      <c r="BD3" s="167"/>
      <c r="BE3" s="167"/>
      <c r="BF3" s="154"/>
      <c r="BG3" s="154"/>
      <c r="BH3" s="154"/>
      <c r="BI3" s="154"/>
      <c r="BJ3" s="154"/>
      <c r="BK3" s="154"/>
      <c r="BL3" s="213"/>
      <c r="BM3" s="184"/>
      <c r="BN3" s="184"/>
      <c r="BO3" s="184"/>
      <c r="BP3" s="184"/>
      <c r="BQ3" s="184"/>
      <c r="BR3" s="620"/>
    </row>
    <row r="4" s="625" customFormat="1" ht="26" customHeight="1" spans="1:70">
      <c r="A4" s="787" t="s">
        <v>561</v>
      </c>
      <c r="B4" s="788" t="s">
        <v>562</v>
      </c>
      <c r="C4" s="788" t="s">
        <v>563</v>
      </c>
      <c r="D4" s="663" t="s">
        <v>564</v>
      </c>
      <c r="E4" s="663"/>
      <c r="F4" s="787" t="s">
        <v>565</v>
      </c>
      <c r="G4" s="276" t="s">
        <v>566</v>
      </c>
      <c r="H4" s="789" t="s">
        <v>567</v>
      </c>
      <c r="I4" s="371" t="s">
        <v>568</v>
      </c>
      <c r="J4" s="492" t="s">
        <v>11</v>
      </c>
      <c r="K4" s="156" t="s">
        <v>569</v>
      </c>
      <c r="L4" s="156"/>
      <c r="M4" s="156"/>
      <c r="N4" s="156"/>
      <c r="O4" s="156"/>
      <c r="P4" s="156"/>
      <c r="Q4" s="156"/>
      <c r="R4" s="156"/>
      <c r="S4" s="156"/>
      <c r="T4" s="156"/>
      <c r="U4" s="156"/>
      <c r="V4" s="156"/>
      <c r="W4" s="372" t="s">
        <v>570</v>
      </c>
      <c r="X4" s="373"/>
      <c r="Y4" s="373"/>
      <c r="Z4" s="159"/>
      <c r="AA4" s="536" t="s">
        <v>571</v>
      </c>
      <c r="AB4" s="535"/>
      <c r="AC4" s="536"/>
      <c r="AD4" s="796" t="s">
        <v>572</v>
      </c>
      <c r="AE4" s="796"/>
      <c r="AF4" s="796"/>
      <c r="AG4" s="800" t="s">
        <v>573</v>
      </c>
      <c r="AH4" s="555"/>
      <c r="AI4" s="559" t="s">
        <v>574</v>
      </c>
      <c r="AJ4" s="189" t="s">
        <v>575</v>
      </c>
      <c r="AK4" s="188"/>
      <c r="AL4" s="189"/>
      <c r="AM4" s="189"/>
      <c r="AN4" s="188"/>
      <c r="AO4" s="803"/>
      <c r="AP4" s="494" t="s">
        <v>576</v>
      </c>
      <c r="AQ4" s="494"/>
      <c r="AR4" s="444" t="s">
        <v>577</v>
      </c>
      <c r="AS4" s="444"/>
      <c r="AT4" s="444"/>
      <c r="AU4" s="29" t="s">
        <v>578</v>
      </c>
      <c r="AV4" s="39"/>
      <c r="AW4" s="39"/>
      <c r="AX4" s="39"/>
      <c r="AY4" s="39"/>
      <c r="AZ4" s="39"/>
      <c r="BA4" s="39"/>
      <c r="BB4" s="39"/>
      <c r="BC4" s="39"/>
      <c r="BD4" s="39"/>
      <c r="BE4" s="155"/>
      <c r="BF4" s="156" t="s">
        <v>579</v>
      </c>
      <c r="BG4" s="156" t="s">
        <v>580</v>
      </c>
      <c r="BH4" s="39"/>
      <c r="BI4" s="156" t="s">
        <v>581</v>
      </c>
      <c r="BJ4" s="39"/>
      <c r="BK4" s="215" t="s">
        <v>25</v>
      </c>
      <c r="BL4" s="215"/>
      <c r="BM4" s="215"/>
      <c r="BN4" s="823" t="s">
        <v>582</v>
      </c>
      <c r="BO4" s="622"/>
      <c r="BP4" s="824" t="s">
        <v>583</v>
      </c>
      <c r="BQ4" s="622"/>
      <c r="BR4" s="825" t="s">
        <v>584</v>
      </c>
    </row>
    <row r="5" s="625" customFormat="1" ht="26" customHeight="1" spans="1:70">
      <c r="A5" s="440"/>
      <c r="B5" s="441"/>
      <c r="C5" s="441"/>
      <c r="D5" s="663"/>
      <c r="E5" s="663"/>
      <c r="F5" s="440"/>
      <c r="G5" s="142"/>
      <c r="H5" s="442"/>
      <c r="I5" s="297"/>
      <c r="J5" s="495"/>
      <c r="K5" s="156" t="s">
        <v>585</v>
      </c>
      <c r="L5" s="156" t="s">
        <v>586</v>
      </c>
      <c r="M5" s="156" t="s">
        <v>587</v>
      </c>
      <c r="N5" s="156" t="s">
        <v>588</v>
      </c>
      <c r="O5" s="372" t="s">
        <v>589</v>
      </c>
      <c r="P5" s="159"/>
      <c r="Q5" s="372" t="s">
        <v>590</v>
      </c>
      <c r="R5" s="159"/>
      <c r="S5" s="373" t="s">
        <v>591</v>
      </c>
      <c r="T5" s="373"/>
      <c r="U5" s="373"/>
      <c r="V5" s="159"/>
      <c r="W5" s="374" t="s">
        <v>592</v>
      </c>
      <c r="X5" s="374" t="s">
        <v>593</v>
      </c>
      <c r="Y5" s="374" t="s">
        <v>594</v>
      </c>
      <c r="Z5" s="374" t="s">
        <v>595</v>
      </c>
      <c r="AA5" s="537" t="s">
        <v>40</v>
      </c>
      <c r="AB5" s="797" t="s">
        <v>596</v>
      </c>
      <c r="AC5" s="537" t="s">
        <v>597</v>
      </c>
      <c r="AD5" s="537" t="s">
        <v>598</v>
      </c>
      <c r="AE5" s="537" t="s">
        <v>599</v>
      </c>
      <c r="AF5" s="537" t="s">
        <v>45</v>
      </c>
      <c r="AG5" s="801" t="s">
        <v>46</v>
      </c>
      <c r="AH5" s="801" t="s">
        <v>600</v>
      </c>
      <c r="AI5" s="559"/>
      <c r="AJ5" s="142" t="s">
        <v>601</v>
      </c>
      <c r="AK5" s="195"/>
      <c r="AL5" s="373" t="s">
        <v>602</v>
      </c>
      <c r="AM5" s="189"/>
      <c r="AN5" s="188"/>
      <c r="AO5" s="804" t="s">
        <v>603</v>
      </c>
      <c r="AP5" s="805" t="s">
        <v>51</v>
      </c>
      <c r="AQ5" s="805" t="s">
        <v>604</v>
      </c>
      <c r="AR5" s="806" t="s">
        <v>605</v>
      </c>
      <c r="AS5" s="806" t="s">
        <v>606</v>
      </c>
      <c r="AT5" s="806" t="s">
        <v>607</v>
      </c>
      <c r="AU5" s="29" t="s">
        <v>608</v>
      </c>
      <c r="AV5" s="156" t="s">
        <v>609</v>
      </c>
      <c r="AW5" s="156" t="s">
        <v>610</v>
      </c>
      <c r="AX5" s="156" t="s">
        <v>611</v>
      </c>
      <c r="AY5" s="156" t="s">
        <v>612</v>
      </c>
      <c r="AZ5" s="156" t="s">
        <v>613</v>
      </c>
      <c r="BA5" s="156" t="s">
        <v>614</v>
      </c>
      <c r="BB5" s="156" t="s">
        <v>615</v>
      </c>
      <c r="BC5" s="156" t="s">
        <v>616</v>
      </c>
      <c r="BD5" s="156" t="s">
        <v>617</v>
      </c>
      <c r="BE5" s="157"/>
      <c r="BF5" s="39"/>
      <c r="BG5" s="156" t="s">
        <v>618</v>
      </c>
      <c r="BH5" s="156" t="s">
        <v>619</v>
      </c>
      <c r="BI5" s="156" t="s">
        <v>620</v>
      </c>
      <c r="BJ5" s="156" t="s">
        <v>619</v>
      </c>
      <c r="BK5" s="156" t="s">
        <v>621</v>
      </c>
      <c r="BL5" s="156" t="s">
        <v>622</v>
      </c>
      <c r="BM5" s="394" t="s">
        <v>623</v>
      </c>
      <c r="BN5" s="494" t="s">
        <v>624</v>
      </c>
      <c r="BO5" s="715" t="s">
        <v>623</v>
      </c>
      <c r="BP5" s="826" t="s">
        <v>72</v>
      </c>
      <c r="BQ5" s="826" t="s">
        <v>73</v>
      </c>
      <c r="BR5" s="628"/>
    </row>
    <row r="6" s="780" customFormat="1" ht="52" customHeight="1" spans="1:70">
      <c r="A6" s="440"/>
      <c r="B6" s="441"/>
      <c r="C6" s="441"/>
      <c r="D6" s="790" t="s">
        <v>625</v>
      </c>
      <c r="E6" s="790" t="s">
        <v>626</v>
      </c>
      <c r="F6" s="440"/>
      <c r="G6" s="142"/>
      <c r="H6" s="442"/>
      <c r="I6" s="298"/>
      <c r="J6" s="498"/>
      <c r="K6" s="39"/>
      <c r="L6" s="39"/>
      <c r="M6" s="39"/>
      <c r="N6" s="39"/>
      <c r="O6" s="156" t="s">
        <v>627</v>
      </c>
      <c r="P6" s="39" t="s">
        <v>628</v>
      </c>
      <c r="Q6" s="156" t="s">
        <v>627</v>
      </c>
      <c r="R6" s="39" t="s">
        <v>628</v>
      </c>
      <c r="S6" s="39" t="s">
        <v>629</v>
      </c>
      <c r="T6" s="39" t="s">
        <v>630</v>
      </c>
      <c r="U6" s="39" t="s">
        <v>631</v>
      </c>
      <c r="V6" s="39" t="s">
        <v>632</v>
      </c>
      <c r="W6" s="164"/>
      <c r="X6" s="164"/>
      <c r="Y6" s="164"/>
      <c r="Z6" s="164"/>
      <c r="AA6" s="540"/>
      <c r="AB6" s="541"/>
      <c r="AC6" s="540"/>
      <c r="AD6" s="540"/>
      <c r="AE6" s="540"/>
      <c r="AF6" s="540"/>
      <c r="AG6" s="558"/>
      <c r="AH6" s="558"/>
      <c r="AI6" s="559"/>
      <c r="AJ6" s="142" t="s">
        <v>633</v>
      </c>
      <c r="AK6" s="387" t="s">
        <v>634</v>
      </c>
      <c r="AL6" s="159" t="s">
        <v>635</v>
      </c>
      <c r="AM6" s="39" t="s">
        <v>636</v>
      </c>
      <c r="AN6" s="737" t="s">
        <v>84</v>
      </c>
      <c r="AO6" s="807"/>
      <c r="AP6" s="808"/>
      <c r="AQ6" s="808"/>
      <c r="AR6" s="806"/>
      <c r="AS6" s="806"/>
      <c r="AT6" s="806"/>
      <c r="AU6" s="29"/>
      <c r="AV6" s="39"/>
      <c r="AW6" s="39"/>
      <c r="AX6" s="39"/>
      <c r="AY6" s="39"/>
      <c r="AZ6" s="39"/>
      <c r="BA6" s="39"/>
      <c r="BB6" s="39"/>
      <c r="BC6" s="39"/>
      <c r="BD6" s="39"/>
      <c r="BE6" s="160"/>
      <c r="BF6" s="39"/>
      <c r="BG6" s="39"/>
      <c r="BH6" s="156" t="s">
        <v>66</v>
      </c>
      <c r="BI6" s="156" t="s">
        <v>67</v>
      </c>
      <c r="BJ6" s="156" t="s">
        <v>66</v>
      </c>
      <c r="BK6" s="156"/>
      <c r="BL6" s="156" t="s">
        <v>69</v>
      </c>
      <c r="BM6" s="215" t="s">
        <v>70</v>
      </c>
      <c r="BN6" s="494"/>
      <c r="BO6" s="629"/>
      <c r="BP6" s="630"/>
      <c r="BQ6" s="630"/>
      <c r="BR6" s="628"/>
    </row>
    <row r="7" s="118" customFormat="1" ht="30" hidden="1" customHeight="1" spans="1:70">
      <c r="A7" s="142"/>
      <c r="B7" s="37">
        <f>B13+B84+B101+B117+B154+B198+B216</f>
        <v>196</v>
      </c>
      <c r="C7" s="37" t="s">
        <v>608</v>
      </c>
      <c r="D7" s="445">
        <f>SUM(D8:D12)</f>
        <v>196</v>
      </c>
      <c r="E7" s="445">
        <f>SUM(E8:E12)</f>
        <v>840788.7</v>
      </c>
      <c r="F7" s="144"/>
      <c r="G7" s="144"/>
      <c r="H7" s="37">
        <f>H13+H84+H101+H117+H154+H198+H216</f>
        <v>1307890.2</v>
      </c>
      <c r="I7" s="37"/>
      <c r="J7" s="37">
        <f t="shared" ref="J7:T7" si="0">J13+J84+J101+J117+J154+J198+J216</f>
        <v>853217.5</v>
      </c>
      <c r="K7" s="37">
        <f t="shared" si="0"/>
        <v>194</v>
      </c>
      <c r="L7" s="37">
        <f t="shared" si="0"/>
        <v>195</v>
      </c>
      <c r="M7" s="37">
        <f t="shared" si="0"/>
        <v>195</v>
      </c>
      <c r="N7" s="37">
        <f t="shared" si="0"/>
        <v>195</v>
      </c>
      <c r="O7" s="37">
        <f t="shared" si="0"/>
        <v>196</v>
      </c>
      <c r="P7" s="37">
        <f t="shared" si="0"/>
        <v>0</v>
      </c>
      <c r="Q7" s="37">
        <f t="shared" si="0"/>
        <v>196</v>
      </c>
      <c r="R7" s="37">
        <f t="shared" si="0"/>
        <v>0</v>
      </c>
      <c r="S7" s="37"/>
      <c r="T7" s="37">
        <f>T13+T84+T101+T117+T154+T198+T216</f>
        <v>1</v>
      </c>
      <c r="U7" s="37"/>
      <c r="V7" s="37">
        <f>V13+V84+V101+V117+V154+V198+V216</f>
        <v>196</v>
      </c>
      <c r="W7" s="37">
        <f>SUM(W8:W12)</f>
        <v>852949.5</v>
      </c>
      <c r="X7" s="37">
        <f>SUM(X8:X12)</f>
        <v>852949.5</v>
      </c>
      <c r="Y7" s="37">
        <f>SUM(Y8:Y12)</f>
        <v>2100</v>
      </c>
      <c r="Z7" s="37">
        <f>SUM(Z8:Z12)</f>
        <v>853217.5</v>
      </c>
      <c r="AA7" s="445">
        <f>AA13+AA84+AA101+AA117+AA154+AA198+AA216</f>
        <v>690972</v>
      </c>
      <c r="AB7" s="174">
        <f t="shared" ref="AB7:AB13" si="1">AA7/J7</f>
        <v>0.809842742325374</v>
      </c>
      <c r="AC7" s="445">
        <f>AC13+AC84+AC101+AC117+AC154+AC198+AC216</f>
        <v>683391</v>
      </c>
      <c r="AD7" s="445">
        <f>SUM(AD8:AD12)</f>
        <v>184</v>
      </c>
      <c r="AE7" s="445">
        <f>SUM(AE8:AE12)</f>
        <v>424882.8</v>
      </c>
      <c r="AF7" s="445"/>
      <c r="AG7" s="37">
        <f>J7*0.75</f>
        <v>639913.125</v>
      </c>
      <c r="AH7" s="175">
        <f t="shared" ref="AH7:AH12" si="2">AA7-AG7</f>
        <v>51058.875</v>
      </c>
      <c r="AI7" s="173"/>
      <c r="AJ7" s="142">
        <f>SUM(AJ8:AJ12)</f>
        <v>196</v>
      </c>
      <c r="AK7" s="195">
        <f t="shared" ref="AK7:AK12" si="3">AJ7/B7</f>
        <v>1</v>
      </c>
      <c r="AL7" s="142">
        <f>SUM(AL8:AL12)</f>
        <v>5135</v>
      </c>
      <c r="AM7" s="142">
        <f>SUM(AM8:AM12)</f>
        <v>4382</v>
      </c>
      <c r="AN7" s="195">
        <f t="shared" ref="AN7:AN12" si="4">AM7/AL7</f>
        <v>0.853359298928919</v>
      </c>
      <c r="AO7" s="809"/>
      <c r="AP7" s="444">
        <f t="shared" ref="AP7:AP12" si="5">B7</f>
        <v>196</v>
      </c>
      <c r="AQ7" s="810">
        <f t="shared" ref="AQ7:AQ12" si="6">AJ7-AP7</f>
        <v>0</v>
      </c>
      <c r="AR7" s="444"/>
      <c r="AS7" s="444"/>
      <c r="AT7" s="444"/>
      <c r="AU7" s="37">
        <f t="shared" ref="AU7:BD7" si="7">AU13+AU84+AU101+AU117+AU154+AU198+AU216</f>
        <v>853217.5</v>
      </c>
      <c r="AV7" s="37">
        <f t="shared" si="7"/>
        <v>33175</v>
      </c>
      <c r="AW7" s="37">
        <f t="shared" si="7"/>
        <v>28406.6</v>
      </c>
      <c r="AX7" s="37">
        <f t="shared" si="7"/>
        <v>67844</v>
      </c>
      <c r="AY7" s="37">
        <f t="shared" si="7"/>
        <v>125913</v>
      </c>
      <c r="AZ7" s="37">
        <f t="shared" si="7"/>
        <v>12480</v>
      </c>
      <c r="BA7" s="37">
        <f t="shared" si="7"/>
        <v>109000</v>
      </c>
      <c r="BB7" s="37">
        <f t="shared" si="7"/>
        <v>69357</v>
      </c>
      <c r="BC7" s="37">
        <f t="shared" si="7"/>
        <v>400415.9</v>
      </c>
      <c r="BD7" s="37">
        <f t="shared" si="7"/>
        <v>6626</v>
      </c>
      <c r="BE7" s="37"/>
      <c r="BF7" s="39"/>
      <c r="BG7" s="39"/>
      <c r="BH7" s="156"/>
      <c r="BI7" s="156"/>
      <c r="BJ7" s="156"/>
      <c r="BK7" s="156"/>
      <c r="BL7" s="156"/>
      <c r="BM7" s="215"/>
      <c r="BN7" s="629"/>
      <c r="BO7" s="629"/>
      <c r="BP7" s="629"/>
      <c r="BQ7" s="629"/>
      <c r="BR7" s="225"/>
    </row>
    <row r="8" s="118" customFormat="1" ht="30" hidden="1" customHeight="1" spans="1:70">
      <c r="A8" s="142"/>
      <c r="B8" s="37">
        <f>B103+B119+B144+B189+B190</f>
        <v>5</v>
      </c>
      <c r="C8" s="37" t="s">
        <v>637</v>
      </c>
      <c r="D8" s="445">
        <f t="shared" ref="D8:H8" si="8">D103+D119+D144+D189+D190</f>
        <v>5</v>
      </c>
      <c r="E8" s="445">
        <f t="shared" si="8"/>
        <v>179600</v>
      </c>
      <c r="F8" s="144"/>
      <c r="G8" s="144"/>
      <c r="H8" s="37">
        <f t="shared" si="8"/>
        <v>205400</v>
      </c>
      <c r="I8" s="37"/>
      <c r="J8" s="37">
        <f t="shared" ref="J8:Y8" si="9">J103+J119+J144+J189+J190</f>
        <v>161400</v>
      </c>
      <c r="K8" s="37">
        <f t="shared" si="9"/>
        <v>4</v>
      </c>
      <c r="L8" s="37">
        <f t="shared" si="9"/>
        <v>4</v>
      </c>
      <c r="M8" s="37">
        <f t="shared" si="9"/>
        <v>4</v>
      </c>
      <c r="N8" s="37">
        <f t="shared" si="9"/>
        <v>4</v>
      </c>
      <c r="O8" s="37">
        <f t="shared" si="9"/>
        <v>5</v>
      </c>
      <c r="P8" s="37">
        <f t="shared" si="9"/>
        <v>0</v>
      </c>
      <c r="Q8" s="37">
        <f t="shared" si="9"/>
        <v>5</v>
      </c>
      <c r="R8" s="37">
        <f t="shared" si="9"/>
        <v>0</v>
      </c>
      <c r="S8" s="37"/>
      <c r="T8" s="37">
        <f>T103+T119+T144+T189+T190</f>
        <v>0</v>
      </c>
      <c r="U8" s="37"/>
      <c r="V8" s="37">
        <f t="shared" ref="V8:AA8" si="10">V103+V119+V144+V189+V190</f>
        <v>5</v>
      </c>
      <c r="W8" s="37">
        <f t="shared" si="10"/>
        <v>161400</v>
      </c>
      <c r="X8" s="37">
        <f t="shared" si="10"/>
        <v>161400</v>
      </c>
      <c r="Y8" s="37">
        <f t="shared" si="10"/>
        <v>0</v>
      </c>
      <c r="Z8" s="37">
        <f t="shared" si="10"/>
        <v>161400</v>
      </c>
      <c r="AA8" s="445">
        <f t="shared" si="10"/>
        <v>138340</v>
      </c>
      <c r="AB8" s="174">
        <f t="shared" si="1"/>
        <v>0.857125154894672</v>
      </c>
      <c r="AC8" s="445">
        <f t="shared" ref="AC8:AE8" si="11">AC103+AC119+AC144+AC189+AC190</f>
        <v>158400</v>
      </c>
      <c r="AD8" s="445">
        <f t="shared" si="11"/>
        <v>5</v>
      </c>
      <c r="AE8" s="445">
        <f t="shared" si="11"/>
        <v>59838</v>
      </c>
      <c r="AF8" s="445"/>
      <c r="AG8" s="37">
        <f>J8*0.75</f>
        <v>121050</v>
      </c>
      <c r="AH8" s="175">
        <f t="shared" si="2"/>
        <v>17290</v>
      </c>
      <c r="AI8" s="173"/>
      <c r="AJ8" s="37">
        <f t="shared" ref="AJ8:AM8" si="12">AJ103+AJ119+AJ144+AJ189+AJ190</f>
        <v>5</v>
      </c>
      <c r="AK8" s="195">
        <f t="shared" si="3"/>
        <v>1</v>
      </c>
      <c r="AL8" s="37">
        <f t="shared" si="12"/>
        <v>265</v>
      </c>
      <c r="AM8" s="37">
        <f t="shared" si="12"/>
        <v>77</v>
      </c>
      <c r="AN8" s="195">
        <f t="shared" si="4"/>
        <v>0.290566037735849</v>
      </c>
      <c r="AO8" s="809"/>
      <c r="AP8" s="444">
        <f t="shared" si="5"/>
        <v>5</v>
      </c>
      <c r="AQ8" s="810">
        <f t="shared" si="6"/>
        <v>0</v>
      </c>
      <c r="AR8" s="444"/>
      <c r="AS8" s="444"/>
      <c r="AT8" s="444"/>
      <c r="AU8" s="37">
        <f t="shared" ref="AU8:BD8" si="13">AU103+AU119+AU144+AU189+AU190</f>
        <v>161400</v>
      </c>
      <c r="AV8" s="37">
        <f t="shared" si="13"/>
        <v>7080</v>
      </c>
      <c r="AW8" s="37">
        <f t="shared" si="13"/>
        <v>0</v>
      </c>
      <c r="AX8" s="37">
        <f t="shared" si="13"/>
        <v>1320</v>
      </c>
      <c r="AY8" s="37">
        <f t="shared" si="13"/>
        <v>0</v>
      </c>
      <c r="AZ8" s="37">
        <f t="shared" si="13"/>
        <v>0</v>
      </c>
      <c r="BA8" s="37">
        <f t="shared" si="13"/>
        <v>13000</v>
      </c>
      <c r="BB8" s="37">
        <f t="shared" si="13"/>
        <v>0</v>
      </c>
      <c r="BC8" s="37">
        <f t="shared" si="13"/>
        <v>140000</v>
      </c>
      <c r="BD8" s="37">
        <f t="shared" si="13"/>
        <v>0</v>
      </c>
      <c r="BE8" s="37"/>
      <c r="BF8" s="39"/>
      <c r="BG8" s="39"/>
      <c r="BH8" s="156"/>
      <c r="BI8" s="156"/>
      <c r="BJ8" s="156"/>
      <c r="BK8" s="156"/>
      <c r="BL8" s="156"/>
      <c r="BM8" s="215"/>
      <c r="BN8" s="629"/>
      <c r="BO8" s="629"/>
      <c r="BP8" s="629"/>
      <c r="BQ8" s="629"/>
      <c r="BR8" s="225"/>
    </row>
    <row r="9" s="118" customFormat="1" ht="30" hidden="1" customHeight="1" spans="1:70">
      <c r="A9" s="142"/>
      <c r="B9" s="37">
        <f>B18+B163+B23+B24+B62+B219+B164+B33+B34+B35+B218+B36+B43+B44+B45+B46+B58+B59+B222+B60+B73+B149+B74+B75+B76+B77+B79+B148+B85+B86+B105+B106+B121+B146+B147+B61+B139+B156+B157+B158+B210+B200+B206+B207+B208+B201+B209+B217+B120+B221+B196+B107+B122+B223+B220+B123+B159+B160+B161+B162+B191</f>
        <v>61</v>
      </c>
      <c r="C9" s="37" t="s">
        <v>638</v>
      </c>
      <c r="D9" s="445">
        <f t="shared" ref="D9:H9" si="14">D18+D163+D23+D24+D62+D219+D164+D33+D34+D35+D218+D36+D43+D44+D45+D46+D58+D59+D222+D60+D73+D149+D74+D75+D76+D77+D79+D148+D85+D86+D105+D106+D121+D146+D147+D61+D139+D156+D157+D158+D210+D200+D206+D207+D208+D201+D209+D217+D120+D221+D196+D107+D122+D223+D220+D123+D159+D160+D161+D162+D191</f>
        <v>61</v>
      </c>
      <c r="E9" s="445">
        <f t="shared" si="14"/>
        <v>241202</v>
      </c>
      <c r="F9" s="144"/>
      <c r="G9" s="144"/>
      <c r="H9" s="37">
        <f t="shared" si="14"/>
        <v>401648.5</v>
      </c>
      <c r="I9" s="37"/>
      <c r="J9" s="37">
        <f t="shared" ref="J9:Y9" si="15">J18+J163+J23+J24+J62+J219+J164+J33+J34+J35+J218+J36+J43+J44+J45+J46+J58+J59+J222+J60+J73+J149+J74+J75+J76+J77+J79+J148+J85+J86+J105+J106+J121+J146+J147+J61+J139+J156+J157+J158+J210+J200+J206+J207+J208+J201+J209+J217+J120+J221+J196+J107+J122+J223+J220+J123+J159+J160+J161+J162+J191</f>
        <v>252990.5</v>
      </c>
      <c r="K9" s="37">
        <f t="shared" si="15"/>
        <v>61</v>
      </c>
      <c r="L9" s="37">
        <f t="shared" si="15"/>
        <v>61</v>
      </c>
      <c r="M9" s="37">
        <f t="shared" si="15"/>
        <v>61</v>
      </c>
      <c r="N9" s="37">
        <f t="shared" si="15"/>
        <v>61</v>
      </c>
      <c r="O9" s="37">
        <f t="shared" si="15"/>
        <v>61</v>
      </c>
      <c r="P9" s="37">
        <f t="shared" si="15"/>
        <v>0</v>
      </c>
      <c r="Q9" s="37">
        <f t="shared" si="15"/>
        <v>61</v>
      </c>
      <c r="R9" s="37">
        <f t="shared" si="15"/>
        <v>0</v>
      </c>
      <c r="S9" s="37"/>
      <c r="T9" s="37">
        <f>T18+T163+T23+T24+T62+T219+T164+T33+T34+T35+T218+T36+T43+T44+T45+T46+T58+T59+T222+T60+T73+T149+T74+T75+T76+T77+T79+T148+T85+T86+T105+T106+T121+T146+T147+T61+T139+T156+T157+T158+T210+T200+T206+T207+T208+T201+T209+T217+T120+T221+T196+T107+T122+T223+T220+T123+T159+T160+T161+T162+T191</f>
        <v>0</v>
      </c>
      <c r="U9" s="37"/>
      <c r="V9" s="37">
        <f t="shared" ref="V9:AA9" si="16">V18+V163+V23+V24+V62+V219+V164+V33+V34+V35+V218+V36+V43+V44+V45+V46+V58+V59+V222+V60+V73+V149+V74+V75+V76+V77+V79+V148+V85+V86+V105+V106+V121+V146+V147+V61+V139+V156+V157+V158+V210+V200+V206+V207+V208+V201+V209+V217+V120+V221+V196+V107+V122+V223+V220+V123+V159+V160+V161+V162+V191</f>
        <v>61</v>
      </c>
      <c r="W9" s="37">
        <f t="shared" si="16"/>
        <v>252990.5</v>
      </c>
      <c r="X9" s="37">
        <f t="shared" si="16"/>
        <v>252990.5</v>
      </c>
      <c r="Y9" s="37">
        <f t="shared" si="16"/>
        <v>0</v>
      </c>
      <c r="Z9" s="37">
        <f t="shared" si="16"/>
        <v>252990.5</v>
      </c>
      <c r="AA9" s="445">
        <f t="shared" si="16"/>
        <v>219206</v>
      </c>
      <c r="AB9" s="174">
        <f t="shared" si="1"/>
        <v>0.866459412507584</v>
      </c>
      <c r="AC9" s="445">
        <f t="shared" ref="AC9:AE9" si="17">AC18+AC163+AC23+AC24+AC62+AC219+AC164+AC33+AC34+AC35+AC218+AC36+AC43+AC44+AC45+AC46+AC58+AC59+AC222+AC60+AC73+AC149+AC74+AC75+AC76+AC77+AC79+AC148+AC85+AC86+AC105+AC106+AC121+AC146+AC147+AC61+AC139+AC156+AC157+AC158+AC210+AC200+AC206+AC207+AC208+AC201+AC209+AC217+AC120+AC221+AC196+AC107+AC122+AC223+AC220+AC123+AC159+AC160+AC161+AC162+AC191</f>
        <v>225358</v>
      </c>
      <c r="AD9" s="445">
        <f t="shared" si="17"/>
        <v>59</v>
      </c>
      <c r="AE9" s="445">
        <f t="shared" si="17"/>
        <v>121436.8</v>
      </c>
      <c r="AF9" s="445"/>
      <c r="AG9" s="37">
        <f>J9*0.75</f>
        <v>189742.875</v>
      </c>
      <c r="AH9" s="175">
        <f t="shared" si="2"/>
        <v>29463.125</v>
      </c>
      <c r="AI9" s="173"/>
      <c r="AJ9" s="37">
        <f t="shared" ref="AJ9:AM9" si="18">AJ18+AJ163+AJ23+AJ24+AJ62+AJ219+AJ164+AJ33+AJ34+AJ35+AJ218+AJ36+AJ43+AJ44+AJ45+AJ46+AJ58+AJ59+AJ222+AJ60+AJ73+AJ149+AJ74+AJ75+AJ76+AJ77+AJ79+AJ148+AJ85+AJ86+AJ105+AJ106+AJ121+AJ146+AJ147+AJ61+AJ139+AJ156+AJ157+AJ158+AJ210+AJ200+AJ206+AJ207+AJ208+AJ201+AJ209+AJ217+AJ120+AJ221+AJ196+AJ107+AJ122+AJ223+AJ220+AJ123+AJ159+AJ160+AJ161+AJ162+AJ191</f>
        <v>61</v>
      </c>
      <c r="AK9" s="195">
        <f t="shared" si="3"/>
        <v>1</v>
      </c>
      <c r="AL9" s="37">
        <f t="shared" si="18"/>
        <v>1904</v>
      </c>
      <c r="AM9" s="37">
        <f t="shared" si="18"/>
        <v>1734</v>
      </c>
      <c r="AN9" s="195">
        <f t="shared" si="4"/>
        <v>0.910714285714286</v>
      </c>
      <c r="AO9" s="809"/>
      <c r="AP9" s="444">
        <f t="shared" si="5"/>
        <v>61</v>
      </c>
      <c r="AQ9" s="810">
        <f t="shared" si="6"/>
        <v>0</v>
      </c>
      <c r="AR9" s="444"/>
      <c r="AS9" s="444"/>
      <c r="AT9" s="444"/>
      <c r="AU9" s="37">
        <f t="shared" ref="AU9:BD9" si="19">AU18+AU163+AU23+AU24+AU62+AU219+AU164+AU33+AU34+AU35+AU218+AU36+AU43+AU44+AU45+AU46+AU58+AU59+AU222+AU60+AU73+AU149+AU74+AU75+AU76+AU77+AU79+AU148+AU85+AU86+AU105+AU106+AU121+AU146+AU147+AU61+AU139+AU156+AU157+AU158+AU210+AU200+AU206+AU207+AU208+AU201+AU209+AU217+AU120+AU221+AU196+AU107+AU122+AU223+AU220+AU123+AU159+AU160+AU161+AU162+AU191</f>
        <v>252990.5</v>
      </c>
      <c r="AV9" s="37">
        <f t="shared" si="19"/>
        <v>5746</v>
      </c>
      <c r="AW9" s="37">
        <f t="shared" si="19"/>
        <v>8569.6</v>
      </c>
      <c r="AX9" s="37">
        <f t="shared" si="19"/>
        <v>38626</v>
      </c>
      <c r="AY9" s="37">
        <f t="shared" si="19"/>
        <v>52996</v>
      </c>
      <c r="AZ9" s="37">
        <f t="shared" si="19"/>
        <v>990</v>
      </c>
      <c r="BA9" s="37">
        <f t="shared" si="19"/>
        <v>34000</v>
      </c>
      <c r="BB9" s="37">
        <f t="shared" si="19"/>
        <v>22481</v>
      </c>
      <c r="BC9" s="37">
        <f t="shared" si="19"/>
        <v>83131.9</v>
      </c>
      <c r="BD9" s="37">
        <f t="shared" si="19"/>
        <v>6450</v>
      </c>
      <c r="BE9" s="37"/>
      <c r="BF9" s="39"/>
      <c r="BG9" s="39"/>
      <c r="BH9" s="156"/>
      <c r="BI9" s="156"/>
      <c r="BJ9" s="156"/>
      <c r="BK9" s="156"/>
      <c r="BL9" s="156"/>
      <c r="BM9" s="215"/>
      <c r="BN9" s="629"/>
      <c r="BO9" s="629"/>
      <c r="BP9" s="629"/>
      <c r="BQ9" s="629"/>
      <c r="BR9" s="225"/>
    </row>
    <row r="10" s="118" customFormat="1" ht="30" hidden="1" customHeight="1" spans="1:70">
      <c r="A10" s="142"/>
      <c r="B10" s="37">
        <f>B16+B19+B20+B125+B126+B25+B80+B128+B171+B47+B63+B48+B64+B49+B87+B88+B50+B51+B52+B65+B66+B89+B124+B67+B68+B90+B91+B109+B116+B94+B127+B93+B165+B140+B166+B167+B202+B172+B169+B173+B174+B175+B176+B170+B129+B197+B225+B226+B227+B212+B228+B211+B229+B230+B231+B224+B69+B108+B110+B168+B150+B192+B213+B92+B214</f>
        <v>65</v>
      </c>
      <c r="C10" s="37" t="s">
        <v>639</v>
      </c>
      <c r="D10" s="445">
        <f>D16+D19+D20+D125+D126+D25+D80+D128+D171+D47+D63+D48+D64+D49+D87+D88+D50+D51+D52+D65+D66+D89+D124+D67+D68+D90+D91+D109+D116+D94+D127+D93+D165+D140+D166+D167+D202+D172+D169+D173+D174+D175+D176+D170+D129+D197+D225+D226+D227+D212+D228+D211+D229+D230+D231+D224+D69+D108+D110+D168+D150+D192+D213+D92+D214</f>
        <v>65</v>
      </c>
      <c r="E10" s="445">
        <f>E16+E19+E20+E125+E126+E25+E80+E128+E171+E47+E63+E48+E64+E49+E87+E88+E50+E51+E52+E65+E66+E89+E124+E67+E68+E90+E91+E109+E116+E94+E127+E93+E165+E140+E166+E167+E202+E172+E169+E173+E174+E175+E176+E170+E129+E197+E225+E226+E227+E212+E228+E211+E229+E230+E231+E224+E69+E108+E110+E168+E150+E192+E213+E92+E214</f>
        <v>246794</v>
      </c>
      <c r="F10" s="144"/>
      <c r="G10" s="144"/>
      <c r="H10" s="37">
        <f>H16+H19+H20+H125+H126+H25+H80+H128+H171+H47+H63+H48+H64+H49+H87+H88+H50+H51+H52+H65+H66+H89+H124+H67+H68+H90+H91+H109+H116+H94+H127+H93+H165+H140+H166+H167+H202+H172+H169+H173+H174+H175+H176+H170+H129+H197+H225+H226+H227+H212+H228+H211+H229+H230+H231+H224+H69+H108+H110+H168+H150+H192+H213+H92+H214</f>
        <v>422004</v>
      </c>
      <c r="I10" s="37"/>
      <c r="J10" s="37">
        <f t="shared" ref="J10:Y10" si="20">J16+J19+J20+J125+J126+J25+J80+J128+J171+J47+J63+J48+J64+J49+J87+J88+J50+J51+J52+J65+J66+J89+J124+J67+J68+J90+J91+J109+J116+J94+J127+J93+J165+J140+J166+J167+J202+J172+J169+J173+J174+J175+J176+J170+J129+J197+J225+J226+J227+J212+J228+J211+J229+J230+J231+J224+J69+J108+J110+J168+J150+J192+J213+J92+J214</f>
        <v>258920</v>
      </c>
      <c r="K10" s="37">
        <f t="shared" si="20"/>
        <v>64</v>
      </c>
      <c r="L10" s="37">
        <f t="shared" si="20"/>
        <v>65</v>
      </c>
      <c r="M10" s="37">
        <f t="shared" si="20"/>
        <v>65</v>
      </c>
      <c r="N10" s="37">
        <f t="shared" si="20"/>
        <v>65</v>
      </c>
      <c r="O10" s="37">
        <f t="shared" si="20"/>
        <v>65</v>
      </c>
      <c r="P10" s="37">
        <f t="shared" si="20"/>
        <v>0</v>
      </c>
      <c r="Q10" s="37">
        <f t="shared" si="20"/>
        <v>65</v>
      </c>
      <c r="R10" s="37">
        <f t="shared" si="20"/>
        <v>0</v>
      </c>
      <c r="S10" s="37"/>
      <c r="T10" s="37">
        <f>T16+T19+T20+T125+T126+T25+T80+T128+T171+T47+T63+T48+T64+T49+T87+T88+T50+T51+T52+T65+T66+T89+T124+T67+T68+T90+T91+T109+T116+T94+T127+T93+T165+T140+T166+T167+T202+T172+T169+T173+T174+T175+T176+T170+T129+T197+T225+T226+T227+T212+T228+T211+T229+T230+T231+T224+T69+T108+T110+T168+T150+T192+T213+T92+T214</f>
        <v>0</v>
      </c>
      <c r="U10" s="37"/>
      <c r="V10" s="37">
        <f t="shared" ref="V10:AA10" si="21">V16+V19+V20+V125+V126+V25+V80+V128+V171+V47+V63+V48+V64+V49+V87+V88+V50+V51+V52+V65+V66+V89+V124+V67+V68+V90+V91+V109+V116+V94+V127+V93+V165+V140+V166+V167+V202+V172+V169+V173+V174+V175+V176+V170+V129+V197+V225+V226+V227+V212+V228+V211+V229+V230+V231+V224+V69+V108+V110+V168+V150+V192+V213+V92+V214</f>
        <v>65</v>
      </c>
      <c r="W10" s="37">
        <f t="shared" si="21"/>
        <v>258920</v>
      </c>
      <c r="X10" s="37">
        <f t="shared" si="21"/>
        <v>258920</v>
      </c>
      <c r="Y10" s="37">
        <f t="shared" si="21"/>
        <v>0</v>
      </c>
      <c r="Z10" s="37">
        <f t="shared" si="21"/>
        <v>258920</v>
      </c>
      <c r="AA10" s="445">
        <f t="shared" si="21"/>
        <v>183243</v>
      </c>
      <c r="AB10" s="174">
        <f t="shared" si="1"/>
        <v>0.707720531438282</v>
      </c>
      <c r="AC10" s="445">
        <f>AC16+AC19+AC20+AC125+AC126+AC25+AC80+AC128+AC171+AC47+AC63+AC48+AC64+AC49+AC87+AC88+AC50+AC51+AC52+AC65+AC66+AC89+AC124+AC67+AC68+AC90+AC91+AC109+AC116+AC94+AC127+AC93+AC165+AC140+AC166+AC167+AC202+AC172+AC169+AC173+AC174+AC175+AC176+AC170+AC129+AC197+AC225+AC226+AC227+AC212+AC228+AC211+AC229+AC230+AC231+AC224+AC69+AC108+AC110+AC168+AC150+AC192+AC213+AC92+AC214</f>
        <v>141516</v>
      </c>
      <c r="AD10" s="445">
        <f>AD16+AD19+AD20+AD125+AD126+AD25+AD80+AD128+AD171+AD47+AD63+AD48+AD64+AD49+AD87+AD88+AD50+AD51+AD52+AD65+AD66+AD89+AD124+AD67+AD68+AD90+AD91+AD109+AD116+AD94+AD127+AD93+AD165+AD140+AD166+AD167+AD202+AD172+AD169+AD173+AD174+AD175+AD176+AD170+AD129+AD197+AD225+AD226+AD227+AD212+AD228+AD211+AD229+AD230+AD231+AD224+AD69+AD108+AD110+AD168+AD150+AD192+AD213+AD92+AD214</f>
        <v>58</v>
      </c>
      <c r="AE10" s="445">
        <f>AE16+AE19+AE20+AE125+AE126+AE25+AE80+AE128+AE171+AE47+AE63+AE48+AE64+AE49+AE87+AE88+AE50+AE51+AE52+AE65+AE66+AE89+AE124+AE67+AE68+AE90+AE91+AE109+AE116+AE94+AE127+AE93+AE165+AE140+AE166+AE167+AE202+AE172+AE169+AE173+AE174+AE175+AE176+AE170+AE129+AE197+AE225+AE226+AE227+AE212+AE228+AE211+AE229+AE230+AE231+AE224+AE69+AE108+AE110+AE168+AE150+AE192+AE213+AE92+AE214</f>
        <v>134449</v>
      </c>
      <c r="AF10" s="445"/>
      <c r="AG10" s="37">
        <f>J10*0.75</f>
        <v>194190</v>
      </c>
      <c r="AH10" s="175">
        <f t="shared" si="2"/>
        <v>-10947</v>
      </c>
      <c r="AI10" s="173"/>
      <c r="AJ10" s="37">
        <f>AJ16+AJ19+AJ20+AJ125+AJ126+AJ25+AJ80+AJ128+AJ171+AJ47+AJ63+AJ48+AJ64+AJ49+AJ87+AJ88+AJ50+AJ51+AJ52+AJ65+AJ66+AJ89+AJ124+AJ67+AJ68+AJ90+AJ91+AJ109+AJ116+AJ94+AJ127+AJ93+AJ165+AJ140+AJ166+AJ167+AJ202+AJ172+AJ169+AJ173+AJ174+AJ175+AJ176+AJ170+AJ129+AJ197+AJ225+AJ226+AJ227+AJ212+AJ228+AJ211+AJ229+AJ230+AJ231+AJ224+AJ69+AJ108+AJ110+AJ168+AJ150+AJ192+AJ213+AJ92+AJ214</f>
        <v>65</v>
      </c>
      <c r="AK10" s="195">
        <f t="shared" si="3"/>
        <v>1</v>
      </c>
      <c r="AL10" s="37">
        <f>AL16+AL19+AL20+AL125+AL126+AL25+AL80+AL128+AL171+AL47+AL63+AL48+AL64+AL49+AL87+AL88+AL50+AL51+AL52+AL65+AL66+AL89+AL124+AL67+AL68+AL90+AL91+AL109+AL116+AL94+AL127+AL93+AL165+AL140+AL166+AL167+AL202+AL172+AL169+AL173+AL174+AL175+AL176+AL170+AL129+AL197+AL225+AL226+AL227+AL212+AL228+AL211+AL229+AL230+AL231+AL224+AL69+AL108+AL110+AL168+AL150+AL192+AL213+AL92+AL214</f>
        <v>1482</v>
      </c>
      <c r="AM10" s="37">
        <f>AM16+AM19+AM20+AM125+AM126+AM25+AM80+AM128+AM171+AM47+AM63+AM48+AM64+AM49+AM87+AM88+AM50+AM51+AM52+AM65+AM66+AM89+AM124+AM67+AM68+AM90+AM91+AM109+AM116+AM94+AM127+AM93+AM165+AM140+AM166+AM167+AM202+AM172+AM169+AM173+AM174+AM175+AM176+AM170+AM129+AM197+AM225+AM226+AM227+AM212+AM228+AM211+AM229+AM230+AM231+AM224+AM69+AM108+AM110+AM168+AM150+AM192+AM213+AM92+AM214</f>
        <v>1132</v>
      </c>
      <c r="AN10" s="195">
        <f t="shared" si="4"/>
        <v>0.763832658569501</v>
      </c>
      <c r="AO10" s="809"/>
      <c r="AP10" s="444">
        <f t="shared" si="5"/>
        <v>65</v>
      </c>
      <c r="AQ10" s="810">
        <f t="shared" si="6"/>
        <v>0</v>
      </c>
      <c r="AR10" s="444"/>
      <c r="AS10" s="444"/>
      <c r="AT10" s="444"/>
      <c r="AU10" s="37">
        <f t="shared" ref="AU10:BD10" si="22">AU16+AU19+AU20+AU125+AU126+AU25+AU80+AU128+AU171+AU47+AU63+AU48+AU64+AU49+AU87+AU88+AU50+AU51+AU52+AU65+AU66+AU89+AU124+AU67+AU68+AU90+AU91+AU109+AU116+AU94+AU127+AU93+AU165+AU140+AU166+AU167+AU202+AU172+AU169+AU173+AU174+AU175+AU176+AU170+AU129+AU197+AU225+AU226+AU227+AU212+AU228+AU211+AU229+AU230+AU231+AU224+AU69+AU108+AU110+AU168+AU150+AU192+AU213+AU92+AU214</f>
        <v>258920</v>
      </c>
      <c r="AV10" s="37">
        <f t="shared" si="22"/>
        <v>13579</v>
      </c>
      <c r="AW10" s="37">
        <f t="shared" si="22"/>
        <v>14339</v>
      </c>
      <c r="AX10" s="37">
        <f t="shared" si="22"/>
        <v>9451</v>
      </c>
      <c r="AY10" s="37">
        <f t="shared" si="22"/>
        <v>51495</v>
      </c>
      <c r="AZ10" s="37">
        <f t="shared" si="22"/>
        <v>4800</v>
      </c>
      <c r="BA10" s="37">
        <f t="shared" si="22"/>
        <v>29000</v>
      </c>
      <c r="BB10" s="37">
        <f t="shared" si="22"/>
        <v>27376</v>
      </c>
      <c r="BC10" s="37">
        <f t="shared" si="22"/>
        <v>108704</v>
      </c>
      <c r="BD10" s="37">
        <f t="shared" si="22"/>
        <v>176</v>
      </c>
      <c r="BE10" s="37"/>
      <c r="BF10" s="39"/>
      <c r="BG10" s="39"/>
      <c r="BH10" s="156"/>
      <c r="BI10" s="156"/>
      <c r="BJ10" s="156"/>
      <c r="BK10" s="156"/>
      <c r="BL10" s="156"/>
      <c r="BM10" s="215"/>
      <c r="BN10" s="629"/>
      <c r="BO10" s="629"/>
      <c r="BP10" s="629"/>
      <c r="BQ10" s="629"/>
      <c r="BR10" s="225"/>
    </row>
    <row r="11" s="118" customFormat="1" ht="30" hidden="1" customHeight="1" spans="1:70">
      <c r="A11" s="142"/>
      <c r="B11" s="37">
        <f>B26+B27+B28+B29+B30+B37+B130+B38+B215+B131+B71+B95+B96+B97+B98+B111+B112+B113+B132+B133+B134+B135+B232+B141+B233+B70+B177+B178+B179+B180+B181+B182+B183+B203+B193+B234+B235+B184+B54+B185+B53+B83</f>
        <v>42</v>
      </c>
      <c r="C11" s="37" t="s">
        <v>640</v>
      </c>
      <c r="D11" s="445">
        <f t="shared" ref="D11:H11" si="23">D26+D27+D28+D29+D30+D37+D130+D38+D215+D131+D71+D95+D96+D97+D98+D111+D112+D113+D132+D133+D134+D135+D232+D141+D233+D70+D177+D178+D179+D180+D181+D182+D183+D203+D193+D234+D235+D184+D54+D185+D53+D83</f>
        <v>42</v>
      </c>
      <c r="E11" s="445">
        <f t="shared" si="23"/>
        <v>129586.7</v>
      </c>
      <c r="F11" s="144"/>
      <c r="G11" s="144"/>
      <c r="H11" s="37">
        <f t="shared" si="23"/>
        <v>208151.7</v>
      </c>
      <c r="I11" s="37"/>
      <c r="J11" s="37">
        <f t="shared" ref="J11:T11" si="24">J26+J27+J28+J29+J30+J37+J130+J38+J215+J131+J71+J95+J96+J97+J98+J111+J112+J113+J132+J133+J134+J135+J232+J141+J233+J70+J177+J178+J179+J180+J181+J182+J183+J203+J193+J234+J235+J184+J54+J185+J53+J83</f>
        <v>132321</v>
      </c>
      <c r="K11" s="37">
        <f t="shared" si="24"/>
        <v>42</v>
      </c>
      <c r="L11" s="37">
        <f t="shared" si="24"/>
        <v>42</v>
      </c>
      <c r="M11" s="37">
        <f t="shared" si="24"/>
        <v>42</v>
      </c>
      <c r="N11" s="37">
        <f t="shared" si="24"/>
        <v>42</v>
      </c>
      <c r="O11" s="37">
        <f t="shared" si="24"/>
        <v>42</v>
      </c>
      <c r="P11" s="37">
        <f t="shared" si="24"/>
        <v>0</v>
      </c>
      <c r="Q11" s="37">
        <f t="shared" si="24"/>
        <v>42</v>
      </c>
      <c r="R11" s="37">
        <f t="shared" si="24"/>
        <v>0</v>
      </c>
      <c r="S11" s="37"/>
      <c r="T11" s="37">
        <f>T26+T27+T28+T29+T30+T37+T130+T38+T215+T131+T71+T95+T96+T97+T98+T111+T112+T113+T132+T133+T134+T135+T232+T141+T233+T70+T177+T178+T179+T180+T181+T182+T183+T203+T193+T234+T235+T184+T54+T185+T53+T83</f>
        <v>1</v>
      </c>
      <c r="U11" s="37"/>
      <c r="V11" s="37">
        <f>V26+V27+V28+V29+V30+V37+V130+V38+V215+V131+V71+V95+V96+V97+V98+V111+V112+V113+V132+V133+V134+V135+V232+V141+V233+V70+V177+V178+V179+V180+V181+V182+V183+V203+V193+V234+V235+V184+V54+V185+V53+V83</f>
        <v>42</v>
      </c>
      <c r="W11" s="37">
        <f>W26+W27+W28+W29+W30+W37+W130+W38+W215+W131+W71+W95+W96+W97+W98+W111+W112+W113+W132+W133+W134+W135+W232+W141+W233+W70+W177+W178+W179+W180+W181+W182+W183+W203+W193+W234+W235+W184+W54+W185+W53+储备!W70</f>
        <v>132053</v>
      </c>
      <c r="X11" s="37">
        <f>X26+X27+X28+X29+X30+X37+X130+X38+X215+X131+X71+X95+X96+X97+X98+X111+X112+X113+X132+X133+X134+X135+X232+X141+X233+X70+X177+X178+X179+X180+X181+X182+X183+X203+X193+X234+X235+X184+X54+X185+X53+储备!X70</f>
        <v>132053</v>
      </c>
      <c r="Y11" s="37">
        <f>Y26+Y27+Y28+Y29+Y30+Y37+Y130+Y38+Y215+Y131+Y71+Y95+Y96+Y97+Y98+Y111+Y112+Y113+Y132+Y133+Y134+Y135+Y232+Y141+Y233+Y70+Y177+Y178+Y179+Y180+Y181+Y182+Y183+Y203+Y193+Y234+Y235+Y184+Y54+Y185+Y53+储备!Y70</f>
        <v>2100</v>
      </c>
      <c r="Z11" s="37">
        <f>Z26+Z27+Z28+Z29+Z30+Z37+Z130+Z38+Z215+Z131+Z71+Z95+Z96+Z97+Z98+Z111+Z112+Z113+Z132+Z133+Z134+Z135+Z232+Z141+Z233+Z70+Z177+Z178+Z179+Z180+Z181+Z182+Z183+Z203+Z193+Z234+Z235+Z184+Z54+Z185+Z53+Z83</f>
        <v>132321</v>
      </c>
      <c r="AA11" s="445">
        <f t="shared" ref="AA11:AE11" si="25">AA26+AA27+AA28+AA29+AA30+AA37+AA130+AA38+AA215+AA131+AA71+AA95+AA96+AA97+AA98+AA111+AA112+AA113+AA132+AA133+AA134+AA135+AA232+AA141+AA233+AA70+AA177+AA178+AA179+AA180+AA181+AA182+AA183+AA203+AA193+AA234+AA235+AA184+AA54+AA185+AA53+AA83</f>
        <v>110238</v>
      </c>
      <c r="AB11" s="174">
        <f t="shared" si="1"/>
        <v>0.833110390640941</v>
      </c>
      <c r="AC11" s="445">
        <f t="shared" si="25"/>
        <v>118442</v>
      </c>
      <c r="AD11" s="445">
        <f t="shared" si="25"/>
        <v>42</v>
      </c>
      <c r="AE11" s="445">
        <f t="shared" si="25"/>
        <v>96667</v>
      </c>
      <c r="AF11" s="445"/>
      <c r="AG11" s="37">
        <f t="shared" ref="AG11:AG16" si="26">J11*0.75</f>
        <v>99240.75</v>
      </c>
      <c r="AH11" s="175">
        <f t="shared" si="2"/>
        <v>10997.25</v>
      </c>
      <c r="AI11" s="37"/>
      <c r="AJ11" s="37">
        <f t="shared" ref="AJ11:AM11" si="27">AJ26+AJ27+AJ28+AJ29+AJ30+AJ37+AJ130+AJ38+AJ215+AJ131+AJ71+AJ95+AJ96+AJ97+AJ98+AJ111+AJ112+AJ113+AJ132+AJ133+AJ134+AJ135+AJ232+AJ141+AJ233+AJ70+AJ177+AJ178+AJ179+AJ180+AJ181+AJ182+AJ183+AJ203+AJ193+AJ234+AJ235+AJ184+AJ54+AJ185+AJ53+AJ83</f>
        <v>42</v>
      </c>
      <c r="AK11" s="195">
        <f t="shared" si="3"/>
        <v>1</v>
      </c>
      <c r="AL11" s="37">
        <f t="shared" si="27"/>
        <v>1040</v>
      </c>
      <c r="AM11" s="37">
        <f t="shared" si="27"/>
        <v>995</v>
      </c>
      <c r="AN11" s="195">
        <f t="shared" si="4"/>
        <v>0.956730769230769</v>
      </c>
      <c r="AO11" s="809"/>
      <c r="AP11" s="444">
        <f t="shared" si="5"/>
        <v>42</v>
      </c>
      <c r="AQ11" s="810">
        <f t="shared" si="6"/>
        <v>0</v>
      </c>
      <c r="AR11" s="444"/>
      <c r="AS11" s="444"/>
      <c r="AT11" s="444"/>
      <c r="AU11" s="37">
        <f t="shared" ref="AU11:BD11" si="28">AU26+AU27+AU28+AU29+AU30+AU37+AU130+AU38+AU215+AU131+AU71+AU95+AU96+AU97+AU98+AU111+AU112+AU113+AU132+AU133+AU134+AU135+AU232+AU141+AU233+AU70+AU177+AU178+AU179+AU180+AU181+AU182+AU183+AU203+AU193+AU234+AU235+AU184+AU54+AU185+AU53+AU83</f>
        <v>132321</v>
      </c>
      <c r="AV11" s="37">
        <f t="shared" si="28"/>
        <v>5775</v>
      </c>
      <c r="AW11" s="37">
        <f t="shared" si="28"/>
        <v>2987</v>
      </c>
      <c r="AX11" s="37">
        <f t="shared" si="28"/>
        <v>16167</v>
      </c>
      <c r="AY11" s="37">
        <f t="shared" si="28"/>
        <v>10417</v>
      </c>
      <c r="AZ11" s="37">
        <f t="shared" si="28"/>
        <v>4990</v>
      </c>
      <c r="BA11" s="37">
        <f t="shared" si="28"/>
        <v>27000</v>
      </c>
      <c r="BB11" s="37">
        <f t="shared" si="28"/>
        <v>12000</v>
      </c>
      <c r="BC11" s="37">
        <f t="shared" si="28"/>
        <v>52985</v>
      </c>
      <c r="BD11" s="37">
        <f t="shared" si="28"/>
        <v>0</v>
      </c>
      <c r="BE11" s="37"/>
      <c r="BF11" s="39"/>
      <c r="BG11" s="39"/>
      <c r="BH11" s="156"/>
      <c r="BI11" s="156"/>
      <c r="BJ11" s="156"/>
      <c r="BK11" s="156"/>
      <c r="BL11" s="156"/>
      <c r="BM11" s="215"/>
      <c r="BN11" s="629"/>
      <c r="BO11" s="629"/>
      <c r="BP11" s="629"/>
      <c r="BQ11" s="629"/>
      <c r="BR11" s="225"/>
    </row>
    <row r="12" s="780" customFormat="1" ht="30" customHeight="1" spans="1:70">
      <c r="A12" s="440"/>
      <c r="B12" s="441">
        <f>B21+B31+B186+B39+B40+B41+B55+B56+B82+B99+B100+B114+B136+B81+B142+B151+B152+B153+B187+B204+B194+B236+B137</f>
        <v>23</v>
      </c>
      <c r="C12" s="441" t="s">
        <v>641</v>
      </c>
      <c r="D12" s="445">
        <f t="shared" ref="D12:H12" si="29">D21+D31+D186+D39+D40+D41+D55+D56+D82+D99+D100+D114+D136+D81+D142+D151+D152+D153+D187+D204+D194+D236+D137</f>
        <v>23</v>
      </c>
      <c r="E12" s="445">
        <f t="shared" si="29"/>
        <v>43606</v>
      </c>
      <c r="F12" s="448"/>
      <c r="G12" s="144"/>
      <c r="H12" s="441">
        <f t="shared" si="29"/>
        <v>70686</v>
      </c>
      <c r="I12" s="37"/>
      <c r="J12" s="441">
        <f t="shared" ref="J12:Y12" si="30">J21+J31+J186+J39+J40+J41+J55+J56+J82+J99+J100+J114+J136+J81+J142+J151+J152+J153+J187+J204+J194+J236+J137</f>
        <v>47586</v>
      </c>
      <c r="K12" s="37">
        <f t="shared" si="30"/>
        <v>23</v>
      </c>
      <c r="L12" s="37">
        <f t="shared" si="30"/>
        <v>23</v>
      </c>
      <c r="M12" s="37">
        <f t="shared" si="30"/>
        <v>23</v>
      </c>
      <c r="N12" s="37">
        <f t="shared" si="30"/>
        <v>23</v>
      </c>
      <c r="O12" s="37">
        <f t="shared" si="30"/>
        <v>23</v>
      </c>
      <c r="P12" s="37">
        <f t="shared" si="30"/>
        <v>0</v>
      </c>
      <c r="Q12" s="37">
        <f t="shared" si="30"/>
        <v>23</v>
      </c>
      <c r="R12" s="37">
        <f t="shared" si="30"/>
        <v>0</v>
      </c>
      <c r="S12" s="37"/>
      <c r="T12" s="37">
        <f>T21+T31+T186+T39+T40+T41+T55+T56+T82+T99+T100+T114+T136+T81+T142+T151+T152+T153+T187+T204+T194+T236+T137</f>
        <v>0</v>
      </c>
      <c r="U12" s="37"/>
      <c r="V12" s="37">
        <f t="shared" ref="V12:AA12" si="31">V21+V31+V186+V39+V40+V41+V55+V56+V82+V99+V100+V114+V136+V81+V142+V151+V152+V153+V187+V204+V194+V236+V137</f>
        <v>23</v>
      </c>
      <c r="W12" s="37">
        <f t="shared" si="31"/>
        <v>47586</v>
      </c>
      <c r="X12" s="37">
        <f t="shared" si="31"/>
        <v>47586</v>
      </c>
      <c r="Y12" s="37">
        <f t="shared" si="31"/>
        <v>0</v>
      </c>
      <c r="Z12" s="37">
        <f t="shared" si="31"/>
        <v>47586</v>
      </c>
      <c r="AA12" s="447">
        <f t="shared" si="31"/>
        <v>39945</v>
      </c>
      <c r="AB12" s="542">
        <f t="shared" si="1"/>
        <v>0.839427562728534</v>
      </c>
      <c r="AC12" s="447">
        <f t="shared" ref="AC12:AE12" si="32">AC21+AC31+AC186+AC39+AC40+AC41+AC55+AC56+AC82+AC99+AC100+AC114+AC136+AC81+AC142+AC151+AC152+AC153+AC187+AC204+AC194+AC236+AC137</f>
        <v>39675</v>
      </c>
      <c r="AD12" s="447">
        <f t="shared" si="32"/>
        <v>20</v>
      </c>
      <c r="AE12" s="447">
        <f t="shared" si="32"/>
        <v>12492</v>
      </c>
      <c r="AF12" s="447"/>
      <c r="AG12" s="441">
        <f t="shared" si="26"/>
        <v>35689.5</v>
      </c>
      <c r="AH12" s="562">
        <f t="shared" si="2"/>
        <v>4255.5</v>
      </c>
      <c r="AI12" s="559"/>
      <c r="AJ12" s="37">
        <f t="shared" ref="AJ12:AM12" si="33">AJ21+AJ31+AJ186+AJ39+AJ40+AJ41+AJ55+AJ56+AJ82+AJ99+AJ100+AJ114+AJ136+AJ81+AJ142+AJ151+AJ152+AJ153+AJ187+AJ204+AJ194+AJ236+AJ137</f>
        <v>23</v>
      </c>
      <c r="AK12" s="195">
        <f t="shared" si="3"/>
        <v>1</v>
      </c>
      <c r="AL12" s="37">
        <f t="shared" si="33"/>
        <v>444</v>
      </c>
      <c r="AM12" s="37">
        <f t="shared" si="33"/>
        <v>444</v>
      </c>
      <c r="AN12" s="195">
        <f t="shared" si="4"/>
        <v>1</v>
      </c>
      <c r="AO12" s="811"/>
      <c r="AP12" s="444">
        <f t="shared" si="5"/>
        <v>23</v>
      </c>
      <c r="AQ12" s="810">
        <f t="shared" si="6"/>
        <v>0</v>
      </c>
      <c r="AR12" s="444"/>
      <c r="AS12" s="444"/>
      <c r="AT12" s="444"/>
      <c r="AU12" s="37">
        <f t="shared" ref="AU12:BD12" si="34">AU21+AU31+AU186+AU39+AU40+AU41+AU55+AU56+AU82+AU99+AU100+AU114+AU136+AU81+AU142+AU151+AU152+AU153+AU187+AU204+AU194+AU236+AU137</f>
        <v>47586</v>
      </c>
      <c r="AV12" s="37">
        <f t="shared" si="34"/>
        <v>995</v>
      </c>
      <c r="AW12" s="37">
        <f t="shared" si="34"/>
        <v>2511</v>
      </c>
      <c r="AX12" s="37">
        <f t="shared" si="34"/>
        <v>2280</v>
      </c>
      <c r="AY12" s="37">
        <f t="shared" si="34"/>
        <v>11005</v>
      </c>
      <c r="AZ12" s="37">
        <f t="shared" si="34"/>
        <v>1700</v>
      </c>
      <c r="BA12" s="37">
        <f t="shared" si="34"/>
        <v>6000</v>
      </c>
      <c r="BB12" s="37">
        <f t="shared" si="34"/>
        <v>7500</v>
      </c>
      <c r="BC12" s="37">
        <f t="shared" si="34"/>
        <v>15595</v>
      </c>
      <c r="BD12" s="37">
        <f t="shared" si="34"/>
        <v>0</v>
      </c>
      <c r="BE12" s="37"/>
      <c r="BF12" s="39"/>
      <c r="BG12" s="39"/>
      <c r="BH12" s="156"/>
      <c r="BI12" s="156"/>
      <c r="BJ12" s="156"/>
      <c r="BK12" s="156"/>
      <c r="BL12" s="156"/>
      <c r="BM12" s="215"/>
      <c r="BN12" s="629"/>
      <c r="BO12" s="629"/>
      <c r="BP12" s="629"/>
      <c r="BQ12" s="629"/>
      <c r="BR12" s="631"/>
    </row>
    <row r="13" s="781" customFormat="1" ht="42" customHeight="1" spans="1:70">
      <c r="A13" s="435" t="s">
        <v>91</v>
      </c>
      <c r="B13" s="441">
        <f>B14+B42+B57+B72+B78</f>
        <v>61</v>
      </c>
      <c r="C13" s="440"/>
      <c r="D13" s="444"/>
      <c r="E13" s="444"/>
      <c r="F13" s="791" t="s">
        <v>92</v>
      </c>
      <c r="G13" s="200"/>
      <c r="H13" s="441">
        <f>H14+H42+H57+H72+H78</f>
        <v>187365</v>
      </c>
      <c r="I13" s="37"/>
      <c r="J13" s="441">
        <f t="shared" ref="J13:T13" si="35">J14+J42+J57+J72+J78</f>
        <v>161150</v>
      </c>
      <c r="K13" s="37">
        <f t="shared" si="35"/>
        <v>60</v>
      </c>
      <c r="L13" s="37">
        <f t="shared" si="35"/>
        <v>61</v>
      </c>
      <c r="M13" s="37">
        <f t="shared" si="35"/>
        <v>61</v>
      </c>
      <c r="N13" s="37">
        <f t="shared" si="35"/>
        <v>61</v>
      </c>
      <c r="O13" s="37">
        <f t="shared" si="35"/>
        <v>61</v>
      </c>
      <c r="P13" s="37">
        <f t="shared" si="35"/>
        <v>0</v>
      </c>
      <c r="Q13" s="37">
        <f t="shared" si="35"/>
        <v>61</v>
      </c>
      <c r="R13" s="37">
        <f t="shared" si="35"/>
        <v>0</v>
      </c>
      <c r="S13" s="37"/>
      <c r="T13" s="37">
        <f>T14+T42+T57+T72+T78</f>
        <v>0</v>
      </c>
      <c r="U13" s="37"/>
      <c r="V13" s="37">
        <f>V14+V42+V57+V72+V78</f>
        <v>61</v>
      </c>
      <c r="W13" s="37"/>
      <c r="X13" s="37"/>
      <c r="Y13" s="37"/>
      <c r="Z13" s="37"/>
      <c r="AA13" s="447">
        <f>AA14+AA42+AA57+AA72+AA78</f>
        <v>140940</v>
      </c>
      <c r="AB13" s="542">
        <f t="shared" si="1"/>
        <v>0.874588892336333</v>
      </c>
      <c r="AC13" s="447">
        <f>AC14+AC42+AC57+AC72+AC78</f>
        <v>128929</v>
      </c>
      <c r="AD13" s="447"/>
      <c r="AE13" s="447"/>
      <c r="AF13" s="447"/>
      <c r="AG13" s="441"/>
      <c r="AH13" s="441"/>
      <c r="AI13" s="563"/>
      <c r="AJ13" s="564"/>
      <c r="AK13" s="195"/>
      <c r="AL13" s="564"/>
      <c r="AM13" s="564"/>
      <c r="AN13" s="195"/>
      <c r="AO13" s="811"/>
      <c r="AP13" s="444"/>
      <c r="AQ13" s="444"/>
      <c r="AR13" s="444"/>
      <c r="AS13" s="444"/>
      <c r="AT13" s="444"/>
      <c r="AU13" s="37">
        <f t="shared" ref="AU13:BD13" si="36">AU14+AU42+AU57+AU72+AU78</f>
        <v>161150</v>
      </c>
      <c r="AV13" s="37">
        <f t="shared" si="36"/>
        <v>5818</v>
      </c>
      <c r="AW13" s="37">
        <f t="shared" si="36"/>
        <v>2737</v>
      </c>
      <c r="AX13" s="37">
        <f t="shared" si="36"/>
        <v>13808</v>
      </c>
      <c r="AY13" s="37">
        <f t="shared" si="36"/>
        <v>98963</v>
      </c>
      <c r="AZ13" s="37">
        <f t="shared" si="36"/>
        <v>5090</v>
      </c>
      <c r="BA13" s="37">
        <f t="shared" si="36"/>
        <v>0</v>
      </c>
      <c r="BB13" s="37">
        <f t="shared" si="36"/>
        <v>9126</v>
      </c>
      <c r="BC13" s="37">
        <f t="shared" si="36"/>
        <v>21608</v>
      </c>
      <c r="BD13" s="37">
        <f t="shared" si="36"/>
        <v>4000</v>
      </c>
      <c r="BE13" s="37"/>
      <c r="BF13" s="37"/>
      <c r="BG13" s="37"/>
      <c r="BH13" s="37"/>
      <c r="BI13" s="37"/>
      <c r="BJ13" s="37"/>
      <c r="BK13" s="37"/>
      <c r="BL13" s="37"/>
      <c r="BM13" s="37"/>
      <c r="BN13" s="445"/>
      <c r="BO13" s="445"/>
      <c r="BP13" s="445"/>
      <c r="BQ13" s="445"/>
      <c r="BR13" s="827"/>
    </row>
    <row r="14" s="132" customFormat="1" ht="42" hidden="1" customHeight="1" spans="1:70">
      <c r="A14" s="139" t="s">
        <v>93</v>
      </c>
      <c r="B14" s="39">
        <f>B15+B17+B22+B32</f>
        <v>23</v>
      </c>
      <c r="C14" s="37"/>
      <c r="D14" s="445"/>
      <c r="E14" s="445"/>
      <c r="F14" s="241" t="s">
        <v>94</v>
      </c>
      <c r="G14" s="200"/>
      <c r="H14" s="39">
        <f>H15+H17+H22+H32</f>
        <v>47572</v>
      </c>
      <c r="I14" s="39"/>
      <c r="J14" s="39">
        <f t="shared" ref="J14:T14" si="37">J15+J17+J22+J32</f>
        <v>47572</v>
      </c>
      <c r="K14" s="39">
        <f t="shared" si="37"/>
        <v>22</v>
      </c>
      <c r="L14" s="39">
        <f t="shared" si="37"/>
        <v>23</v>
      </c>
      <c r="M14" s="39">
        <f t="shared" si="37"/>
        <v>23</v>
      </c>
      <c r="N14" s="39">
        <f t="shared" si="37"/>
        <v>23</v>
      </c>
      <c r="O14" s="39">
        <f t="shared" si="37"/>
        <v>23</v>
      </c>
      <c r="P14" s="39">
        <f t="shared" si="37"/>
        <v>0</v>
      </c>
      <c r="Q14" s="39">
        <f t="shared" si="37"/>
        <v>23</v>
      </c>
      <c r="R14" s="39">
        <f t="shared" si="37"/>
        <v>0</v>
      </c>
      <c r="S14" s="39"/>
      <c r="T14" s="39">
        <f>T15+T17+T22+T32</f>
        <v>0</v>
      </c>
      <c r="U14" s="39"/>
      <c r="V14" s="39">
        <f>V15+V17+V22+V32</f>
        <v>23</v>
      </c>
      <c r="W14" s="39"/>
      <c r="X14" s="39"/>
      <c r="Y14" s="39"/>
      <c r="Z14" s="39"/>
      <c r="AA14" s="455">
        <f>AA15+AA17+AA22+AA32</f>
        <v>44745</v>
      </c>
      <c r="AB14" s="174">
        <f t="shared" ref="AB14:AB64" si="38">AA14/J14</f>
        <v>0.940574287395947</v>
      </c>
      <c r="AC14" s="455">
        <f>AC15+AC17+AC22+AC32</f>
        <v>40021</v>
      </c>
      <c r="AD14" s="455"/>
      <c r="AE14" s="455"/>
      <c r="AF14" s="455"/>
      <c r="AG14" s="39"/>
      <c r="AH14" s="39"/>
      <c r="AI14" s="564"/>
      <c r="AJ14" s="564"/>
      <c r="AK14" s="195"/>
      <c r="AL14" s="564"/>
      <c r="AM14" s="564"/>
      <c r="AN14" s="195"/>
      <c r="AO14" s="809"/>
      <c r="AP14" s="444"/>
      <c r="AQ14" s="444"/>
      <c r="AR14" s="444"/>
      <c r="AS14" s="444"/>
      <c r="AT14" s="444"/>
      <c r="AU14" s="39">
        <f t="shared" ref="AU14:BD14" si="39">AU15+AU17+AU22+AU32</f>
        <v>47572</v>
      </c>
      <c r="AV14" s="39">
        <f t="shared" si="39"/>
        <v>5018</v>
      </c>
      <c r="AW14" s="39">
        <f t="shared" si="39"/>
        <v>2237</v>
      </c>
      <c r="AX14" s="39">
        <f t="shared" si="39"/>
        <v>10281</v>
      </c>
      <c r="AY14" s="39">
        <f t="shared" si="39"/>
        <v>24410</v>
      </c>
      <c r="AZ14" s="39">
        <f t="shared" si="39"/>
        <v>0</v>
      </c>
      <c r="BA14" s="39">
        <f t="shared" si="39"/>
        <v>0</v>
      </c>
      <c r="BB14" s="39">
        <f t="shared" si="39"/>
        <v>5626</v>
      </c>
      <c r="BC14" s="39">
        <f t="shared" si="39"/>
        <v>0</v>
      </c>
      <c r="BD14" s="39">
        <f t="shared" si="39"/>
        <v>0</v>
      </c>
      <c r="BE14" s="39"/>
      <c r="BF14" s="604"/>
      <c r="BG14" s="394"/>
      <c r="BH14" s="604"/>
      <c r="BI14" s="39"/>
      <c r="BJ14" s="37"/>
      <c r="BK14" s="37"/>
      <c r="BL14" s="37"/>
      <c r="BM14" s="37"/>
      <c r="BN14" s="445"/>
      <c r="BO14" s="445"/>
      <c r="BP14" s="445"/>
      <c r="BQ14" s="445"/>
      <c r="BR14" s="151"/>
    </row>
    <row r="15" s="132" customFormat="1" ht="42" hidden="1" customHeight="1" spans="1:70">
      <c r="A15" s="142"/>
      <c r="B15" s="39">
        <f>SUM(B16:B16)</f>
        <v>1</v>
      </c>
      <c r="C15" s="39"/>
      <c r="D15" s="455"/>
      <c r="E15" s="455"/>
      <c r="F15" s="241" t="s">
        <v>642</v>
      </c>
      <c r="G15" s="200"/>
      <c r="H15" s="39">
        <f>SUM(H16:H16)</f>
        <v>5598</v>
      </c>
      <c r="I15" s="39"/>
      <c r="J15" s="39">
        <f>SUM(J16:J16)</f>
        <v>5598</v>
      </c>
      <c r="K15" s="39">
        <f t="shared" ref="K15:T15" si="40">SUM(K16:K16)</f>
        <v>0</v>
      </c>
      <c r="L15" s="39">
        <f t="shared" si="40"/>
        <v>1</v>
      </c>
      <c r="M15" s="39">
        <f t="shared" si="40"/>
        <v>1</v>
      </c>
      <c r="N15" s="39">
        <f t="shared" si="40"/>
        <v>1</v>
      </c>
      <c r="O15" s="39">
        <f t="shared" si="40"/>
        <v>1</v>
      </c>
      <c r="P15" s="39">
        <f t="shared" si="40"/>
        <v>0</v>
      </c>
      <c r="Q15" s="39">
        <f t="shared" si="40"/>
        <v>1</v>
      </c>
      <c r="R15" s="39">
        <f t="shared" si="40"/>
        <v>0</v>
      </c>
      <c r="S15" s="39"/>
      <c r="T15" s="39">
        <f>SUM(T16:T16)</f>
        <v>0</v>
      </c>
      <c r="U15" s="39"/>
      <c r="V15" s="39">
        <f>SUM(V16:V16)</f>
        <v>1</v>
      </c>
      <c r="W15" s="39"/>
      <c r="X15" s="39"/>
      <c r="Y15" s="39"/>
      <c r="Z15" s="39"/>
      <c r="AA15" s="455">
        <f>SUM(AA16:AA16)</f>
        <v>3500</v>
      </c>
      <c r="AB15" s="174">
        <f t="shared" si="38"/>
        <v>0.625223294033583</v>
      </c>
      <c r="AC15" s="455">
        <f>SUM(AC16:AC16)</f>
        <v>1700</v>
      </c>
      <c r="AD15" s="455"/>
      <c r="AE15" s="455"/>
      <c r="AF15" s="455"/>
      <c r="AG15" s="39"/>
      <c r="AH15" s="39"/>
      <c r="AI15" s="564"/>
      <c r="AJ15" s="564"/>
      <c r="AK15" s="195"/>
      <c r="AL15" s="564"/>
      <c r="AM15" s="564"/>
      <c r="AN15" s="195"/>
      <c r="AO15" s="809"/>
      <c r="AP15" s="444"/>
      <c r="AQ15" s="444"/>
      <c r="AR15" s="444"/>
      <c r="AS15" s="444"/>
      <c r="AT15" s="444"/>
      <c r="AU15" s="39">
        <f t="shared" ref="AU15:BD15" si="41">SUM(AU16:AU16)</f>
        <v>5598</v>
      </c>
      <c r="AV15" s="39">
        <f t="shared" si="41"/>
        <v>4478</v>
      </c>
      <c r="AW15" s="39">
        <f t="shared" si="41"/>
        <v>0</v>
      </c>
      <c r="AX15" s="39">
        <f t="shared" si="41"/>
        <v>0</v>
      </c>
      <c r="AY15" s="39">
        <f t="shared" si="41"/>
        <v>0</v>
      </c>
      <c r="AZ15" s="39">
        <f t="shared" si="41"/>
        <v>0</v>
      </c>
      <c r="BA15" s="39">
        <f t="shared" si="41"/>
        <v>0</v>
      </c>
      <c r="BB15" s="39">
        <f t="shared" si="41"/>
        <v>1120</v>
      </c>
      <c r="BC15" s="39">
        <f t="shared" si="41"/>
        <v>0</v>
      </c>
      <c r="BD15" s="39">
        <f t="shared" si="41"/>
        <v>0</v>
      </c>
      <c r="BE15" s="39"/>
      <c r="BF15" s="604"/>
      <c r="BG15" s="394"/>
      <c r="BH15" s="604"/>
      <c r="BI15" s="39"/>
      <c r="BJ15" s="37"/>
      <c r="BK15" s="37"/>
      <c r="BL15" s="37"/>
      <c r="BM15" s="37"/>
      <c r="BN15" s="445"/>
      <c r="BO15" s="445"/>
      <c r="BP15" s="445"/>
      <c r="BQ15" s="445"/>
      <c r="BR15" s="151"/>
    </row>
    <row r="16" s="119" customFormat="1" ht="42" hidden="1" customHeight="1" spans="1:70">
      <c r="A16" s="149">
        <v>1</v>
      </c>
      <c r="B16" s="40">
        <v>1</v>
      </c>
      <c r="C16" s="96" t="s">
        <v>88</v>
      </c>
      <c r="D16" s="249">
        <v>1</v>
      </c>
      <c r="E16" s="249">
        <v>5688</v>
      </c>
      <c r="F16" s="69" t="s">
        <v>643</v>
      </c>
      <c r="G16" s="463" t="s">
        <v>644</v>
      </c>
      <c r="H16" s="97">
        <v>5598</v>
      </c>
      <c r="I16" s="97"/>
      <c r="J16" s="97">
        <f>AU16</f>
        <v>5598</v>
      </c>
      <c r="K16" s="146"/>
      <c r="L16" s="146">
        <v>1</v>
      </c>
      <c r="M16" s="146">
        <v>1</v>
      </c>
      <c r="N16" s="146">
        <v>1</v>
      </c>
      <c r="O16" s="146">
        <v>1</v>
      </c>
      <c r="P16" s="146"/>
      <c r="Q16" s="146">
        <v>1</v>
      </c>
      <c r="R16" s="146"/>
      <c r="S16" s="146"/>
      <c r="T16" s="146"/>
      <c r="U16" s="146"/>
      <c r="V16" s="146">
        <v>1</v>
      </c>
      <c r="W16" s="146">
        <f>O16*J16</f>
        <v>5598</v>
      </c>
      <c r="X16" s="146">
        <f>Q16*J16</f>
        <v>5598</v>
      </c>
      <c r="Y16" s="146">
        <f>T16*J16</f>
        <v>0</v>
      </c>
      <c r="Z16" s="146">
        <f>AJ16*J16</f>
        <v>5598</v>
      </c>
      <c r="AA16" s="253">
        <v>3500</v>
      </c>
      <c r="AB16" s="174">
        <f t="shared" si="38"/>
        <v>0.625223294033583</v>
      </c>
      <c r="AC16" s="253">
        <v>1700</v>
      </c>
      <c r="AD16" s="253">
        <v>1</v>
      </c>
      <c r="AE16" s="253">
        <v>1506</v>
      </c>
      <c r="AF16" s="253"/>
      <c r="AG16" s="37">
        <f t="shared" si="26"/>
        <v>4198.5</v>
      </c>
      <c r="AH16" s="175">
        <f>AA16-AG16</f>
        <v>-698.5</v>
      </c>
      <c r="AI16" s="182">
        <v>44742</v>
      </c>
      <c r="AJ16" s="149">
        <v>1</v>
      </c>
      <c r="AK16" s="254"/>
      <c r="AL16" s="149">
        <v>10</v>
      </c>
      <c r="AM16" s="149">
        <v>10</v>
      </c>
      <c r="AN16" s="195">
        <f>AM16/AL16</f>
        <v>1</v>
      </c>
      <c r="AO16" s="592" t="s">
        <v>318</v>
      </c>
      <c r="AP16" s="565"/>
      <c r="AQ16" s="565"/>
      <c r="AR16" s="565"/>
      <c r="AS16" s="565"/>
      <c r="AT16" s="565"/>
      <c r="AU16" s="40">
        <f>AV16+AW16+AX16+AY16+AZ16+BA16+BC16+BD16+BB16</f>
        <v>5598</v>
      </c>
      <c r="AV16" s="97">
        <v>4478</v>
      </c>
      <c r="AW16" s="97"/>
      <c r="AX16" s="40"/>
      <c r="AY16" s="40"/>
      <c r="AZ16" s="40"/>
      <c r="BA16" s="40"/>
      <c r="BB16" s="40">
        <v>1120</v>
      </c>
      <c r="BC16" s="40"/>
      <c r="BD16" s="40"/>
      <c r="BE16" s="40"/>
      <c r="BF16" s="206" t="s">
        <v>100</v>
      </c>
      <c r="BG16" s="607" t="s">
        <v>101</v>
      </c>
      <c r="BH16" s="206" t="s">
        <v>102</v>
      </c>
      <c r="BI16" s="96" t="s">
        <v>88</v>
      </c>
      <c r="BJ16" s="269" t="s">
        <v>645</v>
      </c>
      <c r="BK16" s="484" t="s">
        <v>111</v>
      </c>
      <c r="BL16" s="484" t="s">
        <v>112</v>
      </c>
      <c r="BM16" s="32">
        <v>17699870666</v>
      </c>
      <c r="BN16" s="480"/>
      <c r="BO16" s="480"/>
      <c r="BP16" s="480"/>
      <c r="BQ16" s="480"/>
      <c r="BR16" s="151"/>
    </row>
    <row r="17" s="132" customFormat="1" ht="42" hidden="1" customHeight="1" spans="1:70">
      <c r="A17" s="142"/>
      <c r="B17" s="39">
        <f>SUM(B18:B21)</f>
        <v>4</v>
      </c>
      <c r="C17" s="156"/>
      <c r="D17" s="494"/>
      <c r="E17" s="494"/>
      <c r="F17" s="241" t="s">
        <v>646</v>
      </c>
      <c r="G17" s="461"/>
      <c r="H17" s="39">
        <f>SUM(H18:H21)</f>
        <v>7502</v>
      </c>
      <c r="I17" s="39"/>
      <c r="J17" s="39">
        <f t="shared" ref="J17:T17" si="42">SUM(J18:J21)</f>
        <v>7502</v>
      </c>
      <c r="K17" s="39">
        <f t="shared" si="42"/>
        <v>4</v>
      </c>
      <c r="L17" s="39">
        <f t="shared" si="42"/>
        <v>4</v>
      </c>
      <c r="M17" s="39">
        <f t="shared" si="42"/>
        <v>4</v>
      </c>
      <c r="N17" s="39">
        <f t="shared" si="42"/>
        <v>4</v>
      </c>
      <c r="O17" s="39">
        <f t="shared" si="42"/>
        <v>4</v>
      </c>
      <c r="P17" s="39">
        <f t="shared" si="42"/>
        <v>0</v>
      </c>
      <c r="Q17" s="39">
        <f t="shared" si="42"/>
        <v>4</v>
      </c>
      <c r="R17" s="39">
        <f t="shared" si="42"/>
        <v>0</v>
      </c>
      <c r="S17" s="39"/>
      <c r="T17" s="39">
        <f>SUM(T18:T21)</f>
        <v>0</v>
      </c>
      <c r="U17" s="39"/>
      <c r="V17" s="39">
        <f>SUM(V18:V21)</f>
        <v>4</v>
      </c>
      <c r="W17" s="39"/>
      <c r="X17" s="39"/>
      <c r="Y17" s="39"/>
      <c r="Z17" s="39"/>
      <c r="AA17" s="455">
        <f>SUM(AA18:AA21)</f>
        <v>6880</v>
      </c>
      <c r="AB17" s="174">
        <f t="shared" si="38"/>
        <v>0.917088776326313</v>
      </c>
      <c r="AC17" s="455">
        <f>SUM(AC18:AC21)</f>
        <v>4288</v>
      </c>
      <c r="AD17" s="455"/>
      <c r="AE17" s="455"/>
      <c r="AF17" s="455"/>
      <c r="AG17" s="39"/>
      <c r="AH17" s="39"/>
      <c r="AI17" s="681"/>
      <c r="AJ17" s="681"/>
      <c r="AK17" s="566"/>
      <c r="AL17" s="681"/>
      <c r="AM17" s="681"/>
      <c r="AN17" s="566"/>
      <c r="AO17" s="812"/>
      <c r="AP17" s="565"/>
      <c r="AQ17" s="565"/>
      <c r="AR17" s="565"/>
      <c r="AS17" s="565"/>
      <c r="AT17" s="565"/>
      <c r="AU17" s="39">
        <f t="shared" ref="AU17:BD17" si="43">SUM(AU18:AU21)</f>
        <v>7502</v>
      </c>
      <c r="AV17" s="39">
        <f t="shared" si="43"/>
        <v>0</v>
      </c>
      <c r="AW17" s="39">
        <f t="shared" si="43"/>
        <v>0</v>
      </c>
      <c r="AX17" s="39">
        <f t="shared" si="43"/>
        <v>3651</v>
      </c>
      <c r="AY17" s="39">
        <f t="shared" si="43"/>
        <v>3851</v>
      </c>
      <c r="AZ17" s="39">
        <f t="shared" si="43"/>
        <v>0</v>
      </c>
      <c r="BA17" s="39">
        <f t="shared" si="43"/>
        <v>0</v>
      </c>
      <c r="BB17" s="39">
        <f t="shared" si="43"/>
        <v>0</v>
      </c>
      <c r="BC17" s="39">
        <f t="shared" si="43"/>
        <v>0</v>
      </c>
      <c r="BD17" s="39">
        <f t="shared" si="43"/>
        <v>0</v>
      </c>
      <c r="BE17" s="39"/>
      <c r="BF17" s="819"/>
      <c r="BG17" s="215"/>
      <c r="BH17" s="215"/>
      <c r="BI17" s="156"/>
      <c r="BJ17" s="276"/>
      <c r="BK17" s="276"/>
      <c r="BL17" s="276"/>
      <c r="BM17" s="828"/>
      <c r="BN17" s="829"/>
      <c r="BO17" s="829"/>
      <c r="BP17" s="829"/>
      <c r="BQ17" s="829"/>
      <c r="BR17" s="151"/>
    </row>
    <row r="18" s="132" customFormat="1" ht="42" hidden="1" customHeight="1" spans="1:70">
      <c r="A18" s="149">
        <v>2</v>
      </c>
      <c r="B18" s="32">
        <v>1</v>
      </c>
      <c r="C18" s="96" t="s">
        <v>87</v>
      </c>
      <c r="D18" s="249">
        <v>1</v>
      </c>
      <c r="E18" s="249">
        <v>500</v>
      </c>
      <c r="F18" s="85" t="s">
        <v>647</v>
      </c>
      <c r="G18" s="85" t="s">
        <v>648</v>
      </c>
      <c r="H18" s="306">
        <v>500</v>
      </c>
      <c r="I18" s="306"/>
      <c r="J18" s="97">
        <f>AU18</f>
        <v>500</v>
      </c>
      <c r="K18" s="40">
        <v>1</v>
      </c>
      <c r="L18" s="40">
        <v>1</v>
      </c>
      <c r="M18" s="40">
        <v>1</v>
      </c>
      <c r="N18" s="40">
        <v>1</v>
      </c>
      <c r="O18" s="146">
        <v>1</v>
      </c>
      <c r="P18" s="146"/>
      <c r="Q18" s="146">
        <v>1</v>
      </c>
      <c r="R18" s="146"/>
      <c r="S18" s="146"/>
      <c r="T18" s="146"/>
      <c r="U18" s="146"/>
      <c r="V18" s="146">
        <v>1</v>
      </c>
      <c r="W18" s="146">
        <f>O18*J18</f>
        <v>500</v>
      </c>
      <c r="X18" s="146">
        <f>Q18*J18</f>
        <v>500</v>
      </c>
      <c r="Y18" s="146">
        <f>T18*J18</f>
        <v>0</v>
      </c>
      <c r="Z18" s="146">
        <f>AJ18*J18</f>
        <v>500</v>
      </c>
      <c r="AA18" s="253">
        <v>500</v>
      </c>
      <c r="AB18" s="174">
        <f t="shared" si="38"/>
        <v>1</v>
      </c>
      <c r="AC18" s="253">
        <v>500</v>
      </c>
      <c r="AD18" s="253">
        <v>1</v>
      </c>
      <c r="AE18" s="253">
        <v>378</v>
      </c>
      <c r="AF18" s="543"/>
      <c r="AG18" s="37">
        <f>J18*0.75</f>
        <v>375</v>
      </c>
      <c r="AH18" s="175">
        <f>AA18-AG18</f>
        <v>125</v>
      </c>
      <c r="AI18" s="182">
        <v>44641</v>
      </c>
      <c r="AJ18" s="152">
        <v>1</v>
      </c>
      <c r="AK18" s="566"/>
      <c r="AL18" s="152"/>
      <c r="AM18" s="152"/>
      <c r="AN18" s="195" t="e">
        <f>AM18/AL18</f>
        <v>#DIV/0!</v>
      </c>
      <c r="AO18" s="592" t="s">
        <v>148</v>
      </c>
      <c r="AP18" s="565"/>
      <c r="AQ18" s="565"/>
      <c r="AR18" s="565"/>
      <c r="AS18" s="565"/>
      <c r="AT18" s="565"/>
      <c r="AU18" s="40">
        <f>AV18+AW18+AX18+AY18+AZ18+BA18+BC18+BD18+BB18</f>
        <v>500</v>
      </c>
      <c r="AV18" s="146"/>
      <c r="AW18" s="146"/>
      <c r="AX18" s="146"/>
      <c r="AY18" s="306">
        <v>500</v>
      </c>
      <c r="AZ18" s="146"/>
      <c r="BA18" s="146"/>
      <c r="BB18" s="146"/>
      <c r="BC18" s="146"/>
      <c r="BD18" s="146"/>
      <c r="BE18" s="146"/>
      <c r="BF18" s="206" t="s">
        <v>100</v>
      </c>
      <c r="BG18" s="269" t="s">
        <v>101</v>
      </c>
      <c r="BH18" s="607" t="s">
        <v>102</v>
      </c>
      <c r="BI18" s="96" t="s">
        <v>87</v>
      </c>
      <c r="BJ18" s="42" t="s">
        <v>152</v>
      </c>
      <c r="BK18" s="269" t="s">
        <v>649</v>
      </c>
      <c r="BL18" s="269" t="s">
        <v>650</v>
      </c>
      <c r="BM18" s="608">
        <v>13899489291</v>
      </c>
      <c r="BN18" s="635" t="s">
        <v>651</v>
      </c>
      <c r="BO18" s="637">
        <v>19390189999</v>
      </c>
      <c r="BP18" s="635" t="s">
        <v>652</v>
      </c>
      <c r="BQ18" s="635" t="s">
        <v>653</v>
      </c>
      <c r="BR18" s="91" t="s">
        <v>654</v>
      </c>
    </row>
    <row r="19" s="119" customFormat="1" ht="42" hidden="1" customHeight="1" spans="1:70">
      <c r="A19" s="149">
        <v>3</v>
      </c>
      <c r="B19" s="40">
        <v>1</v>
      </c>
      <c r="C19" s="33" t="s">
        <v>88</v>
      </c>
      <c r="D19" s="456">
        <v>1</v>
      </c>
      <c r="E19" s="456">
        <v>3451</v>
      </c>
      <c r="F19" s="95" t="s">
        <v>655</v>
      </c>
      <c r="G19" s="463" t="s">
        <v>656</v>
      </c>
      <c r="H19" s="97">
        <v>3451</v>
      </c>
      <c r="I19" s="97"/>
      <c r="J19" s="97">
        <f>AU19</f>
        <v>3451</v>
      </c>
      <c r="K19" s="146">
        <v>1</v>
      </c>
      <c r="L19" s="146">
        <v>1</v>
      </c>
      <c r="M19" s="146">
        <v>1</v>
      </c>
      <c r="N19" s="146">
        <v>1</v>
      </c>
      <c r="O19" s="146">
        <v>1</v>
      </c>
      <c r="P19" s="146"/>
      <c r="Q19" s="146">
        <v>1</v>
      </c>
      <c r="R19" s="146"/>
      <c r="S19" s="146"/>
      <c r="T19" s="306"/>
      <c r="U19" s="306"/>
      <c r="V19" s="306">
        <v>1</v>
      </c>
      <c r="W19" s="146">
        <f>O19*J19</f>
        <v>3451</v>
      </c>
      <c r="X19" s="146">
        <f>Q19*J19</f>
        <v>3451</v>
      </c>
      <c r="Y19" s="146">
        <f>T19*J19</f>
        <v>0</v>
      </c>
      <c r="Z19" s="146">
        <f>AJ19*J19</f>
        <v>3451</v>
      </c>
      <c r="AA19" s="253">
        <v>2980</v>
      </c>
      <c r="AB19" s="174">
        <f t="shared" si="38"/>
        <v>0.863517820921472</v>
      </c>
      <c r="AC19" s="456">
        <v>1588</v>
      </c>
      <c r="AD19" s="456">
        <v>1</v>
      </c>
      <c r="AE19" s="456">
        <v>2843</v>
      </c>
      <c r="AF19" s="456"/>
      <c r="AG19" s="37">
        <f>J19*0.75</f>
        <v>2588.25</v>
      </c>
      <c r="AH19" s="175">
        <f>AA19-AG19</f>
        <v>391.75</v>
      </c>
      <c r="AI19" s="182">
        <v>44648</v>
      </c>
      <c r="AJ19" s="152">
        <v>1</v>
      </c>
      <c r="AK19" s="566"/>
      <c r="AL19" s="152">
        <v>30</v>
      </c>
      <c r="AM19" s="152">
        <v>10</v>
      </c>
      <c r="AN19" s="195">
        <f>AM19/AL19</f>
        <v>0.333333333333333</v>
      </c>
      <c r="AO19" s="592" t="s">
        <v>657</v>
      </c>
      <c r="AP19" s="565"/>
      <c r="AQ19" s="565"/>
      <c r="AR19" s="565"/>
      <c r="AS19" s="565"/>
      <c r="AT19" s="565"/>
      <c r="AU19" s="40">
        <f>AV19+AW19+AX19+AY19+AZ19+BA19+BC19+BD19+BB19</f>
        <v>3451</v>
      </c>
      <c r="AV19" s="97"/>
      <c r="AW19" s="97"/>
      <c r="AX19" s="40">
        <v>1651</v>
      </c>
      <c r="AY19" s="97">
        <v>1800</v>
      </c>
      <c r="AZ19" s="40"/>
      <c r="BA19" s="40"/>
      <c r="BB19" s="40"/>
      <c r="BC19" s="40"/>
      <c r="BD19" s="40"/>
      <c r="BE19" s="40"/>
      <c r="BF19" s="206" t="s">
        <v>100</v>
      </c>
      <c r="BG19" s="605" t="s">
        <v>101</v>
      </c>
      <c r="BH19" s="210" t="s">
        <v>102</v>
      </c>
      <c r="BI19" s="269" t="s">
        <v>88</v>
      </c>
      <c r="BJ19" s="269" t="s">
        <v>645</v>
      </c>
      <c r="BK19" s="42" t="s">
        <v>111</v>
      </c>
      <c r="BL19" s="42" t="s">
        <v>112</v>
      </c>
      <c r="BM19" s="32">
        <v>17699870666</v>
      </c>
      <c r="BN19" s="633" t="s">
        <v>658</v>
      </c>
      <c r="BO19" s="480">
        <v>13369639998</v>
      </c>
      <c r="BP19" s="633" t="s">
        <v>659</v>
      </c>
      <c r="BQ19" s="633" t="s">
        <v>660</v>
      </c>
      <c r="BR19" s="225" t="s">
        <v>661</v>
      </c>
    </row>
    <row r="20" s="119" customFormat="1" ht="42" hidden="1" customHeight="1" spans="1:70">
      <c r="A20" s="149">
        <v>4</v>
      </c>
      <c r="B20" s="40">
        <v>1</v>
      </c>
      <c r="C20" s="33" t="s">
        <v>88</v>
      </c>
      <c r="D20" s="456">
        <v>1</v>
      </c>
      <c r="E20" s="456">
        <v>2951</v>
      </c>
      <c r="F20" s="69" t="s">
        <v>662</v>
      </c>
      <c r="G20" s="463" t="s">
        <v>663</v>
      </c>
      <c r="H20" s="243">
        <v>2951</v>
      </c>
      <c r="I20" s="243"/>
      <c r="J20" s="97">
        <f>AU20</f>
        <v>2951</v>
      </c>
      <c r="K20" s="306">
        <v>1</v>
      </c>
      <c r="L20" s="306">
        <v>1</v>
      </c>
      <c r="M20" s="306">
        <v>1</v>
      </c>
      <c r="N20" s="306">
        <v>1</v>
      </c>
      <c r="O20" s="306">
        <v>1</v>
      </c>
      <c r="P20" s="306"/>
      <c r="Q20" s="306">
        <v>1</v>
      </c>
      <c r="R20" s="306"/>
      <c r="S20" s="306"/>
      <c r="T20" s="306"/>
      <c r="U20" s="306"/>
      <c r="V20" s="306">
        <v>1</v>
      </c>
      <c r="W20" s="146">
        <f>O20*J20</f>
        <v>2951</v>
      </c>
      <c r="X20" s="146">
        <f>Q20*J20</f>
        <v>2951</v>
      </c>
      <c r="Y20" s="146">
        <f>T20*J20</f>
        <v>0</v>
      </c>
      <c r="Z20" s="146">
        <f>AJ20*J20</f>
        <v>2951</v>
      </c>
      <c r="AA20" s="253">
        <v>2800</v>
      </c>
      <c r="AB20" s="174">
        <f t="shared" si="38"/>
        <v>0.948830904778041</v>
      </c>
      <c r="AC20" s="798">
        <v>1600</v>
      </c>
      <c r="AD20" s="798">
        <v>1</v>
      </c>
      <c r="AE20" s="798">
        <v>2077</v>
      </c>
      <c r="AF20" s="798"/>
      <c r="AG20" s="37">
        <f>J20*0.75</f>
        <v>2213.25</v>
      </c>
      <c r="AH20" s="175">
        <f>AA20-AG20</f>
        <v>586.75</v>
      </c>
      <c r="AI20" s="182">
        <v>44627</v>
      </c>
      <c r="AJ20" s="152">
        <v>1</v>
      </c>
      <c r="AK20" s="566"/>
      <c r="AL20" s="152">
        <v>30</v>
      </c>
      <c r="AM20" s="152">
        <v>20</v>
      </c>
      <c r="AN20" s="195">
        <f>AM20/AL20</f>
        <v>0.666666666666667</v>
      </c>
      <c r="AO20" s="813" t="s">
        <v>318</v>
      </c>
      <c r="AP20" s="462"/>
      <c r="AQ20" s="462"/>
      <c r="AR20" s="565"/>
      <c r="AS20" s="565"/>
      <c r="AT20" s="565"/>
      <c r="AU20" s="40">
        <f>AV20+AW20+AX20+AY20+AZ20+BA20+BC20+BD20+BB20</f>
        <v>2951</v>
      </c>
      <c r="AV20" s="243"/>
      <c r="AW20" s="243"/>
      <c r="AX20" s="243">
        <v>2000</v>
      </c>
      <c r="AY20" s="818">
        <v>951</v>
      </c>
      <c r="AZ20" s="243"/>
      <c r="BA20" s="243"/>
      <c r="BB20" s="243"/>
      <c r="BC20" s="243"/>
      <c r="BD20" s="243"/>
      <c r="BE20" s="243"/>
      <c r="BF20" s="206" t="s">
        <v>100</v>
      </c>
      <c r="BG20" s="605" t="s">
        <v>101</v>
      </c>
      <c r="BH20" s="210" t="s">
        <v>102</v>
      </c>
      <c r="BI20" s="269" t="s">
        <v>88</v>
      </c>
      <c r="BJ20" s="269" t="s">
        <v>645</v>
      </c>
      <c r="BK20" s="42" t="s">
        <v>111</v>
      </c>
      <c r="BL20" s="42" t="s">
        <v>112</v>
      </c>
      <c r="BM20" s="32">
        <v>17699870666</v>
      </c>
      <c r="BN20" s="633" t="s">
        <v>664</v>
      </c>
      <c r="BO20" s="480">
        <v>13629985908</v>
      </c>
      <c r="BP20" s="633" t="s">
        <v>665</v>
      </c>
      <c r="BQ20" s="633" t="s">
        <v>666</v>
      </c>
      <c r="BR20" s="148" t="s">
        <v>667</v>
      </c>
    </row>
    <row r="21" s="620" customFormat="1" ht="42" customHeight="1" spans="1:70">
      <c r="A21" s="465">
        <v>5</v>
      </c>
      <c r="B21" s="466">
        <v>1</v>
      </c>
      <c r="C21" s="467" t="s">
        <v>90</v>
      </c>
      <c r="D21" s="470">
        <v>1</v>
      </c>
      <c r="E21" s="470">
        <v>600</v>
      </c>
      <c r="F21" s="469" t="s">
        <v>668</v>
      </c>
      <c r="G21" s="457" t="s">
        <v>669</v>
      </c>
      <c r="H21" s="644">
        <v>600</v>
      </c>
      <c r="I21" s="32"/>
      <c r="J21" s="795">
        <f>AU21</f>
        <v>600</v>
      </c>
      <c r="K21" s="40">
        <v>1</v>
      </c>
      <c r="L21" s="40">
        <v>1</v>
      </c>
      <c r="M21" s="40">
        <v>1</v>
      </c>
      <c r="N21" s="40">
        <v>1</v>
      </c>
      <c r="O21" s="40">
        <v>1</v>
      </c>
      <c r="P21" s="40"/>
      <c r="Q21" s="40">
        <v>1</v>
      </c>
      <c r="R21" s="40"/>
      <c r="S21" s="40"/>
      <c r="T21" s="40"/>
      <c r="U21" s="40"/>
      <c r="V21" s="40">
        <v>1</v>
      </c>
      <c r="W21" s="146">
        <f>O21*J21</f>
        <v>600</v>
      </c>
      <c r="X21" s="146">
        <f>Q21*J21</f>
        <v>600</v>
      </c>
      <c r="Y21" s="146">
        <f>T21*J21</f>
        <v>0</v>
      </c>
      <c r="Z21" s="146">
        <f>AJ21*J21</f>
        <v>600</v>
      </c>
      <c r="AA21" s="545">
        <v>600</v>
      </c>
      <c r="AB21" s="542">
        <f t="shared" si="38"/>
        <v>1</v>
      </c>
      <c r="AC21" s="545">
        <v>600</v>
      </c>
      <c r="AD21" s="545">
        <v>1</v>
      </c>
      <c r="AE21" s="545">
        <v>177</v>
      </c>
      <c r="AF21" s="546"/>
      <c r="AG21" s="441">
        <f>J21*0.75</f>
        <v>450</v>
      </c>
      <c r="AH21" s="562">
        <f>AA21-AG21</f>
        <v>150</v>
      </c>
      <c r="AI21" s="567">
        <v>44658</v>
      </c>
      <c r="AJ21" s="152">
        <v>1</v>
      </c>
      <c r="AK21" s="566"/>
      <c r="AL21" s="152">
        <v>13</v>
      </c>
      <c r="AM21" s="152">
        <v>13</v>
      </c>
      <c r="AN21" s="195">
        <f>AM21/AL21</f>
        <v>1</v>
      </c>
      <c r="AO21" s="814" t="s">
        <v>148</v>
      </c>
      <c r="AP21" s="565"/>
      <c r="AQ21" s="565"/>
      <c r="AR21" s="565"/>
      <c r="AS21" s="565"/>
      <c r="AT21" s="565"/>
      <c r="AU21" s="40">
        <f>AV21+AW21+AX21+AY21+AZ21+BA21+BC21+BD21+BB21</f>
        <v>600</v>
      </c>
      <c r="AV21" s="40"/>
      <c r="AW21" s="40"/>
      <c r="AX21" s="40"/>
      <c r="AY21" s="97">
        <v>600</v>
      </c>
      <c r="AZ21" s="40"/>
      <c r="BA21" s="40"/>
      <c r="BB21" s="40"/>
      <c r="BC21" s="40"/>
      <c r="BD21" s="40"/>
      <c r="BE21" s="40"/>
      <c r="BF21" s="210" t="s">
        <v>100</v>
      </c>
      <c r="BG21" s="605" t="s">
        <v>101</v>
      </c>
      <c r="BH21" s="210" t="s">
        <v>102</v>
      </c>
      <c r="BI21" s="42" t="s">
        <v>90</v>
      </c>
      <c r="BJ21" s="42" t="s">
        <v>307</v>
      </c>
      <c r="BK21" s="42" t="s">
        <v>670</v>
      </c>
      <c r="BL21" s="42" t="s">
        <v>671</v>
      </c>
      <c r="BM21" s="32">
        <v>18809083200</v>
      </c>
      <c r="BN21" s="633" t="s">
        <v>672</v>
      </c>
      <c r="BO21" s="480">
        <v>15389225551</v>
      </c>
      <c r="BP21" s="633" t="s">
        <v>195</v>
      </c>
      <c r="BQ21" s="633" t="s">
        <v>673</v>
      </c>
      <c r="BR21" s="830" t="s">
        <v>674</v>
      </c>
    </row>
    <row r="22" s="132" customFormat="1" ht="42" hidden="1" customHeight="1" spans="1:70">
      <c r="A22" s="142"/>
      <c r="B22" s="39">
        <f>SUM(B23:B31)</f>
        <v>9</v>
      </c>
      <c r="C22" s="39"/>
      <c r="D22" s="455"/>
      <c r="E22" s="455"/>
      <c r="F22" s="241" t="s">
        <v>675</v>
      </c>
      <c r="G22" s="200"/>
      <c r="H22" s="39">
        <f>SUM(H23:H31)</f>
        <v>11999</v>
      </c>
      <c r="I22" s="39"/>
      <c r="J22" s="39">
        <f t="shared" ref="J22:T22" si="44">SUM(J23:J31)</f>
        <v>11999</v>
      </c>
      <c r="K22" s="39">
        <f t="shared" si="44"/>
        <v>9</v>
      </c>
      <c r="L22" s="39">
        <f t="shared" si="44"/>
        <v>9</v>
      </c>
      <c r="M22" s="39">
        <f t="shared" si="44"/>
        <v>9</v>
      </c>
      <c r="N22" s="39">
        <f t="shared" si="44"/>
        <v>9</v>
      </c>
      <c r="O22" s="39">
        <f t="shared" si="44"/>
        <v>9</v>
      </c>
      <c r="P22" s="39">
        <f t="shared" si="44"/>
        <v>0</v>
      </c>
      <c r="Q22" s="39">
        <f t="shared" si="44"/>
        <v>9</v>
      </c>
      <c r="R22" s="39">
        <f t="shared" si="44"/>
        <v>0</v>
      </c>
      <c r="S22" s="39"/>
      <c r="T22" s="39">
        <f>SUM(T23:T31)</f>
        <v>0</v>
      </c>
      <c r="U22" s="39"/>
      <c r="V22" s="39">
        <f>SUM(V23:V31)</f>
        <v>9</v>
      </c>
      <c r="W22" s="39"/>
      <c r="X22" s="39"/>
      <c r="Y22" s="39"/>
      <c r="Z22" s="39"/>
      <c r="AA22" s="455">
        <f>SUM(AA23:AA31)</f>
        <v>11892</v>
      </c>
      <c r="AB22" s="174">
        <f t="shared" si="38"/>
        <v>0.991082590215851</v>
      </c>
      <c r="AC22" s="455">
        <f>SUM(AC23:AC31)</f>
        <v>11560</v>
      </c>
      <c r="AD22" s="455"/>
      <c r="AE22" s="455"/>
      <c r="AF22" s="455"/>
      <c r="AG22" s="39"/>
      <c r="AH22" s="39"/>
      <c r="AI22" s="681"/>
      <c r="AJ22" s="681"/>
      <c r="AK22" s="566"/>
      <c r="AL22" s="681"/>
      <c r="AM22" s="681"/>
      <c r="AN22" s="566"/>
      <c r="AO22" s="812"/>
      <c r="AP22" s="565"/>
      <c r="AQ22" s="565"/>
      <c r="AR22" s="565"/>
      <c r="AS22" s="565"/>
      <c r="AT22" s="565"/>
      <c r="AU22" s="39">
        <f t="shared" ref="AU22:BD22" si="45">SUM(AU23:AU31)</f>
        <v>11999</v>
      </c>
      <c r="AV22" s="39">
        <f t="shared" si="45"/>
        <v>540</v>
      </c>
      <c r="AW22" s="39">
        <f t="shared" si="45"/>
        <v>2237</v>
      </c>
      <c r="AX22" s="39">
        <f t="shared" si="45"/>
        <v>1630</v>
      </c>
      <c r="AY22" s="39">
        <f t="shared" si="45"/>
        <v>6086</v>
      </c>
      <c r="AZ22" s="39">
        <f t="shared" si="45"/>
        <v>0</v>
      </c>
      <c r="BA22" s="39">
        <f t="shared" si="45"/>
        <v>0</v>
      </c>
      <c r="BB22" s="39">
        <f t="shared" si="45"/>
        <v>1506</v>
      </c>
      <c r="BC22" s="39">
        <f t="shared" si="45"/>
        <v>0</v>
      </c>
      <c r="BD22" s="39">
        <f t="shared" si="45"/>
        <v>0</v>
      </c>
      <c r="BE22" s="39"/>
      <c r="BF22" s="604"/>
      <c r="BG22" s="394"/>
      <c r="BH22" s="604"/>
      <c r="BI22" s="152"/>
      <c r="BJ22" s="37"/>
      <c r="BK22" s="37"/>
      <c r="BL22" s="37"/>
      <c r="BM22" s="37"/>
      <c r="BN22" s="445"/>
      <c r="BO22" s="445"/>
      <c r="BP22" s="445"/>
      <c r="BQ22" s="445"/>
      <c r="BR22" s="148"/>
    </row>
    <row r="23" s="132" customFormat="1" ht="42" hidden="1" customHeight="1" spans="1:70">
      <c r="A23" s="149">
        <v>6</v>
      </c>
      <c r="B23" s="32">
        <v>1</v>
      </c>
      <c r="C23" s="96" t="s">
        <v>87</v>
      </c>
      <c r="D23" s="249">
        <v>1</v>
      </c>
      <c r="E23" s="249">
        <v>2030</v>
      </c>
      <c r="F23" s="85" t="s">
        <v>676</v>
      </c>
      <c r="G23" s="85" t="s">
        <v>677</v>
      </c>
      <c r="H23" s="306">
        <v>2030</v>
      </c>
      <c r="I23" s="306"/>
      <c r="J23" s="97">
        <f>AU23</f>
        <v>2030</v>
      </c>
      <c r="K23" s="40">
        <v>1</v>
      </c>
      <c r="L23" s="40">
        <v>1</v>
      </c>
      <c r="M23" s="40">
        <v>1</v>
      </c>
      <c r="N23" s="40">
        <v>1</v>
      </c>
      <c r="O23" s="40">
        <v>1</v>
      </c>
      <c r="P23" s="40"/>
      <c r="Q23" s="40">
        <v>1</v>
      </c>
      <c r="R23" s="40"/>
      <c r="S23" s="40"/>
      <c r="T23" s="40"/>
      <c r="U23" s="40"/>
      <c r="V23" s="146">
        <v>1</v>
      </c>
      <c r="W23" s="146">
        <f t="shared" ref="W23:W31" si="46">O23*J23</f>
        <v>2030</v>
      </c>
      <c r="X23" s="146">
        <f t="shared" ref="X23:X31" si="47">Q23*J23</f>
        <v>2030</v>
      </c>
      <c r="Y23" s="146">
        <f t="shared" ref="Y23:Y31" si="48">T23*J23</f>
        <v>0</v>
      </c>
      <c r="Z23" s="146">
        <f t="shared" ref="Z23:Z31" si="49">AJ23*J23</f>
        <v>2030</v>
      </c>
      <c r="AA23" s="253">
        <v>2023</v>
      </c>
      <c r="AB23" s="174">
        <f t="shared" si="38"/>
        <v>0.996551724137931</v>
      </c>
      <c r="AC23" s="253">
        <v>2023</v>
      </c>
      <c r="AD23" s="253">
        <v>1</v>
      </c>
      <c r="AE23" s="253">
        <v>1548</v>
      </c>
      <c r="AF23" s="253"/>
      <c r="AG23" s="37">
        <f t="shared" ref="AG23:AG31" si="50">J23*0.75</f>
        <v>1522.5</v>
      </c>
      <c r="AH23" s="175">
        <f>AA23-AG23</f>
        <v>500.5</v>
      </c>
      <c r="AI23" s="182">
        <v>44621</v>
      </c>
      <c r="AJ23" s="152">
        <v>1</v>
      </c>
      <c r="AK23" s="566"/>
      <c r="AL23" s="152"/>
      <c r="AM23" s="152"/>
      <c r="AN23" s="195" t="e">
        <f>AM23/AL23</f>
        <v>#DIV/0!</v>
      </c>
      <c r="AO23" s="592" t="s">
        <v>148</v>
      </c>
      <c r="AP23" s="565"/>
      <c r="AQ23" s="565"/>
      <c r="AR23" s="565"/>
      <c r="AS23" s="565"/>
      <c r="AT23" s="565"/>
      <c r="AU23" s="40">
        <f>AV23+AW23+AX23+AY23+AZ23+BA23+BC23+BD23+BB23</f>
        <v>2030</v>
      </c>
      <c r="AV23" s="40"/>
      <c r="AW23" s="40"/>
      <c r="AX23" s="40"/>
      <c r="AY23" s="306">
        <v>2030</v>
      </c>
      <c r="AZ23" s="40"/>
      <c r="BA23" s="40"/>
      <c r="BB23" s="40"/>
      <c r="BC23" s="40"/>
      <c r="BD23" s="40"/>
      <c r="BE23" s="40"/>
      <c r="BF23" s="206" t="s">
        <v>100</v>
      </c>
      <c r="BG23" s="605" t="s">
        <v>101</v>
      </c>
      <c r="BH23" s="210" t="s">
        <v>102</v>
      </c>
      <c r="BI23" s="269" t="s">
        <v>87</v>
      </c>
      <c r="BJ23" s="42" t="s">
        <v>152</v>
      </c>
      <c r="BK23" s="269" t="s">
        <v>649</v>
      </c>
      <c r="BL23" s="42" t="s">
        <v>678</v>
      </c>
      <c r="BM23" s="32">
        <v>13899489291</v>
      </c>
      <c r="BN23" s="633" t="s">
        <v>679</v>
      </c>
      <c r="BO23" s="480" t="s">
        <v>680</v>
      </c>
      <c r="BP23" s="633" t="s">
        <v>681</v>
      </c>
      <c r="BQ23" s="633" t="s">
        <v>682</v>
      </c>
      <c r="BR23" s="457" t="s">
        <v>683</v>
      </c>
    </row>
    <row r="24" s="132" customFormat="1" ht="42" hidden="1" customHeight="1" spans="1:70">
      <c r="A24" s="149">
        <v>7</v>
      </c>
      <c r="B24" s="32">
        <v>1</v>
      </c>
      <c r="C24" s="96" t="s">
        <v>87</v>
      </c>
      <c r="D24" s="249">
        <v>1</v>
      </c>
      <c r="E24" s="249">
        <v>3110</v>
      </c>
      <c r="F24" s="85" t="s">
        <v>684</v>
      </c>
      <c r="G24" s="85" t="s">
        <v>685</v>
      </c>
      <c r="H24" s="306">
        <v>3110</v>
      </c>
      <c r="I24" s="306"/>
      <c r="J24" s="97">
        <v>3110</v>
      </c>
      <c r="K24" s="40">
        <v>1</v>
      </c>
      <c r="L24" s="40">
        <v>1</v>
      </c>
      <c r="M24" s="40">
        <v>1</v>
      </c>
      <c r="N24" s="40">
        <v>1</v>
      </c>
      <c r="O24" s="40">
        <v>1</v>
      </c>
      <c r="P24" s="40"/>
      <c r="Q24" s="40">
        <v>1</v>
      </c>
      <c r="R24" s="40"/>
      <c r="S24" s="40"/>
      <c r="T24" s="40"/>
      <c r="U24" s="40"/>
      <c r="V24" s="146">
        <v>1</v>
      </c>
      <c r="W24" s="146">
        <f t="shared" si="46"/>
        <v>3110</v>
      </c>
      <c r="X24" s="146">
        <f t="shared" si="47"/>
        <v>3110</v>
      </c>
      <c r="Y24" s="146">
        <f t="shared" si="48"/>
        <v>0</v>
      </c>
      <c r="Z24" s="146">
        <f t="shared" si="49"/>
        <v>3110</v>
      </c>
      <c r="AA24" s="253">
        <v>3110</v>
      </c>
      <c r="AB24" s="174">
        <f t="shared" si="38"/>
        <v>1</v>
      </c>
      <c r="AC24" s="253">
        <v>3110</v>
      </c>
      <c r="AD24" s="253">
        <v>1</v>
      </c>
      <c r="AE24" s="253">
        <v>2786</v>
      </c>
      <c r="AF24" s="253"/>
      <c r="AG24" s="37">
        <f t="shared" si="50"/>
        <v>2332.5</v>
      </c>
      <c r="AH24" s="175">
        <f>AA24-AG24</f>
        <v>777.5</v>
      </c>
      <c r="AI24" s="182">
        <v>44621</v>
      </c>
      <c r="AJ24" s="152">
        <v>1</v>
      </c>
      <c r="AK24" s="566"/>
      <c r="AL24" s="152">
        <v>85</v>
      </c>
      <c r="AM24" s="152">
        <v>85</v>
      </c>
      <c r="AN24" s="195">
        <f>AM24/AL24</f>
        <v>1</v>
      </c>
      <c r="AO24" s="592" t="s">
        <v>686</v>
      </c>
      <c r="AP24" s="565"/>
      <c r="AQ24" s="565"/>
      <c r="AR24" s="565"/>
      <c r="AS24" s="565"/>
      <c r="AT24" s="565"/>
      <c r="AU24" s="40">
        <f>AV24+AW24+AX24+AY24+AZ24+BA24+BC24+BD24+BB24</f>
        <v>3110</v>
      </c>
      <c r="AV24" s="40"/>
      <c r="AW24" s="40"/>
      <c r="AX24" s="40"/>
      <c r="AY24" s="97">
        <v>3110</v>
      </c>
      <c r="AZ24" s="40"/>
      <c r="BA24" s="40"/>
      <c r="BB24" s="40"/>
      <c r="BC24" s="40"/>
      <c r="BD24" s="40"/>
      <c r="BE24" s="40"/>
      <c r="BF24" s="206" t="s">
        <v>100</v>
      </c>
      <c r="BG24" s="605" t="s">
        <v>101</v>
      </c>
      <c r="BH24" s="210" t="s">
        <v>102</v>
      </c>
      <c r="BI24" s="269" t="s">
        <v>87</v>
      </c>
      <c r="BJ24" s="42" t="s">
        <v>152</v>
      </c>
      <c r="BK24" s="269" t="s">
        <v>649</v>
      </c>
      <c r="BL24" s="42" t="s">
        <v>678</v>
      </c>
      <c r="BM24" s="32">
        <v>13899489291</v>
      </c>
      <c r="BN24" s="633" t="s">
        <v>687</v>
      </c>
      <c r="BO24" s="480" t="s">
        <v>688</v>
      </c>
      <c r="BP24" s="633" t="s">
        <v>489</v>
      </c>
      <c r="BQ24" s="633" t="s">
        <v>689</v>
      </c>
      <c r="BR24" s="457" t="s">
        <v>690</v>
      </c>
    </row>
    <row r="25" s="132" customFormat="1" ht="42" hidden="1" customHeight="1" spans="1:70">
      <c r="A25" s="149">
        <v>8</v>
      </c>
      <c r="B25" s="472">
        <v>1</v>
      </c>
      <c r="C25" s="42" t="s">
        <v>88</v>
      </c>
      <c r="D25" s="480">
        <v>1</v>
      </c>
      <c r="E25" s="480">
        <v>632</v>
      </c>
      <c r="F25" s="463" t="s">
        <v>691</v>
      </c>
      <c r="G25" s="463" t="s">
        <v>692</v>
      </c>
      <c r="H25" s="97">
        <v>632</v>
      </c>
      <c r="I25" s="97"/>
      <c r="J25" s="40">
        <f t="shared" ref="J25:J32" si="51">AU25</f>
        <v>632</v>
      </c>
      <c r="K25" s="472">
        <v>1</v>
      </c>
      <c r="L25" s="472">
        <v>1</v>
      </c>
      <c r="M25" s="472">
        <v>1</v>
      </c>
      <c r="N25" s="472">
        <v>1</v>
      </c>
      <c r="O25" s="472">
        <v>1</v>
      </c>
      <c r="P25" s="472"/>
      <c r="Q25" s="472">
        <v>1</v>
      </c>
      <c r="R25" s="472"/>
      <c r="S25" s="472"/>
      <c r="T25" s="472"/>
      <c r="U25" s="472"/>
      <c r="V25" s="472">
        <v>1</v>
      </c>
      <c r="W25" s="146">
        <f t="shared" si="46"/>
        <v>632</v>
      </c>
      <c r="X25" s="146">
        <f t="shared" si="47"/>
        <v>632</v>
      </c>
      <c r="Y25" s="146">
        <f t="shared" si="48"/>
        <v>0</v>
      </c>
      <c r="Z25" s="146">
        <f t="shared" si="49"/>
        <v>632</v>
      </c>
      <c r="AA25" s="253">
        <v>632</v>
      </c>
      <c r="AB25" s="174">
        <f t="shared" si="38"/>
        <v>1</v>
      </c>
      <c r="AC25" s="480">
        <v>300</v>
      </c>
      <c r="AD25" s="480">
        <v>1</v>
      </c>
      <c r="AE25" s="480">
        <v>421</v>
      </c>
      <c r="AF25" s="480"/>
      <c r="AG25" s="37">
        <f t="shared" si="50"/>
        <v>474</v>
      </c>
      <c r="AH25" s="175">
        <f t="shared" ref="AH25:AH31" si="52">AA25-AG25</f>
        <v>158</v>
      </c>
      <c r="AI25" s="179">
        <v>44682</v>
      </c>
      <c r="AJ25" s="149">
        <v>1</v>
      </c>
      <c r="AK25" s="254"/>
      <c r="AL25" s="149"/>
      <c r="AM25" s="149"/>
      <c r="AN25" s="195" t="e">
        <f t="shared" ref="AN25:AN32" si="53">AM25/AL25</f>
        <v>#DIV/0!</v>
      </c>
      <c r="AO25" s="813" t="s">
        <v>220</v>
      </c>
      <c r="AP25" s="523"/>
      <c r="AQ25" s="523"/>
      <c r="AR25" s="587"/>
      <c r="AS25" s="523"/>
      <c r="AT25" s="523"/>
      <c r="AU25" s="40">
        <f>AV25+AW25+AX25+AY25+AZ25+BA25+BC25+BD25+BB25</f>
        <v>632</v>
      </c>
      <c r="AV25" s="472"/>
      <c r="AW25" s="472"/>
      <c r="AX25" s="472"/>
      <c r="AY25" s="302">
        <v>126</v>
      </c>
      <c r="AZ25" s="472"/>
      <c r="BA25" s="472"/>
      <c r="BB25" s="472">
        <v>506</v>
      </c>
      <c r="BC25" s="472"/>
      <c r="BD25" s="472"/>
      <c r="BE25" s="472"/>
      <c r="BF25" s="210" t="s">
        <v>100</v>
      </c>
      <c r="BG25" s="609" t="s">
        <v>101</v>
      </c>
      <c r="BH25" s="609" t="s">
        <v>102</v>
      </c>
      <c r="BI25" s="609" t="s">
        <v>88</v>
      </c>
      <c r="BJ25" s="820" t="s">
        <v>110</v>
      </c>
      <c r="BK25" s="210" t="s">
        <v>111</v>
      </c>
      <c r="BL25" s="210" t="s">
        <v>112</v>
      </c>
      <c r="BM25" s="219">
        <v>17699870666</v>
      </c>
      <c r="BN25" s="642"/>
      <c r="BO25" s="642"/>
      <c r="BP25" s="642"/>
      <c r="BQ25" s="642"/>
      <c r="BR25" s="227" t="s">
        <v>534</v>
      </c>
    </row>
    <row r="26" s="132" customFormat="1" ht="42" hidden="1" customHeight="1" spans="1:70">
      <c r="A26" s="149">
        <v>9</v>
      </c>
      <c r="B26" s="32">
        <v>1</v>
      </c>
      <c r="C26" s="96" t="s">
        <v>89</v>
      </c>
      <c r="D26" s="249">
        <v>1</v>
      </c>
      <c r="E26" s="456">
        <v>465</v>
      </c>
      <c r="F26" s="69" t="s">
        <v>693</v>
      </c>
      <c r="G26" s="457" t="s">
        <v>694</v>
      </c>
      <c r="H26" s="40">
        <v>512</v>
      </c>
      <c r="I26" s="40"/>
      <c r="J26" s="97">
        <f t="shared" si="51"/>
        <v>512</v>
      </c>
      <c r="K26" s="40">
        <v>1</v>
      </c>
      <c r="L26" s="40">
        <v>1</v>
      </c>
      <c r="M26" s="40">
        <v>1</v>
      </c>
      <c r="N26" s="40">
        <v>1</v>
      </c>
      <c r="O26" s="40">
        <v>1</v>
      </c>
      <c r="P26" s="40"/>
      <c r="Q26" s="40">
        <v>1</v>
      </c>
      <c r="R26" s="40"/>
      <c r="S26" s="40"/>
      <c r="T26" s="40"/>
      <c r="U26" s="40"/>
      <c r="V26" s="40">
        <v>1</v>
      </c>
      <c r="W26" s="146">
        <f t="shared" si="46"/>
        <v>512</v>
      </c>
      <c r="X26" s="146">
        <f t="shared" si="47"/>
        <v>512</v>
      </c>
      <c r="Y26" s="146">
        <f t="shared" si="48"/>
        <v>0</v>
      </c>
      <c r="Z26" s="146">
        <f t="shared" si="49"/>
        <v>512</v>
      </c>
      <c r="AA26" s="253">
        <v>512</v>
      </c>
      <c r="AB26" s="174">
        <f t="shared" si="38"/>
        <v>1</v>
      </c>
      <c r="AC26" s="253">
        <v>512</v>
      </c>
      <c r="AD26" s="253">
        <v>1</v>
      </c>
      <c r="AE26" s="253">
        <v>430</v>
      </c>
      <c r="AF26" s="253"/>
      <c r="AG26" s="37">
        <f t="shared" si="50"/>
        <v>384</v>
      </c>
      <c r="AH26" s="175">
        <f t="shared" si="52"/>
        <v>128</v>
      </c>
      <c r="AI26" s="182">
        <v>44623</v>
      </c>
      <c r="AJ26" s="152">
        <v>1</v>
      </c>
      <c r="AK26" s="566"/>
      <c r="AL26" s="152">
        <v>18</v>
      </c>
      <c r="AM26" s="152">
        <v>18</v>
      </c>
      <c r="AN26" s="195">
        <f t="shared" si="53"/>
        <v>1</v>
      </c>
      <c r="AO26" s="592" t="s">
        <v>123</v>
      </c>
      <c r="AP26" s="812"/>
      <c r="AQ26" s="812"/>
      <c r="AR26" s="565"/>
      <c r="AS26" s="565"/>
      <c r="AT26" s="565"/>
      <c r="AU26" s="40">
        <f t="shared" ref="AU25:AU32" si="54">AV26+AW26+AX26+AY26+AZ26+BA26+BC26+BD26+BB26</f>
        <v>512</v>
      </c>
      <c r="AV26" s="40"/>
      <c r="AW26" s="40">
        <v>465</v>
      </c>
      <c r="AX26" s="40">
        <v>47</v>
      </c>
      <c r="AY26" s="40"/>
      <c r="AZ26" s="40"/>
      <c r="BA26" s="40"/>
      <c r="BB26" s="40"/>
      <c r="BC26" s="40"/>
      <c r="BD26" s="40"/>
      <c r="BE26" s="40"/>
      <c r="BF26" s="206" t="s">
        <v>100</v>
      </c>
      <c r="BG26" s="605" t="s">
        <v>101</v>
      </c>
      <c r="BH26" s="210" t="s">
        <v>102</v>
      </c>
      <c r="BI26" s="269" t="s">
        <v>89</v>
      </c>
      <c r="BJ26" s="606" t="s">
        <v>124</v>
      </c>
      <c r="BK26" s="42" t="s">
        <v>125</v>
      </c>
      <c r="BL26" s="42" t="s">
        <v>126</v>
      </c>
      <c r="BM26" s="32">
        <v>15700991168</v>
      </c>
      <c r="BN26" s="831" t="s">
        <v>695</v>
      </c>
      <c r="BO26" s="659">
        <v>18705970952</v>
      </c>
      <c r="BP26" s="831" t="s">
        <v>696</v>
      </c>
      <c r="BQ26" s="831" t="s">
        <v>697</v>
      </c>
      <c r="BR26" s="457" t="s">
        <v>698</v>
      </c>
    </row>
    <row r="27" s="132" customFormat="1" ht="42" hidden="1" customHeight="1" spans="1:70">
      <c r="A27" s="149">
        <v>10</v>
      </c>
      <c r="B27" s="32">
        <v>1</v>
      </c>
      <c r="C27" s="96" t="s">
        <v>89</v>
      </c>
      <c r="D27" s="249">
        <v>1</v>
      </c>
      <c r="E27" s="456">
        <v>1249</v>
      </c>
      <c r="F27" s="69" t="s">
        <v>699</v>
      </c>
      <c r="G27" s="65" t="s">
        <v>700</v>
      </c>
      <c r="H27" s="40">
        <v>1325</v>
      </c>
      <c r="I27" s="40"/>
      <c r="J27" s="97">
        <f t="shared" si="51"/>
        <v>1325</v>
      </c>
      <c r="K27" s="40">
        <v>1</v>
      </c>
      <c r="L27" s="40">
        <v>1</v>
      </c>
      <c r="M27" s="40">
        <v>1</v>
      </c>
      <c r="N27" s="40">
        <v>1</v>
      </c>
      <c r="O27" s="40">
        <v>1</v>
      </c>
      <c r="P27" s="40"/>
      <c r="Q27" s="40">
        <v>1</v>
      </c>
      <c r="R27" s="40"/>
      <c r="S27" s="40"/>
      <c r="T27" s="40"/>
      <c r="U27" s="40"/>
      <c r="V27" s="40">
        <v>1</v>
      </c>
      <c r="W27" s="146">
        <f t="shared" si="46"/>
        <v>1325</v>
      </c>
      <c r="X27" s="146">
        <f t="shared" si="47"/>
        <v>1325</v>
      </c>
      <c r="Y27" s="146">
        <f t="shared" si="48"/>
        <v>0</v>
      </c>
      <c r="Z27" s="146">
        <f t="shared" si="49"/>
        <v>1325</v>
      </c>
      <c r="AA27" s="253">
        <v>1325</v>
      </c>
      <c r="AB27" s="174">
        <f t="shared" si="38"/>
        <v>1</v>
      </c>
      <c r="AC27" s="253">
        <v>1325</v>
      </c>
      <c r="AD27" s="253">
        <v>1</v>
      </c>
      <c r="AE27" s="253">
        <v>1145</v>
      </c>
      <c r="AF27" s="253"/>
      <c r="AG27" s="37">
        <f t="shared" si="50"/>
        <v>993.75</v>
      </c>
      <c r="AH27" s="175">
        <f t="shared" si="52"/>
        <v>331.25</v>
      </c>
      <c r="AI27" s="182">
        <v>44623</v>
      </c>
      <c r="AJ27" s="152">
        <v>1</v>
      </c>
      <c r="AK27" s="566"/>
      <c r="AL27" s="152">
        <v>25</v>
      </c>
      <c r="AM27" s="152">
        <v>20</v>
      </c>
      <c r="AN27" s="195">
        <f t="shared" si="53"/>
        <v>0.8</v>
      </c>
      <c r="AO27" s="592" t="s">
        <v>123</v>
      </c>
      <c r="AP27" s="812"/>
      <c r="AQ27" s="812"/>
      <c r="AR27" s="565"/>
      <c r="AS27" s="565"/>
      <c r="AT27" s="565"/>
      <c r="AU27" s="40">
        <f t="shared" si="54"/>
        <v>1325</v>
      </c>
      <c r="AV27" s="40"/>
      <c r="AW27" s="40">
        <v>1249</v>
      </c>
      <c r="AX27" s="40">
        <v>76</v>
      </c>
      <c r="AY27" s="40"/>
      <c r="AZ27" s="40"/>
      <c r="BA27" s="40"/>
      <c r="BB27" s="40"/>
      <c r="BC27" s="40"/>
      <c r="BD27" s="40"/>
      <c r="BE27" s="40"/>
      <c r="BF27" s="206" t="s">
        <v>100</v>
      </c>
      <c r="BG27" s="605" t="s">
        <v>101</v>
      </c>
      <c r="BH27" s="210" t="s">
        <v>102</v>
      </c>
      <c r="BI27" s="269" t="s">
        <v>89</v>
      </c>
      <c r="BJ27" s="606" t="s">
        <v>124</v>
      </c>
      <c r="BK27" s="42" t="s">
        <v>125</v>
      </c>
      <c r="BL27" s="42" t="s">
        <v>126</v>
      </c>
      <c r="BM27" s="32">
        <v>15700991168</v>
      </c>
      <c r="BN27" s="831" t="s">
        <v>701</v>
      </c>
      <c r="BO27" s="659">
        <v>13938390582</v>
      </c>
      <c r="BP27" s="831" t="s">
        <v>702</v>
      </c>
      <c r="BQ27" s="831" t="s">
        <v>703</v>
      </c>
      <c r="BR27" s="457" t="s">
        <v>704</v>
      </c>
    </row>
    <row r="28" s="132" customFormat="1" ht="42" hidden="1" customHeight="1" spans="1:70">
      <c r="A28" s="149">
        <v>11</v>
      </c>
      <c r="B28" s="32">
        <v>1</v>
      </c>
      <c r="C28" s="96" t="s">
        <v>89</v>
      </c>
      <c r="D28" s="249">
        <v>1</v>
      </c>
      <c r="E28" s="456">
        <v>523</v>
      </c>
      <c r="F28" s="792" t="s">
        <v>705</v>
      </c>
      <c r="G28" s="457" t="s">
        <v>706</v>
      </c>
      <c r="H28" s="40">
        <v>570</v>
      </c>
      <c r="I28" s="40"/>
      <c r="J28" s="97">
        <f t="shared" si="51"/>
        <v>570</v>
      </c>
      <c r="K28" s="40">
        <v>1</v>
      </c>
      <c r="L28" s="40">
        <v>1</v>
      </c>
      <c r="M28" s="40">
        <v>1</v>
      </c>
      <c r="N28" s="40">
        <v>1</v>
      </c>
      <c r="O28" s="40">
        <v>1</v>
      </c>
      <c r="P28" s="40"/>
      <c r="Q28" s="40">
        <v>1</v>
      </c>
      <c r="R28" s="40"/>
      <c r="S28" s="40"/>
      <c r="T28" s="40"/>
      <c r="U28" s="40"/>
      <c r="V28" s="40">
        <v>1</v>
      </c>
      <c r="W28" s="146">
        <f t="shared" si="46"/>
        <v>570</v>
      </c>
      <c r="X28" s="146">
        <f t="shared" si="47"/>
        <v>570</v>
      </c>
      <c r="Y28" s="146">
        <f t="shared" si="48"/>
        <v>0</v>
      </c>
      <c r="Z28" s="146">
        <f t="shared" si="49"/>
        <v>570</v>
      </c>
      <c r="AA28" s="253">
        <v>570</v>
      </c>
      <c r="AB28" s="174">
        <f t="shared" si="38"/>
        <v>1</v>
      </c>
      <c r="AC28" s="253">
        <v>570</v>
      </c>
      <c r="AD28" s="253">
        <v>1</v>
      </c>
      <c r="AE28" s="253">
        <v>491</v>
      </c>
      <c r="AF28" s="253"/>
      <c r="AG28" s="37">
        <f t="shared" si="50"/>
        <v>427.5</v>
      </c>
      <c r="AH28" s="175">
        <f t="shared" si="52"/>
        <v>142.5</v>
      </c>
      <c r="AI28" s="182">
        <v>44623</v>
      </c>
      <c r="AJ28" s="152">
        <v>1</v>
      </c>
      <c r="AK28" s="566"/>
      <c r="AL28" s="152"/>
      <c r="AM28" s="152"/>
      <c r="AN28" s="195" t="e">
        <f t="shared" si="53"/>
        <v>#DIV/0!</v>
      </c>
      <c r="AO28" s="592" t="s">
        <v>123</v>
      </c>
      <c r="AP28" s="812"/>
      <c r="AQ28" s="812"/>
      <c r="AR28" s="565"/>
      <c r="AS28" s="565"/>
      <c r="AT28" s="565"/>
      <c r="AU28" s="40">
        <f t="shared" si="54"/>
        <v>570</v>
      </c>
      <c r="AV28" s="40"/>
      <c r="AW28" s="40">
        <v>523</v>
      </c>
      <c r="AX28" s="40">
        <v>47</v>
      </c>
      <c r="AY28" s="40"/>
      <c r="AZ28" s="40"/>
      <c r="BA28" s="40"/>
      <c r="BB28" s="40"/>
      <c r="BC28" s="40"/>
      <c r="BD28" s="40"/>
      <c r="BE28" s="40"/>
      <c r="BF28" s="206" t="s">
        <v>100</v>
      </c>
      <c r="BG28" s="605" t="s">
        <v>101</v>
      </c>
      <c r="BH28" s="210" t="s">
        <v>102</v>
      </c>
      <c r="BI28" s="269" t="s">
        <v>89</v>
      </c>
      <c r="BJ28" s="606" t="s">
        <v>124</v>
      </c>
      <c r="BK28" s="42" t="s">
        <v>125</v>
      </c>
      <c r="BL28" s="42" t="s">
        <v>126</v>
      </c>
      <c r="BM28" s="32">
        <v>15700991168</v>
      </c>
      <c r="BN28" s="831" t="s">
        <v>707</v>
      </c>
      <c r="BO28" s="659">
        <v>15073083101</v>
      </c>
      <c r="BP28" s="831" t="s">
        <v>138</v>
      </c>
      <c r="BQ28" s="831" t="s">
        <v>139</v>
      </c>
      <c r="BR28" s="457" t="s">
        <v>708</v>
      </c>
    </row>
    <row r="29" s="132" customFormat="1" ht="42" hidden="1" customHeight="1" spans="1:70">
      <c r="A29" s="149">
        <v>12</v>
      </c>
      <c r="B29" s="32">
        <v>1</v>
      </c>
      <c r="C29" s="96" t="s">
        <v>89</v>
      </c>
      <c r="D29" s="249">
        <v>1</v>
      </c>
      <c r="E29" s="249">
        <v>1000</v>
      </c>
      <c r="F29" s="69" t="s">
        <v>709</v>
      </c>
      <c r="G29" s="457" t="s">
        <v>710</v>
      </c>
      <c r="H29" s="40">
        <v>1680</v>
      </c>
      <c r="I29" s="40"/>
      <c r="J29" s="97">
        <f t="shared" si="51"/>
        <v>1680</v>
      </c>
      <c r="K29" s="40">
        <v>1</v>
      </c>
      <c r="L29" s="40">
        <v>1</v>
      </c>
      <c r="M29" s="40">
        <v>1</v>
      </c>
      <c r="N29" s="40">
        <v>1</v>
      </c>
      <c r="O29" s="40">
        <v>1</v>
      </c>
      <c r="P29" s="40"/>
      <c r="Q29" s="40">
        <v>1</v>
      </c>
      <c r="R29" s="40"/>
      <c r="S29" s="40"/>
      <c r="T29" s="40"/>
      <c r="U29" s="40"/>
      <c r="V29" s="40">
        <v>1</v>
      </c>
      <c r="W29" s="146">
        <f t="shared" si="46"/>
        <v>1680</v>
      </c>
      <c r="X29" s="146">
        <f t="shared" si="47"/>
        <v>1680</v>
      </c>
      <c r="Y29" s="146">
        <f t="shared" si="48"/>
        <v>0</v>
      </c>
      <c r="Z29" s="146">
        <f t="shared" si="49"/>
        <v>1680</v>
      </c>
      <c r="AA29" s="253">
        <v>1680</v>
      </c>
      <c r="AB29" s="174">
        <f t="shared" si="38"/>
        <v>1</v>
      </c>
      <c r="AC29" s="253">
        <v>1680</v>
      </c>
      <c r="AD29" s="253">
        <v>1</v>
      </c>
      <c r="AE29" s="253">
        <v>1248</v>
      </c>
      <c r="AF29" s="253"/>
      <c r="AG29" s="37">
        <f t="shared" si="50"/>
        <v>1260</v>
      </c>
      <c r="AH29" s="175">
        <f t="shared" si="52"/>
        <v>420</v>
      </c>
      <c r="AI29" s="182">
        <v>44705</v>
      </c>
      <c r="AJ29" s="152">
        <v>1</v>
      </c>
      <c r="AK29" s="566"/>
      <c r="AL29" s="152">
        <v>20</v>
      </c>
      <c r="AM29" s="152">
        <v>20</v>
      </c>
      <c r="AN29" s="195">
        <f t="shared" si="53"/>
        <v>1</v>
      </c>
      <c r="AO29" s="592" t="s">
        <v>123</v>
      </c>
      <c r="AP29" s="812"/>
      <c r="AQ29" s="812"/>
      <c r="AR29" s="565"/>
      <c r="AS29" s="565"/>
      <c r="AT29" s="565"/>
      <c r="AU29" s="40">
        <f t="shared" si="54"/>
        <v>1680</v>
      </c>
      <c r="AV29" s="40"/>
      <c r="AW29" s="40"/>
      <c r="AX29" s="40">
        <v>680</v>
      </c>
      <c r="AY29" s="40"/>
      <c r="AZ29" s="40"/>
      <c r="BA29" s="40"/>
      <c r="BB29" s="40">
        <v>1000</v>
      </c>
      <c r="BC29" s="40"/>
      <c r="BD29" s="40"/>
      <c r="BE29" s="40"/>
      <c r="BF29" s="206" t="s">
        <v>100</v>
      </c>
      <c r="BG29" s="605" t="s">
        <v>101</v>
      </c>
      <c r="BH29" s="210" t="s">
        <v>102</v>
      </c>
      <c r="BI29" s="269" t="s">
        <v>89</v>
      </c>
      <c r="BJ29" s="606" t="s">
        <v>124</v>
      </c>
      <c r="BK29" s="42" t="s">
        <v>125</v>
      </c>
      <c r="BL29" s="42" t="s">
        <v>126</v>
      </c>
      <c r="BM29" s="32">
        <v>15700991168</v>
      </c>
      <c r="BN29" s="480"/>
      <c r="BO29" s="480"/>
      <c r="BP29" s="633" t="s">
        <v>711</v>
      </c>
      <c r="BQ29" s="480"/>
      <c r="BR29" s="457" t="s">
        <v>712</v>
      </c>
    </row>
    <row r="30" s="132" customFormat="1" ht="42" hidden="1" customHeight="1" spans="1:70">
      <c r="A30" s="149">
        <v>13</v>
      </c>
      <c r="B30" s="32">
        <v>1</v>
      </c>
      <c r="C30" s="96" t="s">
        <v>89</v>
      </c>
      <c r="D30" s="249">
        <v>1</v>
      </c>
      <c r="E30" s="249">
        <v>540</v>
      </c>
      <c r="F30" s="69" t="s">
        <v>713</v>
      </c>
      <c r="G30" s="457" t="s">
        <v>714</v>
      </c>
      <c r="H30" s="40">
        <v>540</v>
      </c>
      <c r="I30" s="40"/>
      <c r="J30" s="97">
        <f t="shared" si="51"/>
        <v>540</v>
      </c>
      <c r="K30" s="40">
        <v>1</v>
      </c>
      <c r="L30" s="40">
        <v>1</v>
      </c>
      <c r="M30" s="40">
        <v>1</v>
      </c>
      <c r="N30" s="40">
        <v>1</v>
      </c>
      <c r="O30" s="40">
        <v>1</v>
      </c>
      <c r="P30" s="40"/>
      <c r="Q30" s="40">
        <v>1</v>
      </c>
      <c r="R30" s="40"/>
      <c r="S30" s="40"/>
      <c r="T30" s="40"/>
      <c r="U30" s="40"/>
      <c r="V30" s="40">
        <v>1</v>
      </c>
      <c r="W30" s="146">
        <f t="shared" si="46"/>
        <v>540</v>
      </c>
      <c r="X30" s="146">
        <f t="shared" si="47"/>
        <v>540</v>
      </c>
      <c r="Y30" s="146">
        <f t="shared" si="48"/>
        <v>0</v>
      </c>
      <c r="Z30" s="146">
        <f t="shared" si="49"/>
        <v>540</v>
      </c>
      <c r="AA30" s="253">
        <v>540</v>
      </c>
      <c r="AB30" s="174">
        <f t="shared" si="38"/>
        <v>1</v>
      </c>
      <c r="AC30" s="253">
        <v>540</v>
      </c>
      <c r="AD30" s="253">
        <v>1</v>
      </c>
      <c r="AE30" s="253">
        <v>435</v>
      </c>
      <c r="AF30" s="253"/>
      <c r="AG30" s="37">
        <f t="shared" si="50"/>
        <v>405</v>
      </c>
      <c r="AH30" s="175">
        <f t="shared" si="52"/>
        <v>135</v>
      </c>
      <c r="AI30" s="182">
        <v>44630</v>
      </c>
      <c r="AJ30" s="152">
        <v>1</v>
      </c>
      <c r="AK30" s="566"/>
      <c r="AL30" s="152">
        <v>20</v>
      </c>
      <c r="AM30" s="152">
        <v>20</v>
      </c>
      <c r="AN30" s="195">
        <f t="shared" si="53"/>
        <v>1</v>
      </c>
      <c r="AO30" s="592" t="s">
        <v>123</v>
      </c>
      <c r="AP30" s="812"/>
      <c r="AQ30" s="812"/>
      <c r="AR30" s="565"/>
      <c r="AS30" s="565"/>
      <c r="AT30" s="565"/>
      <c r="AU30" s="40">
        <f t="shared" si="54"/>
        <v>540</v>
      </c>
      <c r="AV30" s="40">
        <v>540</v>
      </c>
      <c r="AW30" s="40"/>
      <c r="AX30" s="40"/>
      <c r="AY30" s="40"/>
      <c r="AZ30" s="40"/>
      <c r="BA30" s="40"/>
      <c r="BB30" s="40"/>
      <c r="BC30" s="40"/>
      <c r="BD30" s="40"/>
      <c r="BE30" s="40"/>
      <c r="BF30" s="206" t="s">
        <v>100</v>
      </c>
      <c r="BG30" s="605" t="s">
        <v>101</v>
      </c>
      <c r="BH30" s="210" t="s">
        <v>102</v>
      </c>
      <c r="BI30" s="269" t="s">
        <v>89</v>
      </c>
      <c r="BJ30" s="606" t="s">
        <v>124</v>
      </c>
      <c r="BK30" s="42" t="s">
        <v>125</v>
      </c>
      <c r="BL30" s="42" t="s">
        <v>126</v>
      </c>
      <c r="BM30" s="32">
        <v>15700991168</v>
      </c>
      <c r="BN30" s="633" t="s">
        <v>715</v>
      </c>
      <c r="BO30" s="480">
        <v>18709086392</v>
      </c>
      <c r="BP30" s="633" t="s">
        <v>138</v>
      </c>
      <c r="BQ30" s="633" t="s">
        <v>716</v>
      </c>
      <c r="BR30" s="457" t="s">
        <v>717</v>
      </c>
    </row>
    <row r="31" s="427" customFormat="1" ht="42" customHeight="1" spans="1:70">
      <c r="A31" s="465">
        <v>14</v>
      </c>
      <c r="B31" s="466">
        <v>1</v>
      </c>
      <c r="C31" s="467" t="s">
        <v>90</v>
      </c>
      <c r="D31" s="470">
        <v>1</v>
      </c>
      <c r="E31" s="470">
        <v>820</v>
      </c>
      <c r="F31" s="469" t="s">
        <v>718</v>
      </c>
      <c r="G31" s="65" t="s">
        <v>719</v>
      </c>
      <c r="H31" s="644">
        <v>1600</v>
      </c>
      <c r="I31" s="32"/>
      <c r="J31" s="795">
        <f t="shared" si="51"/>
        <v>1600</v>
      </c>
      <c r="K31" s="40">
        <v>1</v>
      </c>
      <c r="L31" s="40">
        <v>1</v>
      </c>
      <c r="M31" s="40">
        <v>1</v>
      </c>
      <c r="N31" s="40">
        <v>1</v>
      </c>
      <c r="O31" s="40">
        <v>1</v>
      </c>
      <c r="P31" s="40"/>
      <c r="Q31" s="40">
        <v>1</v>
      </c>
      <c r="R31" s="40"/>
      <c r="S31" s="40"/>
      <c r="T31" s="40"/>
      <c r="U31" s="40"/>
      <c r="V31" s="40">
        <v>1</v>
      </c>
      <c r="W31" s="146">
        <f t="shared" si="46"/>
        <v>1600</v>
      </c>
      <c r="X31" s="146">
        <f t="shared" si="47"/>
        <v>1600</v>
      </c>
      <c r="Y31" s="146">
        <f t="shared" si="48"/>
        <v>0</v>
      </c>
      <c r="Z31" s="146">
        <f t="shared" si="49"/>
        <v>1600</v>
      </c>
      <c r="AA31" s="545">
        <v>1500</v>
      </c>
      <c r="AB31" s="542">
        <f t="shared" si="38"/>
        <v>0.9375</v>
      </c>
      <c r="AC31" s="545">
        <v>1500</v>
      </c>
      <c r="AD31" s="545">
        <v>1</v>
      </c>
      <c r="AE31" s="545">
        <v>807</v>
      </c>
      <c r="AF31" s="546"/>
      <c r="AG31" s="441">
        <f t="shared" si="50"/>
        <v>1200</v>
      </c>
      <c r="AH31" s="562">
        <f t="shared" si="52"/>
        <v>300</v>
      </c>
      <c r="AI31" s="567">
        <v>44658</v>
      </c>
      <c r="AJ31" s="152">
        <v>1</v>
      </c>
      <c r="AK31" s="566"/>
      <c r="AL31" s="152">
        <v>15</v>
      </c>
      <c r="AM31" s="152">
        <v>15</v>
      </c>
      <c r="AN31" s="195">
        <f t="shared" si="53"/>
        <v>1</v>
      </c>
      <c r="AO31" s="814" t="s">
        <v>720</v>
      </c>
      <c r="AP31" s="565"/>
      <c r="AQ31" s="565"/>
      <c r="AR31" s="565"/>
      <c r="AS31" s="565"/>
      <c r="AT31" s="565"/>
      <c r="AU31" s="40">
        <f t="shared" si="54"/>
        <v>1600</v>
      </c>
      <c r="AV31" s="40"/>
      <c r="AW31" s="40"/>
      <c r="AX31" s="40">
        <v>780</v>
      </c>
      <c r="AY31" s="97">
        <v>820</v>
      </c>
      <c r="AZ31" s="40"/>
      <c r="BA31" s="40"/>
      <c r="BB31" s="40"/>
      <c r="BC31" s="40"/>
      <c r="BD31" s="40"/>
      <c r="BE31" s="40"/>
      <c r="BF31" s="206" t="s">
        <v>100</v>
      </c>
      <c r="BG31" s="605" t="s">
        <v>101</v>
      </c>
      <c r="BH31" s="210" t="s">
        <v>102</v>
      </c>
      <c r="BI31" s="42" t="s">
        <v>90</v>
      </c>
      <c r="BJ31" s="42" t="s">
        <v>307</v>
      </c>
      <c r="BK31" s="42" t="s">
        <v>670</v>
      </c>
      <c r="BL31" s="42" t="s">
        <v>671</v>
      </c>
      <c r="BM31" s="32">
        <v>18809083200</v>
      </c>
      <c r="BN31" s="633" t="s">
        <v>721</v>
      </c>
      <c r="BO31" s="480">
        <v>13242882246</v>
      </c>
      <c r="BP31" s="633" t="s">
        <v>311</v>
      </c>
      <c r="BQ31" s="633" t="s">
        <v>448</v>
      </c>
      <c r="BR31" s="830" t="s">
        <v>722</v>
      </c>
    </row>
    <row r="32" s="132" customFormat="1" ht="42" hidden="1" customHeight="1" spans="1:70">
      <c r="A32" s="142"/>
      <c r="B32" s="39">
        <f>SUM(B33:B41)</f>
        <v>9</v>
      </c>
      <c r="C32" s="39"/>
      <c r="D32" s="455"/>
      <c r="E32" s="455"/>
      <c r="F32" s="241" t="s">
        <v>723</v>
      </c>
      <c r="G32" s="200"/>
      <c r="H32" s="39">
        <f>SUM(H33:H41)</f>
        <v>22473</v>
      </c>
      <c r="I32" s="39"/>
      <c r="J32" s="39">
        <f t="shared" ref="J32:T32" si="55">SUM(J33:J41)</f>
        <v>22473</v>
      </c>
      <c r="K32" s="39">
        <f t="shared" si="55"/>
        <v>9</v>
      </c>
      <c r="L32" s="39">
        <f t="shared" si="55"/>
        <v>9</v>
      </c>
      <c r="M32" s="39">
        <f t="shared" si="55"/>
        <v>9</v>
      </c>
      <c r="N32" s="39">
        <f t="shared" si="55"/>
        <v>9</v>
      </c>
      <c r="O32" s="39">
        <f t="shared" si="55"/>
        <v>9</v>
      </c>
      <c r="P32" s="39">
        <f t="shared" si="55"/>
        <v>0</v>
      </c>
      <c r="Q32" s="39">
        <f t="shared" si="55"/>
        <v>9</v>
      </c>
      <c r="R32" s="39">
        <f t="shared" si="55"/>
        <v>0</v>
      </c>
      <c r="S32" s="39"/>
      <c r="T32" s="39">
        <f>SUM(T33:T41)</f>
        <v>0</v>
      </c>
      <c r="U32" s="39"/>
      <c r="V32" s="39">
        <f>SUM(V33:V41)</f>
        <v>9</v>
      </c>
      <c r="W32" s="39"/>
      <c r="X32" s="39"/>
      <c r="Y32" s="39"/>
      <c r="Z32" s="39"/>
      <c r="AA32" s="455">
        <f>SUM(AA33:AA41)</f>
        <v>22473</v>
      </c>
      <c r="AB32" s="174">
        <f t="shared" si="38"/>
        <v>1</v>
      </c>
      <c r="AC32" s="455">
        <f>SUM(AC33:AC41)</f>
        <v>22473</v>
      </c>
      <c r="AD32" s="455"/>
      <c r="AE32" s="455"/>
      <c r="AF32" s="455"/>
      <c r="AG32" s="39"/>
      <c r="AH32" s="39"/>
      <c r="AI32" s="260"/>
      <c r="AJ32" s="260"/>
      <c r="AK32" s="254"/>
      <c r="AL32" s="260"/>
      <c r="AM32" s="260"/>
      <c r="AN32" s="254"/>
      <c r="AO32" s="815"/>
      <c r="AP32" s="462"/>
      <c r="AQ32" s="462"/>
      <c r="AR32" s="462"/>
      <c r="AS32" s="462"/>
      <c r="AT32" s="462"/>
      <c r="AU32" s="39">
        <f t="shared" ref="AU32:BD32" si="56">SUM(AU33:AU41)</f>
        <v>22473</v>
      </c>
      <c r="AV32" s="39">
        <f t="shared" si="56"/>
        <v>0</v>
      </c>
      <c r="AW32" s="39">
        <f t="shared" si="56"/>
        <v>0</v>
      </c>
      <c r="AX32" s="39">
        <f t="shared" si="56"/>
        <v>5000</v>
      </c>
      <c r="AY32" s="39">
        <f t="shared" si="56"/>
        <v>14473</v>
      </c>
      <c r="AZ32" s="39">
        <f t="shared" si="56"/>
        <v>0</v>
      </c>
      <c r="BA32" s="39">
        <f t="shared" si="56"/>
        <v>0</v>
      </c>
      <c r="BB32" s="39">
        <f t="shared" si="56"/>
        <v>3000</v>
      </c>
      <c r="BC32" s="39">
        <f t="shared" si="56"/>
        <v>0</v>
      </c>
      <c r="BD32" s="39">
        <f t="shared" si="56"/>
        <v>0</v>
      </c>
      <c r="BE32" s="39"/>
      <c r="BF32" s="604"/>
      <c r="BG32" s="394"/>
      <c r="BH32" s="604"/>
      <c r="BI32" s="152"/>
      <c r="BJ32" s="37"/>
      <c r="BK32" s="37"/>
      <c r="BL32" s="37"/>
      <c r="BM32" s="37"/>
      <c r="BN32" s="445"/>
      <c r="BO32" s="445"/>
      <c r="BP32" s="445"/>
      <c r="BQ32" s="445"/>
      <c r="BR32" s="148"/>
    </row>
    <row r="33" s="119" customFormat="1" ht="90" hidden="1" customHeight="1" spans="1:70">
      <c r="A33" s="149">
        <v>15</v>
      </c>
      <c r="B33" s="32">
        <v>1</v>
      </c>
      <c r="C33" s="96" t="s">
        <v>87</v>
      </c>
      <c r="D33" s="249">
        <v>1</v>
      </c>
      <c r="E33" s="249">
        <v>3005</v>
      </c>
      <c r="F33" s="85" t="s">
        <v>724</v>
      </c>
      <c r="G33" s="85" t="s">
        <v>725</v>
      </c>
      <c r="H33" s="304">
        <v>3237</v>
      </c>
      <c r="I33" s="304"/>
      <c r="J33" s="97">
        <f t="shared" ref="J33:J41" si="57">AU33</f>
        <v>3237</v>
      </c>
      <c r="K33" s="40">
        <v>1</v>
      </c>
      <c r="L33" s="40">
        <v>1</v>
      </c>
      <c r="M33" s="40">
        <v>1</v>
      </c>
      <c r="N33" s="40">
        <v>1</v>
      </c>
      <c r="O33" s="40">
        <v>1</v>
      </c>
      <c r="P33" s="40"/>
      <c r="Q33" s="40">
        <v>1</v>
      </c>
      <c r="R33" s="40"/>
      <c r="S33" s="40"/>
      <c r="T33" s="40"/>
      <c r="U33" s="40"/>
      <c r="V33" s="146">
        <v>1</v>
      </c>
      <c r="W33" s="146">
        <f t="shared" ref="W33:W41" si="58">O33*J33</f>
        <v>3237</v>
      </c>
      <c r="X33" s="146">
        <f t="shared" ref="X33:X41" si="59">Q33*J33</f>
        <v>3237</v>
      </c>
      <c r="Y33" s="146">
        <f t="shared" ref="Y33:Y41" si="60">T33*J33</f>
        <v>0</v>
      </c>
      <c r="Z33" s="146">
        <f t="shared" ref="Z33:Z41" si="61">AJ33*J33</f>
        <v>3237</v>
      </c>
      <c r="AA33" s="253">
        <v>3237</v>
      </c>
      <c r="AB33" s="174">
        <f t="shared" si="38"/>
        <v>1</v>
      </c>
      <c r="AC33" s="253">
        <v>3237</v>
      </c>
      <c r="AD33" s="253">
        <v>1</v>
      </c>
      <c r="AE33" s="253">
        <v>3098</v>
      </c>
      <c r="AF33" s="543"/>
      <c r="AG33" s="37">
        <f t="shared" ref="AG33:AG41" si="62">J33*0.75</f>
        <v>2427.75</v>
      </c>
      <c r="AH33" s="175">
        <f t="shared" ref="AH33:AH41" si="63">AA33-AG33</f>
        <v>809.25</v>
      </c>
      <c r="AI33" s="182">
        <v>44621</v>
      </c>
      <c r="AJ33" s="152">
        <v>1</v>
      </c>
      <c r="AK33" s="566"/>
      <c r="AL33" s="152">
        <v>50</v>
      </c>
      <c r="AM33" s="152">
        <v>50</v>
      </c>
      <c r="AN33" s="195">
        <f t="shared" ref="AN33:AN41" si="64">AM33/AL33</f>
        <v>1</v>
      </c>
      <c r="AO33" s="592" t="s">
        <v>726</v>
      </c>
      <c r="AP33" s="565"/>
      <c r="AQ33" s="565"/>
      <c r="AR33" s="565"/>
      <c r="AS33" s="565"/>
      <c r="AT33" s="565"/>
      <c r="AU33" s="40">
        <f t="shared" ref="AU33:AU41" si="65">AV33+AW33+AX33+AY33+AZ33+BA33+BC33+BD33+BB33</f>
        <v>3237</v>
      </c>
      <c r="AV33" s="40"/>
      <c r="AW33" s="40"/>
      <c r="AX33" s="40"/>
      <c r="AY33" s="304">
        <v>3237</v>
      </c>
      <c r="AZ33" s="40"/>
      <c r="BA33" s="40"/>
      <c r="BB33" s="40"/>
      <c r="BC33" s="40"/>
      <c r="BD33" s="40"/>
      <c r="BE33" s="40"/>
      <c r="BF33" s="206" t="s">
        <v>100</v>
      </c>
      <c r="BG33" s="269" t="s">
        <v>101</v>
      </c>
      <c r="BH33" s="607" t="s">
        <v>102</v>
      </c>
      <c r="BI33" s="96" t="s">
        <v>87</v>
      </c>
      <c r="BJ33" s="42" t="s">
        <v>152</v>
      </c>
      <c r="BK33" s="269" t="s">
        <v>649</v>
      </c>
      <c r="BL33" s="269" t="s">
        <v>650</v>
      </c>
      <c r="BM33" s="608">
        <v>13899489291</v>
      </c>
      <c r="BN33" s="635" t="s">
        <v>727</v>
      </c>
      <c r="BO33" s="637">
        <v>18709088808</v>
      </c>
      <c r="BP33" s="635" t="s">
        <v>358</v>
      </c>
      <c r="BQ33" s="635" t="s">
        <v>728</v>
      </c>
      <c r="BR33" s="457" t="s">
        <v>729</v>
      </c>
    </row>
    <row r="34" s="119" customFormat="1" ht="90" hidden="1" customHeight="1" spans="1:70">
      <c r="A34" s="149">
        <v>16</v>
      </c>
      <c r="B34" s="32">
        <v>1</v>
      </c>
      <c r="C34" s="96" t="s">
        <v>87</v>
      </c>
      <c r="D34" s="249">
        <v>1</v>
      </c>
      <c r="E34" s="249">
        <v>2903</v>
      </c>
      <c r="F34" s="85" t="s">
        <v>730</v>
      </c>
      <c r="G34" s="85" t="s">
        <v>731</v>
      </c>
      <c r="H34" s="304">
        <v>2903</v>
      </c>
      <c r="I34" s="304"/>
      <c r="J34" s="97">
        <f t="shared" si="57"/>
        <v>2903</v>
      </c>
      <c r="K34" s="40">
        <v>1</v>
      </c>
      <c r="L34" s="40">
        <v>1</v>
      </c>
      <c r="M34" s="40">
        <v>1</v>
      </c>
      <c r="N34" s="40">
        <v>1</v>
      </c>
      <c r="O34" s="40">
        <v>1</v>
      </c>
      <c r="P34" s="40"/>
      <c r="Q34" s="40">
        <v>1</v>
      </c>
      <c r="R34" s="40"/>
      <c r="S34" s="40"/>
      <c r="T34" s="40"/>
      <c r="U34" s="40"/>
      <c r="V34" s="146">
        <v>1</v>
      </c>
      <c r="W34" s="146">
        <f t="shared" si="58"/>
        <v>2903</v>
      </c>
      <c r="X34" s="146">
        <f t="shared" si="59"/>
        <v>2903</v>
      </c>
      <c r="Y34" s="146">
        <f t="shared" si="60"/>
        <v>0</v>
      </c>
      <c r="Z34" s="146">
        <f t="shared" si="61"/>
        <v>2903</v>
      </c>
      <c r="AA34" s="253">
        <v>2903</v>
      </c>
      <c r="AB34" s="174">
        <f t="shared" si="38"/>
        <v>1</v>
      </c>
      <c r="AC34" s="253">
        <v>2903</v>
      </c>
      <c r="AD34" s="253">
        <v>1</v>
      </c>
      <c r="AE34" s="253">
        <v>2351</v>
      </c>
      <c r="AF34" s="543"/>
      <c r="AG34" s="37">
        <f t="shared" si="62"/>
        <v>2177.25</v>
      </c>
      <c r="AH34" s="175">
        <f t="shared" si="63"/>
        <v>725.75</v>
      </c>
      <c r="AI34" s="182">
        <v>44621</v>
      </c>
      <c r="AJ34" s="152">
        <v>1</v>
      </c>
      <c r="AK34" s="566"/>
      <c r="AL34" s="152">
        <v>30</v>
      </c>
      <c r="AM34" s="152">
        <v>20</v>
      </c>
      <c r="AN34" s="195">
        <f t="shared" si="64"/>
        <v>0.666666666666667</v>
      </c>
      <c r="AO34" s="592" t="s">
        <v>148</v>
      </c>
      <c r="AP34" s="565"/>
      <c r="AQ34" s="565"/>
      <c r="AR34" s="565"/>
      <c r="AS34" s="565"/>
      <c r="AT34" s="565"/>
      <c r="AU34" s="40">
        <f t="shared" si="65"/>
        <v>2903</v>
      </c>
      <c r="AV34" s="40"/>
      <c r="AW34" s="40"/>
      <c r="AX34" s="40"/>
      <c r="AY34" s="304">
        <v>2903</v>
      </c>
      <c r="AZ34" s="40"/>
      <c r="BA34" s="40"/>
      <c r="BB34" s="40"/>
      <c r="BC34" s="40"/>
      <c r="BD34" s="40"/>
      <c r="BE34" s="40"/>
      <c r="BF34" s="206" t="s">
        <v>100</v>
      </c>
      <c r="BG34" s="269" t="s">
        <v>101</v>
      </c>
      <c r="BH34" s="607" t="s">
        <v>102</v>
      </c>
      <c r="BI34" s="96" t="s">
        <v>87</v>
      </c>
      <c r="BJ34" s="42" t="s">
        <v>152</v>
      </c>
      <c r="BK34" s="269" t="s">
        <v>649</v>
      </c>
      <c r="BL34" s="269" t="s">
        <v>650</v>
      </c>
      <c r="BM34" s="608">
        <v>13899489291</v>
      </c>
      <c r="BN34" s="635" t="s">
        <v>732</v>
      </c>
      <c r="BO34" s="637">
        <v>13779606995</v>
      </c>
      <c r="BP34" s="635" t="s">
        <v>358</v>
      </c>
      <c r="BQ34" s="635" t="s">
        <v>728</v>
      </c>
      <c r="BR34" s="457" t="s">
        <v>733</v>
      </c>
    </row>
    <row r="35" s="132" customFormat="1" ht="90" hidden="1" customHeight="1" spans="1:70">
      <c r="A35" s="149">
        <v>17</v>
      </c>
      <c r="B35" s="32">
        <v>1</v>
      </c>
      <c r="C35" s="96" t="s">
        <v>87</v>
      </c>
      <c r="D35" s="249">
        <v>1</v>
      </c>
      <c r="E35" s="249">
        <v>2968</v>
      </c>
      <c r="F35" s="85" t="s">
        <v>734</v>
      </c>
      <c r="G35" s="85" t="s">
        <v>735</v>
      </c>
      <c r="H35" s="304">
        <v>2968</v>
      </c>
      <c r="I35" s="304"/>
      <c r="J35" s="97">
        <f t="shared" si="57"/>
        <v>2968</v>
      </c>
      <c r="K35" s="40">
        <v>1</v>
      </c>
      <c r="L35" s="40">
        <v>1</v>
      </c>
      <c r="M35" s="40">
        <v>1</v>
      </c>
      <c r="N35" s="40">
        <v>1</v>
      </c>
      <c r="O35" s="40">
        <v>1</v>
      </c>
      <c r="P35" s="40"/>
      <c r="Q35" s="40">
        <v>1</v>
      </c>
      <c r="R35" s="40"/>
      <c r="S35" s="40"/>
      <c r="T35" s="40"/>
      <c r="U35" s="40"/>
      <c r="V35" s="146">
        <v>1</v>
      </c>
      <c r="W35" s="146">
        <f t="shared" si="58"/>
        <v>2968</v>
      </c>
      <c r="X35" s="146">
        <f t="shared" si="59"/>
        <v>2968</v>
      </c>
      <c r="Y35" s="146">
        <f t="shared" si="60"/>
        <v>0</v>
      </c>
      <c r="Z35" s="146">
        <f t="shared" si="61"/>
        <v>2968</v>
      </c>
      <c r="AA35" s="253">
        <v>2968</v>
      </c>
      <c r="AB35" s="174">
        <f t="shared" si="38"/>
        <v>1</v>
      </c>
      <c r="AC35" s="253">
        <v>2968</v>
      </c>
      <c r="AD35" s="253">
        <v>1</v>
      </c>
      <c r="AE35" s="253">
        <v>2431</v>
      </c>
      <c r="AF35" s="543"/>
      <c r="AG35" s="37">
        <f t="shared" si="62"/>
        <v>2226</v>
      </c>
      <c r="AH35" s="175">
        <f t="shared" si="63"/>
        <v>742</v>
      </c>
      <c r="AI35" s="182">
        <v>44621</v>
      </c>
      <c r="AJ35" s="152">
        <v>1</v>
      </c>
      <c r="AK35" s="566"/>
      <c r="AL35" s="152">
        <v>30</v>
      </c>
      <c r="AM35" s="152">
        <v>20</v>
      </c>
      <c r="AN35" s="195">
        <f t="shared" si="64"/>
        <v>0.666666666666667</v>
      </c>
      <c r="AO35" s="592" t="s">
        <v>148</v>
      </c>
      <c r="AP35" s="565"/>
      <c r="AQ35" s="565"/>
      <c r="AR35" s="565"/>
      <c r="AS35" s="565"/>
      <c r="AT35" s="565"/>
      <c r="AU35" s="40">
        <f t="shared" si="65"/>
        <v>2968</v>
      </c>
      <c r="AV35" s="40"/>
      <c r="AW35" s="40"/>
      <c r="AX35" s="40"/>
      <c r="AY35" s="304">
        <v>2968</v>
      </c>
      <c r="AZ35" s="40"/>
      <c r="BA35" s="40"/>
      <c r="BB35" s="40"/>
      <c r="BC35" s="40"/>
      <c r="BD35" s="40"/>
      <c r="BE35" s="40"/>
      <c r="BF35" s="206" t="s">
        <v>100</v>
      </c>
      <c r="BG35" s="269" t="s">
        <v>101</v>
      </c>
      <c r="BH35" s="607" t="s">
        <v>102</v>
      </c>
      <c r="BI35" s="96" t="s">
        <v>87</v>
      </c>
      <c r="BJ35" s="42" t="s">
        <v>152</v>
      </c>
      <c r="BK35" s="269" t="s">
        <v>649</v>
      </c>
      <c r="BL35" s="269" t="s">
        <v>650</v>
      </c>
      <c r="BM35" s="608">
        <v>13899489291</v>
      </c>
      <c r="BN35" s="635" t="s">
        <v>736</v>
      </c>
      <c r="BO35" s="637">
        <v>15699338888</v>
      </c>
      <c r="BP35" s="635" t="s">
        <v>358</v>
      </c>
      <c r="BQ35" s="635" t="s">
        <v>359</v>
      </c>
      <c r="BR35" s="457" t="s">
        <v>737</v>
      </c>
    </row>
    <row r="36" s="132" customFormat="1" ht="42" hidden="1" customHeight="1" spans="1:70">
      <c r="A36" s="149">
        <v>18</v>
      </c>
      <c r="B36" s="32">
        <v>1</v>
      </c>
      <c r="C36" s="96" t="s">
        <v>87</v>
      </c>
      <c r="D36" s="249">
        <v>1</v>
      </c>
      <c r="E36" s="249">
        <v>875</v>
      </c>
      <c r="F36" s="95" t="s">
        <v>738</v>
      </c>
      <c r="G36" s="95" t="s">
        <v>739</v>
      </c>
      <c r="H36" s="717">
        <v>875</v>
      </c>
      <c r="I36" s="717"/>
      <c r="J36" s="97">
        <f t="shared" si="57"/>
        <v>875</v>
      </c>
      <c r="K36" s="146">
        <v>1</v>
      </c>
      <c r="L36" s="146">
        <v>1</v>
      </c>
      <c r="M36" s="146">
        <v>1</v>
      </c>
      <c r="N36" s="146">
        <v>1</v>
      </c>
      <c r="O36" s="146">
        <v>1</v>
      </c>
      <c r="P36" s="146"/>
      <c r="Q36" s="146">
        <v>1</v>
      </c>
      <c r="R36" s="146"/>
      <c r="S36" s="146"/>
      <c r="T36" s="146"/>
      <c r="U36" s="146"/>
      <c r="V36" s="146">
        <v>1</v>
      </c>
      <c r="W36" s="146">
        <f t="shared" si="58"/>
        <v>875</v>
      </c>
      <c r="X36" s="146">
        <f t="shared" si="59"/>
        <v>875</v>
      </c>
      <c r="Y36" s="146">
        <f t="shared" si="60"/>
        <v>0</v>
      </c>
      <c r="Z36" s="146">
        <f t="shared" si="61"/>
        <v>875</v>
      </c>
      <c r="AA36" s="253">
        <v>875</v>
      </c>
      <c r="AB36" s="174">
        <f t="shared" si="38"/>
        <v>1</v>
      </c>
      <c r="AC36" s="253">
        <v>875</v>
      </c>
      <c r="AD36" s="253">
        <v>1</v>
      </c>
      <c r="AE36" s="253">
        <v>519</v>
      </c>
      <c r="AF36" s="543"/>
      <c r="AG36" s="37">
        <f t="shared" si="62"/>
        <v>656.25</v>
      </c>
      <c r="AH36" s="175">
        <f t="shared" si="63"/>
        <v>218.75</v>
      </c>
      <c r="AI36" s="182">
        <v>44641</v>
      </c>
      <c r="AJ36" s="152">
        <v>1</v>
      </c>
      <c r="AK36" s="566"/>
      <c r="AL36" s="152">
        <v>30</v>
      </c>
      <c r="AM36" s="152">
        <v>14</v>
      </c>
      <c r="AN36" s="195">
        <f t="shared" si="64"/>
        <v>0.466666666666667</v>
      </c>
      <c r="AO36" s="592" t="s">
        <v>148</v>
      </c>
      <c r="AP36" s="565"/>
      <c r="AQ36" s="565"/>
      <c r="AR36" s="565"/>
      <c r="AS36" s="565"/>
      <c r="AT36" s="565"/>
      <c r="AU36" s="40">
        <f t="shared" si="65"/>
        <v>875</v>
      </c>
      <c r="AV36" s="146"/>
      <c r="AW36" s="146"/>
      <c r="AX36" s="146"/>
      <c r="AY36" s="717">
        <v>875</v>
      </c>
      <c r="AZ36" s="146"/>
      <c r="BA36" s="146"/>
      <c r="BB36" s="146"/>
      <c r="BC36" s="146"/>
      <c r="BD36" s="146"/>
      <c r="BE36" s="146"/>
      <c r="BF36" s="206" t="s">
        <v>100</v>
      </c>
      <c r="BG36" s="269" t="s">
        <v>101</v>
      </c>
      <c r="BH36" s="607" t="s">
        <v>102</v>
      </c>
      <c r="BI36" s="96" t="s">
        <v>87</v>
      </c>
      <c r="BJ36" s="42" t="s">
        <v>152</v>
      </c>
      <c r="BK36" s="269" t="s">
        <v>649</v>
      </c>
      <c r="BL36" s="269" t="s">
        <v>650</v>
      </c>
      <c r="BM36" s="608">
        <v>13899489291</v>
      </c>
      <c r="BN36" s="635" t="s">
        <v>740</v>
      </c>
      <c r="BO36" s="637">
        <v>18309084888</v>
      </c>
      <c r="BP36" s="635" t="s">
        <v>741</v>
      </c>
      <c r="BQ36" s="635" t="s">
        <v>742</v>
      </c>
      <c r="BR36" s="457" t="s">
        <v>743</v>
      </c>
    </row>
    <row r="37" s="119" customFormat="1" ht="42" hidden="1" customHeight="1" spans="1:70">
      <c r="A37" s="149">
        <v>19</v>
      </c>
      <c r="B37" s="32">
        <v>1</v>
      </c>
      <c r="C37" s="96" t="s">
        <v>89</v>
      </c>
      <c r="D37" s="249">
        <v>1</v>
      </c>
      <c r="E37" s="249">
        <v>3000</v>
      </c>
      <c r="F37" s="69" t="s">
        <v>744</v>
      </c>
      <c r="G37" s="457" t="s">
        <v>745</v>
      </c>
      <c r="H37" s="40">
        <v>3600</v>
      </c>
      <c r="I37" s="40"/>
      <c r="J37" s="97">
        <f t="shared" si="57"/>
        <v>3600</v>
      </c>
      <c r="K37" s="40">
        <v>1</v>
      </c>
      <c r="L37" s="40">
        <v>1</v>
      </c>
      <c r="M37" s="40">
        <v>1</v>
      </c>
      <c r="N37" s="40">
        <v>1</v>
      </c>
      <c r="O37" s="40">
        <v>1</v>
      </c>
      <c r="P37" s="40"/>
      <c r="Q37" s="40">
        <v>1</v>
      </c>
      <c r="R37" s="40"/>
      <c r="S37" s="40"/>
      <c r="T37" s="40"/>
      <c r="U37" s="40"/>
      <c r="V37" s="40">
        <v>1</v>
      </c>
      <c r="W37" s="146">
        <f t="shared" si="58"/>
        <v>3600</v>
      </c>
      <c r="X37" s="146">
        <f t="shared" si="59"/>
        <v>3600</v>
      </c>
      <c r="Y37" s="146">
        <f t="shared" si="60"/>
        <v>0</v>
      </c>
      <c r="Z37" s="146">
        <f t="shared" si="61"/>
        <v>3600</v>
      </c>
      <c r="AA37" s="253">
        <v>3600</v>
      </c>
      <c r="AB37" s="174">
        <f t="shared" si="38"/>
        <v>1</v>
      </c>
      <c r="AC37" s="253">
        <v>3600</v>
      </c>
      <c r="AD37" s="253">
        <v>1</v>
      </c>
      <c r="AE37" s="253">
        <v>3000</v>
      </c>
      <c r="AF37" s="253"/>
      <c r="AG37" s="37">
        <f t="shared" si="62"/>
        <v>2700</v>
      </c>
      <c r="AH37" s="175">
        <f t="shared" si="63"/>
        <v>900</v>
      </c>
      <c r="AI37" s="182">
        <v>44630</v>
      </c>
      <c r="AJ37" s="152">
        <v>1</v>
      </c>
      <c r="AK37" s="566"/>
      <c r="AL37" s="152">
        <v>25</v>
      </c>
      <c r="AM37" s="152">
        <v>20</v>
      </c>
      <c r="AN37" s="195">
        <f t="shared" si="64"/>
        <v>0.8</v>
      </c>
      <c r="AO37" s="592" t="s">
        <v>123</v>
      </c>
      <c r="AP37" s="812"/>
      <c r="AQ37" s="812"/>
      <c r="AR37" s="565"/>
      <c r="AS37" s="565"/>
      <c r="AT37" s="565"/>
      <c r="AU37" s="40">
        <f t="shared" si="65"/>
        <v>3600</v>
      </c>
      <c r="AV37" s="40"/>
      <c r="AW37" s="40"/>
      <c r="AX37" s="40">
        <v>600</v>
      </c>
      <c r="AY37" s="40"/>
      <c r="AZ37" s="40"/>
      <c r="BA37" s="40"/>
      <c r="BB37" s="40">
        <v>3000</v>
      </c>
      <c r="BC37" s="40"/>
      <c r="BD37" s="40"/>
      <c r="BE37" s="40"/>
      <c r="BF37" s="206" t="s">
        <v>100</v>
      </c>
      <c r="BG37" s="605" t="s">
        <v>101</v>
      </c>
      <c r="BH37" s="210" t="s">
        <v>102</v>
      </c>
      <c r="BI37" s="269" t="s">
        <v>89</v>
      </c>
      <c r="BJ37" s="606" t="s">
        <v>124</v>
      </c>
      <c r="BK37" s="42" t="s">
        <v>125</v>
      </c>
      <c r="BL37" s="42" t="s">
        <v>126</v>
      </c>
      <c r="BM37" s="32">
        <v>15700991168</v>
      </c>
      <c r="BN37" s="590" t="s">
        <v>746</v>
      </c>
      <c r="BO37" s="462">
        <v>15952009512</v>
      </c>
      <c r="BP37" s="590" t="s">
        <v>747</v>
      </c>
      <c r="BQ37" s="462"/>
      <c r="BR37" s="150"/>
    </row>
    <row r="38" s="119" customFormat="1" ht="42" hidden="1" customHeight="1" spans="1:70">
      <c r="A38" s="149">
        <v>20</v>
      </c>
      <c r="B38" s="32">
        <v>1</v>
      </c>
      <c r="C38" s="96" t="s">
        <v>89</v>
      </c>
      <c r="D38" s="249">
        <v>1</v>
      </c>
      <c r="E38" s="249">
        <v>4400</v>
      </c>
      <c r="F38" s="88" t="s">
        <v>748</v>
      </c>
      <c r="G38" s="474" t="s">
        <v>749</v>
      </c>
      <c r="H38" s="472">
        <v>4400</v>
      </c>
      <c r="I38" s="472"/>
      <c r="J38" s="97">
        <f t="shared" si="57"/>
        <v>4400</v>
      </c>
      <c r="K38" s="40">
        <v>1</v>
      </c>
      <c r="L38" s="40">
        <v>1</v>
      </c>
      <c r="M38" s="40">
        <v>1</v>
      </c>
      <c r="N38" s="40">
        <v>1</v>
      </c>
      <c r="O38" s="40">
        <v>1</v>
      </c>
      <c r="P38" s="40"/>
      <c r="Q38" s="40">
        <v>1</v>
      </c>
      <c r="R38" s="40"/>
      <c r="S38" s="40"/>
      <c r="T38" s="40"/>
      <c r="U38" s="40"/>
      <c r="V38" s="146">
        <v>1</v>
      </c>
      <c r="W38" s="146">
        <f t="shared" si="58"/>
        <v>4400</v>
      </c>
      <c r="X38" s="146">
        <f t="shared" si="59"/>
        <v>4400</v>
      </c>
      <c r="Y38" s="146">
        <f t="shared" si="60"/>
        <v>0</v>
      </c>
      <c r="Z38" s="146">
        <f t="shared" si="61"/>
        <v>4400</v>
      </c>
      <c r="AA38" s="253">
        <v>4400</v>
      </c>
      <c r="AB38" s="174">
        <f t="shared" si="38"/>
        <v>1</v>
      </c>
      <c r="AC38" s="253">
        <v>4400</v>
      </c>
      <c r="AD38" s="253">
        <v>1</v>
      </c>
      <c r="AE38" s="253">
        <v>3976</v>
      </c>
      <c r="AF38" s="253"/>
      <c r="AG38" s="37">
        <f t="shared" si="62"/>
        <v>3300</v>
      </c>
      <c r="AH38" s="175">
        <f t="shared" si="63"/>
        <v>1100</v>
      </c>
      <c r="AI38" s="182">
        <v>44691</v>
      </c>
      <c r="AJ38" s="152">
        <v>1</v>
      </c>
      <c r="AK38" s="566"/>
      <c r="AL38" s="152">
        <v>20</v>
      </c>
      <c r="AM38" s="152">
        <v>20</v>
      </c>
      <c r="AN38" s="195">
        <f t="shared" si="64"/>
        <v>1</v>
      </c>
      <c r="AO38" s="592" t="s">
        <v>123</v>
      </c>
      <c r="AP38" s="812"/>
      <c r="AQ38" s="812"/>
      <c r="AR38" s="565"/>
      <c r="AS38" s="565"/>
      <c r="AT38" s="565"/>
      <c r="AU38" s="40">
        <f t="shared" si="65"/>
        <v>4400</v>
      </c>
      <c r="AV38" s="40"/>
      <c r="AW38" s="40"/>
      <c r="AX38" s="40">
        <v>4400</v>
      </c>
      <c r="AY38" s="40"/>
      <c r="AZ38" s="40"/>
      <c r="BA38" s="40"/>
      <c r="BB38" s="40"/>
      <c r="BC38" s="472"/>
      <c r="BD38" s="40"/>
      <c r="BE38" s="40"/>
      <c r="BF38" s="206" t="s">
        <v>100</v>
      </c>
      <c r="BG38" s="605" t="s">
        <v>101</v>
      </c>
      <c r="BH38" s="210" t="s">
        <v>102</v>
      </c>
      <c r="BI38" s="269" t="s">
        <v>89</v>
      </c>
      <c r="BJ38" s="606" t="s">
        <v>124</v>
      </c>
      <c r="BK38" s="42" t="s">
        <v>125</v>
      </c>
      <c r="BL38" s="42" t="s">
        <v>126</v>
      </c>
      <c r="BM38" s="32">
        <v>15700991168</v>
      </c>
      <c r="BN38" s="480"/>
      <c r="BO38" s="480"/>
      <c r="BP38" s="633" t="s">
        <v>144</v>
      </c>
      <c r="BQ38" s="633" t="s">
        <v>750</v>
      </c>
      <c r="BR38" s="474" t="s">
        <v>751</v>
      </c>
    </row>
    <row r="39" s="620" customFormat="1" ht="42" customHeight="1" spans="1:70">
      <c r="A39" s="465">
        <v>21</v>
      </c>
      <c r="B39" s="466">
        <v>1</v>
      </c>
      <c r="C39" s="467" t="s">
        <v>90</v>
      </c>
      <c r="D39" s="470">
        <v>1</v>
      </c>
      <c r="E39" s="470">
        <v>2000</v>
      </c>
      <c r="F39" s="793" t="s">
        <v>752</v>
      </c>
      <c r="G39" s="69" t="s">
        <v>753</v>
      </c>
      <c r="H39" s="794">
        <v>1950</v>
      </c>
      <c r="I39" s="464"/>
      <c r="J39" s="795">
        <f t="shared" si="57"/>
        <v>1950</v>
      </c>
      <c r="K39" s="40">
        <v>1</v>
      </c>
      <c r="L39" s="40">
        <v>1</v>
      </c>
      <c r="M39" s="40">
        <v>1</v>
      </c>
      <c r="N39" s="40">
        <v>1</v>
      </c>
      <c r="O39" s="40">
        <v>1</v>
      </c>
      <c r="P39" s="40"/>
      <c r="Q39" s="40">
        <v>1</v>
      </c>
      <c r="R39" s="40"/>
      <c r="S39" s="40"/>
      <c r="T39" s="40"/>
      <c r="U39" s="40"/>
      <c r="V39" s="40">
        <v>1</v>
      </c>
      <c r="W39" s="146">
        <f t="shared" si="58"/>
        <v>1950</v>
      </c>
      <c r="X39" s="146">
        <f t="shared" si="59"/>
        <v>1950</v>
      </c>
      <c r="Y39" s="146">
        <f t="shared" si="60"/>
        <v>0</v>
      </c>
      <c r="Z39" s="146">
        <f t="shared" si="61"/>
        <v>1950</v>
      </c>
      <c r="AA39" s="545">
        <v>1950</v>
      </c>
      <c r="AB39" s="542">
        <f t="shared" si="38"/>
        <v>1</v>
      </c>
      <c r="AC39" s="545">
        <v>1950</v>
      </c>
      <c r="AD39" s="799"/>
      <c r="AE39" s="545"/>
      <c r="AF39" s="545"/>
      <c r="AG39" s="441">
        <f t="shared" si="62"/>
        <v>1462.5</v>
      </c>
      <c r="AH39" s="562">
        <f t="shared" si="63"/>
        <v>487.5</v>
      </c>
      <c r="AI39" s="567">
        <v>44648</v>
      </c>
      <c r="AJ39" s="152">
        <v>1</v>
      </c>
      <c r="AK39" s="566"/>
      <c r="AL39" s="152">
        <v>20</v>
      </c>
      <c r="AM39" s="152">
        <v>20</v>
      </c>
      <c r="AN39" s="195">
        <f t="shared" si="64"/>
        <v>1</v>
      </c>
      <c r="AO39" s="814" t="s">
        <v>148</v>
      </c>
      <c r="AP39" s="565"/>
      <c r="AQ39" s="565"/>
      <c r="AR39" s="544" t="s">
        <v>754</v>
      </c>
      <c r="AS39" s="565"/>
      <c r="AT39" s="565"/>
      <c r="AU39" s="40">
        <f t="shared" si="65"/>
        <v>1950</v>
      </c>
      <c r="AV39" s="40"/>
      <c r="AW39" s="40"/>
      <c r="AX39" s="40"/>
      <c r="AY39" s="97">
        <v>1950</v>
      </c>
      <c r="AZ39" s="40"/>
      <c r="BA39" s="40"/>
      <c r="BB39" s="40"/>
      <c r="BC39" s="40"/>
      <c r="BD39" s="40"/>
      <c r="BE39" s="40"/>
      <c r="BF39" s="210" t="s">
        <v>149</v>
      </c>
      <c r="BG39" s="269" t="s">
        <v>755</v>
      </c>
      <c r="BH39" s="607" t="s">
        <v>756</v>
      </c>
      <c r="BI39" s="484" t="s">
        <v>90</v>
      </c>
      <c r="BJ39" s="269" t="s">
        <v>307</v>
      </c>
      <c r="BK39" s="269" t="s">
        <v>757</v>
      </c>
      <c r="BL39" s="269" t="s">
        <v>758</v>
      </c>
      <c r="BM39" s="149">
        <v>15292550575</v>
      </c>
      <c r="BN39" s="590" t="s">
        <v>759</v>
      </c>
      <c r="BO39" s="462">
        <v>13909975698</v>
      </c>
      <c r="BP39" s="590" t="s">
        <v>760</v>
      </c>
      <c r="BQ39" s="590" t="s">
        <v>761</v>
      </c>
      <c r="BR39" s="631" t="s">
        <v>762</v>
      </c>
    </row>
    <row r="40" s="620" customFormat="1" ht="42" customHeight="1" spans="1:70">
      <c r="A40" s="465">
        <v>22</v>
      </c>
      <c r="B40" s="466">
        <v>1</v>
      </c>
      <c r="C40" s="467" t="s">
        <v>90</v>
      </c>
      <c r="D40" s="470">
        <v>1</v>
      </c>
      <c r="E40" s="470">
        <v>1400</v>
      </c>
      <c r="F40" s="482" t="s">
        <v>763</v>
      </c>
      <c r="G40" s="474" t="s">
        <v>764</v>
      </c>
      <c r="H40" s="483">
        <v>1200</v>
      </c>
      <c r="I40" s="40"/>
      <c r="J40" s="795">
        <f t="shared" si="57"/>
        <v>1200</v>
      </c>
      <c r="K40" s="40">
        <v>1</v>
      </c>
      <c r="L40" s="40">
        <v>1</v>
      </c>
      <c r="M40" s="40">
        <v>1</v>
      </c>
      <c r="N40" s="40">
        <v>1</v>
      </c>
      <c r="O40" s="40">
        <v>1</v>
      </c>
      <c r="P40" s="40"/>
      <c r="Q40" s="40">
        <v>1</v>
      </c>
      <c r="R40" s="40"/>
      <c r="S40" s="40"/>
      <c r="T40" s="40"/>
      <c r="U40" s="40"/>
      <c r="V40" s="40">
        <v>1</v>
      </c>
      <c r="W40" s="146">
        <f t="shared" si="58"/>
        <v>1200</v>
      </c>
      <c r="X40" s="146">
        <f t="shared" si="59"/>
        <v>1200</v>
      </c>
      <c r="Y40" s="146">
        <f t="shared" si="60"/>
        <v>0</v>
      </c>
      <c r="Z40" s="146">
        <f t="shared" si="61"/>
        <v>1200</v>
      </c>
      <c r="AA40" s="545">
        <v>1200</v>
      </c>
      <c r="AB40" s="542">
        <f t="shared" si="38"/>
        <v>1</v>
      </c>
      <c r="AC40" s="545">
        <v>1200</v>
      </c>
      <c r="AD40" s="799"/>
      <c r="AE40" s="545"/>
      <c r="AF40" s="545"/>
      <c r="AG40" s="441">
        <f t="shared" si="62"/>
        <v>900</v>
      </c>
      <c r="AH40" s="562">
        <f t="shared" si="63"/>
        <v>300</v>
      </c>
      <c r="AI40" s="567">
        <v>44650</v>
      </c>
      <c r="AJ40" s="152">
        <v>1</v>
      </c>
      <c r="AK40" s="566"/>
      <c r="AL40" s="152">
        <v>18</v>
      </c>
      <c r="AM40" s="152">
        <v>18</v>
      </c>
      <c r="AN40" s="195">
        <f t="shared" si="64"/>
        <v>1</v>
      </c>
      <c r="AO40" s="816" t="s">
        <v>148</v>
      </c>
      <c r="AP40" s="565"/>
      <c r="AQ40" s="565"/>
      <c r="AR40" s="544" t="s">
        <v>754</v>
      </c>
      <c r="AS40" s="565"/>
      <c r="AT40" s="565"/>
      <c r="AU40" s="40">
        <f t="shared" si="65"/>
        <v>1200</v>
      </c>
      <c r="AV40" s="40"/>
      <c r="AW40" s="40"/>
      <c r="AX40" s="40"/>
      <c r="AY40" s="40">
        <v>1200</v>
      </c>
      <c r="AZ40" s="40"/>
      <c r="BA40" s="40"/>
      <c r="BB40" s="40"/>
      <c r="BC40" s="40"/>
      <c r="BD40" s="40"/>
      <c r="BE40" s="40"/>
      <c r="BF40" s="210" t="s">
        <v>149</v>
      </c>
      <c r="BG40" s="269" t="s">
        <v>755</v>
      </c>
      <c r="BH40" s="607" t="s">
        <v>756</v>
      </c>
      <c r="BI40" s="484" t="s">
        <v>90</v>
      </c>
      <c r="BJ40" s="269" t="s">
        <v>307</v>
      </c>
      <c r="BK40" s="269" t="s">
        <v>757</v>
      </c>
      <c r="BL40" s="269" t="s">
        <v>758</v>
      </c>
      <c r="BM40" s="149">
        <v>15292550575</v>
      </c>
      <c r="BN40" s="590" t="s">
        <v>765</v>
      </c>
      <c r="BO40" s="462">
        <v>17591559555</v>
      </c>
      <c r="BP40" s="590" t="s">
        <v>195</v>
      </c>
      <c r="BQ40" s="590" t="s">
        <v>766</v>
      </c>
      <c r="BR40" s="631" t="s">
        <v>767</v>
      </c>
    </row>
    <row r="41" s="620" customFormat="1" ht="42" customHeight="1" spans="1:70">
      <c r="A41" s="465">
        <v>23</v>
      </c>
      <c r="B41" s="466">
        <v>1</v>
      </c>
      <c r="C41" s="467" t="s">
        <v>90</v>
      </c>
      <c r="D41" s="470">
        <v>1</v>
      </c>
      <c r="E41" s="470">
        <v>1340</v>
      </c>
      <c r="F41" s="793" t="s">
        <v>768</v>
      </c>
      <c r="G41" s="69" t="s">
        <v>769</v>
      </c>
      <c r="H41" s="794">
        <v>1340</v>
      </c>
      <c r="I41" s="464"/>
      <c r="J41" s="795">
        <f t="shared" si="57"/>
        <v>1340</v>
      </c>
      <c r="K41" s="40">
        <v>1</v>
      </c>
      <c r="L41" s="40">
        <v>1</v>
      </c>
      <c r="M41" s="40">
        <v>1</v>
      </c>
      <c r="N41" s="40">
        <v>1</v>
      </c>
      <c r="O41" s="40">
        <v>1</v>
      </c>
      <c r="P41" s="146"/>
      <c r="Q41" s="40">
        <v>1</v>
      </c>
      <c r="R41" s="40"/>
      <c r="S41" s="40"/>
      <c r="T41" s="40"/>
      <c r="U41" s="40"/>
      <c r="V41" s="40">
        <v>1</v>
      </c>
      <c r="W41" s="146">
        <f t="shared" si="58"/>
        <v>1340</v>
      </c>
      <c r="X41" s="146">
        <f t="shared" si="59"/>
        <v>1340</v>
      </c>
      <c r="Y41" s="146">
        <f t="shared" si="60"/>
        <v>0</v>
      </c>
      <c r="Z41" s="146">
        <f t="shared" si="61"/>
        <v>1340</v>
      </c>
      <c r="AA41" s="545">
        <v>1340</v>
      </c>
      <c r="AB41" s="542">
        <f t="shared" si="38"/>
        <v>1</v>
      </c>
      <c r="AC41" s="545">
        <v>1340</v>
      </c>
      <c r="AD41" s="545">
        <v>1</v>
      </c>
      <c r="AE41" s="545">
        <v>511</v>
      </c>
      <c r="AF41" s="545"/>
      <c r="AG41" s="441">
        <f t="shared" si="62"/>
        <v>1005</v>
      </c>
      <c r="AH41" s="562">
        <f t="shared" si="63"/>
        <v>335</v>
      </c>
      <c r="AI41" s="567">
        <v>44612</v>
      </c>
      <c r="AJ41" s="152">
        <v>1</v>
      </c>
      <c r="AK41" s="566"/>
      <c r="AL41" s="152"/>
      <c r="AM41" s="152"/>
      <c r="AN41" s="195" t="e">
        <f t="shared" si="64"/>
        <v>#DIV/0!</v>
      </c>
      <c r="AO41" s="814" t="s">
        <v>148</v>
      </c>
      <c r="AP41" s="565"/>
      <c r="AQ41" s="565"/>
      <c r="AR41" s="565"/>
      <c r="AS41" s="565"/>
      <c r="AT41" s="565"/>
      <c r="AU41" s="40">
        <f t="shared" si="65"/>
        <v>1340</v>
      </c>
      <c r="AV41" s="40"/>
      <c r="AW41" s="40"/>
      <c r="AX41" s="40"/>
      <c r="AY41" s="97">
        <v>1340</v>
      </c>
      <c r="AZ41" s="40"/>
      <c r="BA41" s="40"/>
      <c r="BB41" s="40"/>
      <c r="BC41" s="40"/>
      <c r="BD41" s="40"/>
      <c r="BE41" s="40"/>
      <c r="BF41" s="210" t="s">
        <v>149</v>
      </c>
      <c r="BG41" s="269" t="s">
        <v>755</v>
      </c>
      <c r="BH41" s="607" t="s">
        <v>756</v>
      </c>
      <c r="BI41" s="484" t="s">
        <v>90</v>
      </c>
      <c r="BJ41" s="269" t="s">
        <v>307</v>
      </c>
      <c r="BK41" s="269" t="s">
        <v>757</v>
      </c>
      <c r="BL41" s="269" t="s">
        <v>758</v>
      </c>
      <c r="BM41" s="149">
        <v>15292550575</v>
      </c>
      <c r="BN41" s="590" t="s">
        <v>770</v>
      </c>
      <c r="BO41" s="462">
        <v>13899201156</v>
      </c>
      <c r="BP41" s="590" t="s">
        <v>771</v>
      </c>
      <c r="BQ41" s="590" t="s">
        <v>772</v>
      </c>
      <c r="BR41" s="830" t="s">
        <v>773</v>
      </c>
    </row>
    <row r="42" s="132" customFormat="1" ht="42" hidden="1" customHeight="1" spans="1:70">
      <c r="A42" s="142" t="s">
        <v>774</v>
      </c>
      <c r="B42" s="215">
        <f>SUM(B43:B56)</f>
        <v>14</v>
      </c>
      <c r="C42" s="215"/>
      <c r="D42" s="629"/>
      <c r="E42" s="629"/>
      <c r="F42" s="241" t="s">
        <v>775</v>
      </c>
      <c r="G42" s="242"/>
      <c r="H42" s="215">
        <f>SUM(H43:H56)</f>
        <v>51561</v>
      </c>
      <c r="I42" s="215"/>
      <c r="J42" s="215">
        <f t="shared" ref="J42:T42" si="66">SUM(J43:J56)</f>
        <v>43961</v>
      </c>
      <c r="K42" s="215">
        <f t="shared" si="66"/>
        <v>14</v>
      </c>
      <c r="L42" s="215">
        <f t="shared" si="66"/>
        <v>14</v>
      </c>
      <c r="M42" s="215">
        <f t="shared" si="66"/>
        <v>14</v>
      </c>
      <c r="N42" s="215">
        <f t="shared" si="66"/>
        <v>14</v>
      </c>
      <c r="O42" s="215">
        <f t="shared" si="66"/>
        <v>14</v>
      </c>
      <c r="P42" s="215">
        <f t="shared" si="66"/>
        <v>0</v>
      </c>
      <c r="Q42" s="215">
        <f t="shared" si="66"/>
        <v>14</v>
      </c>
      <c r="R42" s="215">
        <f t="shared" si="66"/>
        <v>0</v>
      </c>
      <c r="S42" s="215"/>
      <c r="T42" s="215">
        <f>SUM(T43:T56)</f>
        <v>0</v>
      </c>
      <c r="U42" s="215"/>
      <c r="V42" s="215">
        <f>SUM(V43:V56)</f>
        <v>14</v>
      </c>
      <c r="W42" s="215"/>
      <c r="X42" s="215"/>
      <c r="Y42" s="215"/>
      <c r="Z42" s="215"/>
      <c r="AA42" s="629">
        <f>SUM(AA43:AA56)</f>
        <v>36783</v>
      </c>
      <c r="AB42" s="174">
        <f t="shared" si="38"/>
        <v>0.836718909942904</v>
      </c>
      <c r="AC42" s="629">
        <f>SUM(AC43:AC56)</f>
        <v>35531</v>
      </c>
      <c r="AD42" s="629"/>
      <c r="AE42" s="629"/>
      <c r="AF42" s="629"/>
      <c r="AG42" s="215"/>
      <c r="AH42" s="215"/>
      <c r="AI42" s="260"/>
      <c r="AJ42" s="260"/>
      <c r="AK42" s="254"/>
      <c r="AL42" s="260"/>
      <c r="AM42" s="260"/>
      <c r="AN42" s="254"/>
      <c r="AO42" s="815"/>
      <c r="AP42" s="462"/>
      <c r="AQ42" s="462"/>
      <c r="AR42" s="462"/>
      <c r="AS42" s="462"/>
      <c r="AT42" s="462"/>
      <c r="AU42" s="215">
        <f t="shared" ref="AU42:BD42" si="67">SUM(AU43:AU56)</f>
        <v>43961</v>
      </c>
      <c r="AV42" s="215">
        <f t="shared" si="67"/>
        <v>0</v>
      </c>
      <c r="AW42" s="215">
        <f t="shared" si="67"/>
        <v>0</v>
      </c>
      <c r="AX42" s="215">
        <f t="shared" si="67"/>
        <v>0</v>
      </c>
      <c r="AY42" s="215">
        <f t="shared" si="67"/>
        <v>41003</v>
      </c>
      <c r="AZ42" s="215">
        <f t="shared" si="67"/>
        <v>1000</v>
      </c>
      <c r="BA42" s="215">
        <f t="shared" si="67"/>
        <v>0</v>
      </c>
      <c r="BB42" s="215">
        <f t="shared" si="67"/>
        <v>0</v>
      </c>
      <c r="BC42" s="215">
        <f t="shared" si="67"/>
        <v>1958</v>
      </c>
      <c r="BD42" s="215">
        <f t="shared" si="67"/>
        <v>0</v>
      </c>
      <c r="BE42" s="215"/>
      <c r="BF42" s="274"/>
      <c r="BG42" s="215"/>
      <c r="BH42" s="275"/>
      <c r="BI42" s="32"/>
      <c r="BJ42" s="276"/>
      <c r="BK42" s="276"/>
      <c r="BL42" s="276"/>
      <c r="BM42" s="142"/>
      <c r="BN42" s="444"/>
      <c r="BO42" s="444"/>
      <c r="BP42" s="444"/>
      <c r="BQ42" s="444"/>
      <c r="BR42" s="150"/>
    </row>
    <row r="43" s="119" customFormat="1" ht="80" hidden="1" customHeight="1" spans="1:70">
      <c r="A43" s="149">
        <v>24</v>
      </c>
      <c r="B43" s="32">
        <v>1</v>
      </c>
      <c r="C43" s="96" t="s">
        <v>87</v>
      </c>
      <c r="D43" s="249">
        <v>1</v>
      </c>
      <c r="E43" s="249">
        <v>2488</v>
      </c>
      <c r="F43" s="85" t="s">
        <v>776</v>
      </c>
      <c r="G43" s="85" t="s">
        <v>777</v>
      </c>
      <c r="H43" s="304">
        <v>3988</v>
      </c>
      <c r="I43" s="304"/>
      <c r="J43" s="97">
        <f>AU43</f>
        <v>3988</v>
      </c>
      <c r="K43" s="40">
        <v>1</v>
      </c>
      <c r="L43" s="40">
        <v>1</v>
      </c>
      <c r="M43" s="40">
        <v>1</v>
      </c>
      <c r="N43" s="40">
        <v>1</v>
      </c>
      <c r="O43" s="40">
        <v>1</v>
      </c>
      <c r="P43" s="40"/>
      <c r="Q43" s="152">
        <v>1</v>
      </c>
      <c r="R43" s="152"/>
      <c r="S43" s="152"/>
      <c r="T43" s="152"/>
      <c r="U43" s="152"/>
      <c r="V43" s="146">
        <v>1</v>
      </c>
      <c r="W43" s="146">
        <f t="shared" ref="W43:W56" si="68">O43*J43</f>
        <v>3988</v>
      </c>
      <c r="X43" s="146">
        <f t="shared" ref="X43:X56" si="69">Q43*J43</f>
        <v>3988</v>
      </c>
      <c r="Y43" s="146">
        <f t="shared" ref="Y43:Y56" si="70">T43*J43</f>
        <v>0</v>
      </c>
      <c r="Z43" s="146">
        <f t="shared" ref="Z43:Z56" si="71">AJ43*J43</f>
        <v>3988</v>
      </c>
      <c r="AA43" s="253">
        <v>3880</v>
      </c>
      <c r="AB43" s="174">
        <f t="shared" si="38"/>
        <v>0.972918756268806</v>
      </c>
      <c r="AC43" s="253">
        <v>3988</v>
      </c>
      <c r="AD43" s="253">
        <v>1</v>
      </c>
      <c r="AE43" s="253">
        <v>1943</v>
      </c>
      <c r="AF43" s="543"/>
      <c r="AG43" s="37">
        <f t="shared" ref="AG43:AG56" si="72">J43*0.75</f>
        <v>2991</v>
      </c>
      <c r="AH43" s="175">
        <f>AA43-AG43</f>
        <v>889</v>
      </c>
      <c r="AI43" s="182">
        <v>44597</v>
      </c>
      <c r="AJ43" s="152">
        <v>1</v>
      </c>
      <c r="AK43" s="566"/>
      <c r="AL43" s="152">
        <v>87</v>
      </c>
      <c r="AM43" s="152">
        <v>87</v>
      </c>
      <c r="AN43" s="195">
        <f>AM43/AL43</f>
        <v>1</v>
      </c>
      <c r="AO43" s="592" t="s">
        <v>778</v>
      </c>
      <c r="AP43" s="812"/>
      <c r="AQ43" s="812"/>
      <c r="AR43" s="565"/>
      <c r="AS43" s="565"/>
      <c r="AT43" s="565"/>
      <c r="AU43" s="40">
        <f>AV43+AW43+AX43+AY43+AZ43+BA43+BC43+BD43+BB43</f>
        <v>3988</v>
      </c>
      <c r="AV43" s="40"/>
      <c r="AW43" s="40"/>
      <c r="AX43" s="40"/>
      <c r="AY43" s="304">
        <v>3988</v>
      </c>
      <c r="AZ43" s="40"/>
      <c r="BA43" s="40"/>
      <c r="BB43" s="40"/>
      <c r="BC43" s="40"/>
      <c r="BD43" s="40"/>
      <c r="BE43" s="40"/>
      <c r="BF43" s="210" t="s">
        <v>149</v>
      </c>
      <c r="BG43" s="605" t="s">
        <v>755</v>
      </c>
      <c r="BH43" s="607" t="s">
        <v>756</v>
      </c>
      <c r="BI43" s="269" t="s">
        <v>87</v>
      </c>
      <c r="BJ43" s="42" t="s">
        <v>152</v>
      </c>
      <c r="BK43" s="42" t="s">
        <v>779</v>
      </c>
      <c r="BL43" s="42" t="s">
        <v>780</v>
      </c>
      <c r="BM43" s="32">
        <v>19809086969</v>
      </c>
      <c r="BN43" s="633" t="s">
        <v>781</v>
      </c>
      <c r="BO43" s="480">
        <v>13899945090</v>
      </c>
      <c r="BP43" s="633" t="s">
        <v>652</v>
      </c>
      <c r="BQ43" s="633" t="s">
        <v>782</v>
      </c>
      <c r="BR43" s="457" t="s">
        <v>783</v>
      </c>
    </row>
    <row r="44" s="119" customFormat="1" ht="80" hidden="1" customHeight="1" spans="1:70">
      <c r="A44" s="149">
        <v>25</v>
      </c>
      <c r="B44" s="32">
        <v>1</v>
      </c>
      <c r="C44" s="96" t="s">
        <v>87</v>
      </c>
      <c r="D44" s="249">
        <v>1</v>
      </c>
      <c r="E44" s="772">
        <v>2290</v>
      </c>
      <c r="F44" s="85" t="s">
        <v>784</v>
      </c>
      <c r="G44" s="85" t="s">
        <v>785</v>
      </c>
      <c r="H44" s="304">
        <v>2290</v>
      </c>
      <c r="I44" s="304"/>
      <c r="J44" s="97">
        <f>AU44</f>
        <v>2290</v>
      </c>
      <c r="K44" s="40">
        <v>1</v>
      </c>
      <c r="L44" s="40">
        <v>1</v>
      </c>
      <c r="M44" s="40">
        <v>1</v>
      </c>
      <c r="N44" s="40">
        <v>1</v>
      </c>
      <c r="O44" s="40">
        <v>1</v>
      </c>
      <c r="P44" s="40"/>
      <c r="Q44" s="152">
        <v>1</v>
      </c>
      <c r="R44" s="152"/>
      <c r="S44" s="152"/>
      <c r="T44" s="152"/>
      <c r="U44" s="152"/>
      <c r="V44" s="146">
        <v>1</v>
      </c>
      <c r="W44" s="146">
        <f t="shared" si="68"/>
        <v>2290</v>
      </c>
      <c r="X44" s="146">
        <f t="shared" si="69"/>
        <v>2290</v>
      </c>
      <c r="Y44" s="146">
        <f t="shared" si="70"/>
        <v>0</v>
      </c>
      <c r="Z44" s="146">
        <f t="shared" si="71"/>
        <v>2290</v>
      </c>
      <c r="AA44" s="253">
        <v>2290</v>
      </c>
      <c r="AB44" s="174">
        <f t="shared" si="38"/>
        <v>1</v>
      </c>
      <c r="AC44" s="253">
        <v>2290</v>
      </c>
      <c r="AD44" s="253">
        <v>1</v>
      </c>
      <c r="AE44" s="253">
        <v>1256</v>
      </c>
      <c r="AF44" s="543"/>
      <c r="AG44" s="37">
        <f t="shared" si="72"/>
        <v>1717.5</v>
      </c>
      <c r="AH44" s="175">
        <f>AA44-AG44</f>
        <v>572.5</v>
      </c>
      <c r="AI44" s="182">
        <v>44597</v>
      </c>
      <c r="AJ44" s="152">
        <v>1</v>
      </c>
      <c r="AK44" s="566"/>
      <c r="AL44" s="152">
        <v>75</v>
      </c>
      <c r="AM44" s="152">
        <v>75</v>
      </c>
      <c r="AN44" s="195">
        <f>AM44/AL44</f>
        <v>1</v>
      </c>
      <c r="AO44" s="592" t="s">
        <v>148</v>
      </c>
      <c r="AP44" s="812"/>
      <c r="AQ44" s="812"/>
      <c r="AR44" s="565"/>
      <c r="AS44" s="565"/>
      <c r="AT44" s="565"/>
      <c r="AU44" s="40">
        <f>AV44+AW44+AX44+AY44+AZ44+BA44+BC44+BD44+BB44</f>
        <v>2290</v>
      </c>
      <c r="AV44" s="40"/>
      <c r="AW44" s="40"/>
      <c r="AX44" s="40"/>
      <c r="AY44" s="304">
        <v>2290</v>
      </c>
      <c r="AZ44" s="40"/>
      <c r="BA44" s="40"/>
      <c r="BB44" s="40"/>
      <c r="BC44" s="40"/>
      <c r="BD44" s="40"/>
      <c r="BE44" s="40"/>
      <c r="BF44" s="210" t="s">
        <v>149</v>
      </c>
      <c r="BG44" s="605" t="s">
        <v>755</v>
      </c>
      <c r="BH44" s="607" t="s">
        <v>756</v>
      </c>
      <c r="BI44" s="269" t="s">
        <v>87</v>
      </c>
      <c r="BJ44" s="42" t="s">
        <v>152</v>
      </c>
      <c r="BK44" s="42" t="s">
        <v>779</v>
      </c>
      <c r="BL44" s="42" t="s">
        <v>780</v>
      </c>
      <c r="BM44" s="32">
        <v>19809086969</v>
      </c>
      <c r="BN44" s="633" t="s">
        <v>786</v>
      </c>
      <c r="BO44" s="480">
        <v>17881098888</v>
      </c>
      <c r="BP44" s="633" t="s">
        <v>652</v>
      </c>
      <c r="BQ44" s="633" t="s">
        <v>787</v>
      </c>
      <c r="BR44" s="457" t="s">
        <v>788</v>
      </c>
    </row>
    <row r="45" s="119" customFormat="1" ht="42" hidden="1" customHeight="1" spans="1:70">
      <c r="A45" s="149">
        <v>26</v>
      </c>
      <c r="B45" s="32">
        <v>1</v>
      </c>
      <c r="C45" s="96" t="s">
        <v>87</v>
      </c>
      <c r="D45" s="249">
        <v>1</v>
      </c>
      <c r="E45" s="772">
        <v>680</v>
      </c>
      <c r="F45" s="463" t="s">
        <v>789</v>
      </c>
      <c r="G45" s="85" t="s">
        <v>790</v>
      </c>
      <c r="H45" s="304">
        <v>680</v>
      </c>
      <c r="I45" s="304"/>
      <c r="J45" s="97">
        <f>AU45</f>
        <v>680</v>
      </c>
      <c r="K45" s="40">
        <v>1</v>
      </c>
      <c r="L45" s="40">
        <v>1</v>
      </c>
      <c r="M45" s="40">
        <v>1</v>
      </c>
      <c r="N45" s="40">
        <v>1</v>
      </c>
      <c r="O45" s="40">
        <v>1</v>
      </c>
      <c r="P45" s="40"/>
      <c r="Q45" s="40">
        <v>1</v>
      </c>
      <c r="R45" s="40"/>
      <c r="S45" s="40"/>
      <c r="T45" s="40"/>
      <c r="U45" s="40"/>
      <c r="V45" s="146">
        <v>1</v>
      </c>
      <c r="W45" s="146">
        <f t="shared" si="68"/>
        <v>680</v>
      </c>
      <c r="X45" s="146">
        <f t="shared" si="69"/>
        <v>680</v>
      </c>
      <c r="Y45" s="146">
        <f t="shared" si="70"/>
        <v>0</v>
      </c>
      <c r="Z45" s="146">
        <f t="shared" si="71"/>
        <v>680</v>
      </c>
      <c r="AA45" s="253">
        <v>650</v>
      </c>
      <c r="AB45" s="174">
        <f t="shared" si="38"/>
        <v>0.955882352941177</v>
      </c>
      <c r="AC45" s="253">
        <v>680</v>
      </c>
      <c r="AD45" s="253">
        <v>1</v>
      </c>
      <c r="AE45" s="253">
        <v>350</v>
      </c>
      <c r="AF45" s="543"/>
      <c r="AG45" s="37">
        <f t="shared" si="72"/>
        <v>510</v>
      </c>
      <c r="AH45" s="175">
        <f>AA45-AG45</f>
        <v>140</v>
      </c>
      <c r="AI45" s="182">
        <v>44629</v>
      </c>
      <c r="AJ45" s="152">
        <v>1</v>
      </c>
      <c r="AK45" s="566"/>
      <c r="AL45" s="152">
        <v>30</v>
      </c>
      <c r="AM45" s="152">
        <v>30</v>
      </c>
      <c r="AN45" s="195">
        <f>AM45/AL45</f>
        <v>1</v>
      </c>
      <c r="AO45" s="592" t="s">
        <v>791</v>
      </c>
      <c r="AP45" s="812"/>
      <c r="AQ45" s="812"/>
      <c r="AR45" s="565"/>
      <c r="AS45" s="565"/>
      <c r="AT45" s="565"/>
      <c r="AU45" s="40">
        <f>AV45+AW45+AX45+AY45+AZ45+BA45+BC45+BD45+BB45</f>
        <v>680</v>
      </c>
      <c r="AV45" s="40"/>
      <c r="AW45" s="40"/>
      <c r="AX45" s="40"/>
      <c r="AY45" s="304">
        <v>680</v>
      </c>
      <c r="AZ45" s="40"/>
      <c r="BA45" s="40"/>
      <c r="BB45" s="40"/>
      <c r="BC45" s="40"/>
      <c r="BD45" s="40"/>
      <c r="BE45" s="40"/>
      <c r="BF45" s="210" t="s">
        <v>149</v>
      </c>
      <c r="BG45" s="605" t="s">
        <v>755</v>
      </c>
      <c r="BH45" s="607" t="s">
        <v>756</v>
      </c>
      <c r="BI45" s="269" t="s">
        <v>87</v>
      </c>
      <c r="BJ45" s="42" t="s">
        <v>152</v>
      </c>
      <c r="BK45" s="42" t="s">
        <v>779</v>
      </c>
      <c r="BL45" s="42" t="s">
        <v>780</v>
      </c>
      <c r="BM45" s="32">
        <v>19809086969</v>
      </c>
      <c r="BN45" s="633" t="s">
        <v>792</v>
      </c>
      <c r="BO45" s="480">
        <v>15709080261</v>
      </c>
      <c r="BP45" s="633" t="s">
        <v>741</v>
      </c>
      <c r="BQ45" s="633" t="s">
        <v>742</v>
      </c>
      <c r="BR45" s="457" t="s">
        <v>793</v>
      </c>
    </row>
    <row r="46" s="119" customFormat="1" ht="42" hidden="1" customHeight="1" spans="1:70">
      <c r="A46" s="149">
        <v>27</v>
      </c>
      <c r="B46" s="32">
        <v>1</v>
      </c>
      <c r="C46" s="96" t="s">
        <v>87</v>
      </c>
      <c r="D46" s="249">
        <v>1</v>
      </c>
      <c r="E46" s="249">
        <v>10500</v>
      </c>
      <c r="F46" s="85" t="s">
        <v>794</v>
      </c>
      <c r="G46" s="85" t="s">
        <v>795</v>
      </c>
      <c r="H46" s="304">
        <v>13500</v>
      </c>
      <c r="I46" s="304"/>
      <c r="J46" s="97">
        <f>AU46</f>
        <v>13500</v>
      </c>
      <c r="K46" s="40">
        <v>1</v>
      </c>
      <c r="L46" s="40">
        <v>1</v>
      </c>
      <c r="M46" s="40">
        <v>1</v>
      </c>
      <c r="N46" s="40">
        <v>1</v>
      </c>
      <c r="O46" s="40">
        <v>1</v>
      </c>
      <c r="P46" s="40"/>
      <c r="Q46" s="40">
        <v>1</v>
      </c>
      <c r="R46" s="40"/>
      <c r="S46" s="40"/>
      <c r="T46" s="40"/>
      <c r="U46" s="40"/>
      <c r="V46" s="40">
        <v>1</v>
      </c>
      <c r="W46" s="146">
        <f t="shared" si="68"/>
        <v>13500</v>
      </c>
      <c r="X46" s="146">
        <f t="shared" si="69"/>
        <v>13500</v>
      </c>
      <c r="Y46" s="146">
        <f t="shared" si="70"/>
        <v>0</v>
      </c>
      <c r="Z46" s="146">
        <f t="shared" si="71"/>
        <v>13500</v>
      </c>
      <c r="AA46" s="253">
        <v>9600</v>
      </c>
      <c r="AB46" s="174">
        <f t="shared" si="38"/>
        <v>0.711111111111111</v>
      </c>
      <c r="AC46" s="253">
        <v>12000</v>
      </c>
      <c r="AD46" s="253">
        <v>1</v>
      </c>
      <c r="AE46" s="253">
        <v>2400</v>
      </c>
      <c r="AF46" s="543"/>
      <c r="AG46" s="37">
        <f t="shared" si="72"/>
        <v>10125</v>
      </c>
      <c r="AH46" s="175">
        <f>AA46-AG46</f>
        <v>-525</v>
      </c>
      <c r="AI46" s="182">
        <v>44801</v>
      </c>
      <c r="AJ46" s="152">
        <v>1</v>
      </c>
      <c r="AK46" s="566"/>
      <c r="AL46" s="152">
        <v>40</v>
      </c>
      <c r="AM46" s="152">
        <v>40</v>
      </c>
      <c r="AN46" s="195">
        <f>AM46/AL46</f>
        <v>1</v>
      </c>
      <c r="AO46" s="812"/>
      <c r="AP46" s="565"/>
      <c r="AQ46" s="565"/>
      <c r="AR46" s="817" t="s">
        <v>796</v>
      </c>
      <c r="AS46" s="565"/>
      <c r="AT46" s="565"/>
      <c r="AU46" s="40">
        <f>AV46+AW46+AX46+AY46+AZ46+BA46+BC46+BD46+BB46</f>
        <v>13500</v>
      </c>
      <c r="AV46" s="40"/>
      <c r="AW46" s="40"/>
      <c r="AX46" s="40"/>
      <c r="AY46" s="304">
        <v>13500</v>
      </c>
      <c r="AZ46" s="40"/>
      <c r="BA46" s="40"/>
      <c r="BB46" s="40"/>
      <c r="BC46" s="40"/>
      <c r="BD46" s="40"/>
      <c r="BE46" s="40"/>
      <c r="BF46" s="210" t="s">
        <v>149</v>
      </c>
      <c r="BG46" s="605" t="s">
        <v>755</v>
      </c>
      <c r="BH46" s="607" t="s">
        <v>756</v>
      </c>
      <c r="BI46" s="269" t="s">
        <v>87</v>
      </c>
      <c r="BJ46" s="42" t="s">
        <v>152</v>
      </c>
      <c r="BK46" s="42" t="s">
        <v>779</v>
      </c>
      <c r="BL46" s="42" t="s">
        <v>780</v>
      </c>
      <c r="BM46" s="32">
        <v>19809086969</v>
      </c>
      <c r="BN46" s="480"/>
      <c r="BO46" s="480"/>
      <c r="BP46" s="633" t="s">
        <v>652</v>
      </c>
      <c r="BQ46" s="633" t="s">
        <v>653</v>
      </c>
      <c r="BR46" s="457" t="s">
        <v>797</v>
      </c>
    </row>
    <row r="47" s="119" customFormat="1" ht="42" hidden="1" customHeight="1" spans="1:70">
      <c r="A47" s="149">
        <v>28</v>
      </c>
      <c r="B47" s="481">
        <v>1</v>
      </c>
      <c r="C47" s="42" t="s">
        <v>88</v>
      </c>
      <c r="D47" s="480">
        <v>1</v>
      </c>
      <c r="E47" s="480">
        <v>1000</v>
      </c>
      <c r="F47" s="69" t="s">
        <v>798</v>
      </c>
      <c r="G47" s="69" t="s">
        <v>799</v>
      </c>
      <c r="H47" s="481">
        <v>5600</v>
      </c>
      <c r="I47" s="481"/>
      <c r="J47" s="97">
        <f>AU47</f>
        <v>1000</v>
      </c>
      <c r="K47" s="306">
        <v>1</v>
      </c>
      <c r="L47" s="306">
        <v>1</v>
      </c>
      <c r="M47" s="306">
        <v>1</v>
      </c>
      <c r="N47" s="306">
        <v>1</v>
      </c>
      <c r="O47" s="481">
        <v>1</v>
      </c>
      <c r="P47" s="481"/>
      <c r="Q47" s="481">
        <v>1</v>
      </c>
      <c r="R47" s="481"/>
      <c r="S47" s="481"/>
      <c r="T47" s="481"/>
      <c r="U47" s="481"/>
      <c r="V47" s="481">
        <v>1</v>
      </c>
      <c r="W47" s="146">
        <f t="shared" si="68"/>
        <v>1000</v>
      </c>
      <c r="X47" s="146">
        <f t="shared" si="69"/>
        <v>1000</v>
      </c>
      <c r="Y47" s="146">
        <f t="shared" si="70"/>
        <v>0</v>
      </c>
      <c r="Z47" s="146">
        <f t="shared" si="71"/>
        <v>1000</v>
      </c>
      <c r="AA47" s="253">
        <v>1000</v>
      </c>
      <c r="AB47" s="174">
        <f t="shared" si="38"/>
        <v>1</v>
      </c>
      <c r="AC47" s="510">
        <v>1000</v>
      </c>
      <c r="AD47" s="510">
        <v>1</v>
      </c>
      <c r="AE47" s="510">
        <v>1015</v>
      </c>
      <c r="AF47" s="510"/>
      <c r="AG47" s="37">
        <f t="shared" si="72"/>
        <v>750</v>
      </c>
      <c r="AH47" s="175">
        <f>AA47-AG47</f>
        <v>250</v>
      </c>
      <c r="AI47" s="182">
        <v>44630</v>
      </c>
      <c r="AJ47" s="152">
        <v>1</v>
      </c>
      <c r="AK47" s="566"/>
      <c r="AL47" s="152">
        <v>30</v>
      </c>
      <c r="AM47" s="152">
        <v>30</v>
      </c>
      <c r="AN47" s="195">
        <f>AM47/AL47</f>
        <v>1</v>
      </c>
      <c r="AO47" s="813" t="s">
        <v>220</v>
      </c>
      <c r="AP47" s="462"/>
      <c r="AQ47" s="462"/>
      <c r="AR47" s="565"/>
      <c r="AS47" s="565"/>
      <c r="AT47" s="565"/>
      <c r="AU47" s="40">
        <f>AV47+AW47+AX47+AY47+AZ47+BA47+BC47+BD47+BB47</f>
        <v>1000</v>
      </c>
      <c r="AV47" s="306"/>
      <c r="AW47" s="306"/>
      <c r="AX47" s="306"/>
      <c r="AY47" s="306"/>
      <c r="AZ47" s="306">
        <v>1000</v>
      </c>
      <c r="BA47" s="306"/>
      <c r="BB47" s="306"/>
      <c r="BC47" s="306"/>
      <c r="BD47" s="306"/>
      <c r="BE47" s="306"/>
      <c r="BF47" s="210" t="s">
        <v>149</v>
      </c>
      <c r="BG47" s="614" t="s">
        <v>755</v>
      </c>
      <c r="BH47" s="607" t="s">
        <v>756</v>
      </c>
      <c r="BI47" s="821" t="s">
        <v>88</v>
      </c>
      <c r="BJ47" s="614" t="s">
        <v>162</v>
      </c>
      <c r="BK47" s="614" t="s">
        <v>800</v>
      </c>
      <c r="BL47" s="614" t="s">
        <v>801</v>
      </c>
      <c r="BM47" s="832">
        <v>13667591819</v>
      </c>
      <c r="BN47" s="833"/>
      <c r="BO47" s="833"/>
      <c r="BP47" s="833"/>
      <c r="BQ47" s="833"/>
      <c r="BR47" s="227"/>
    </row>
    <row r="48" s="119" customFormat="1" ht="42" hidden="1" customHeight="1" spans="1:70">
      <c r="A48" s="149">
        <v>29</v>
      </c>
      <c r="B48" s="481">
        <v>1</v>
      </c>
      <c r="C48" s="42" t="s">
        <v>88</v>
      </c>
      <c r="D48" s="480">
        <v>1</v>
      </c>
      <c r="E48" s="480">
        <v>2195</v>
      </c>
      <c r="F48" s="69" t="s">
        <v>802</v>
      </c>
      <c r="G48" s="69" t="s">
        <v>803</v>
      </c>
      <c r="H48" s="306">
        <v>2778</v>
      </c>
      <c r="I48" s="306"/>
      <c r="J48" s="97">
        <f t="shared" ref="J48:J56" si="73">AU48</f>
        <v>2778</v>
      </c>
      <c r="K48" s="306">
        <v>1</v>
      </c>
      <c r="L48" s="306">
        <v>1</v>
      </c>
      <c r="M48" s="306">
        <v>1</v>
      </c>
      <c r="N48" s="306">
        <v>1</v>
      </c>
      <c r="O48" s="481">
        <v>1</v>
      </c>
      <c r="P48" s="481"/>
      <c r="Q48" s="481">
        <v>1</v>
      </c>
      <c r="R48" s="481"/>
      <c r="S48" s="481"/>
      <c r="T48" s="481"/>
      <c r="U48" s="481"/>
      <c r="V48" s="481">
        <v>1</v>
      </c>
      <c r="W48" s="146">
        <f t="shared" si="68"/>
        <v>2778</v>
      </c>
      <c r="X48" s="146">
        <f t="shared" si="69"/>
        <v>2778</v>
      </c>
      <c r="Y48" s="146">
        <f t="shared" si="70"/>
        <v>0</v>
      </c>
      <c r="Z48" s="146">
        <f t="shared" si="71"/>
        <v>2778</v>
      </c>
      <c r="AA48" s="253">
        <v>2778</v>
      </c>
      <c r="AB48" s="174">
        <f t="shared" si="38"/>
        <v>1</v>
      </c>
      <c r="AC48" s="253">
        <v>2778</v>
      </c>
      <c r="AD48" s="253">
        <v>1</v>
      </c>
      <c r="AE48" s="253">
        <v>2061</v>
      </c>
      <c r="AF48" s="253"/>
      <c r="AG48" s="37">
        <f t="shared" si="72"/>
        <v>2083.5</v>
      </c>
      <c r="AH48" s="175">
        <f t="shared" ref="AH48:AH58" si="74">AA48-AG48</f>
        <v>694.5</v>
      </c>
      <c r="AI48" s="182">
        <v>44597</v>
      </c>
      <c r="AJ48" s="152">
        <v>1</v>
      </c>
      <c r="AK48" s="566"/>
      <c r="AL48" s="152">
        <v>20</v>
      </c>
      <c r="AM48" s="152">
        <v>20</v>
      </c>
      <c r="AN48" s="195">
        <f t="shared" ref="AN48:AN56" si="75">AM48/AL48</f>
        <v>1</v>
      </c>
      <c r="AO48" s="813" t="s">
        <v>220</v>
      </c>
      <c r="AP48" s="462"/>
      <c r="AQ48" s="462"/>
      <c r="AR48" s="565"/>
      <c r="AS48" s="565"/>
      <c r="AT48" s="565"/>
      <c r="AU48" s="40">
        <f t="shared" ref="AU48:AU56" si="76">AV48+AW48+AX48+AY48+AZ48+BA48+BC48+BD48+BB48</f>
        <v>2778</v>
      </c>
      <c r="AV48" s="472"/>
      <c r="AW48" s="472"/>
      <c r="AX48" s="472"/>
      <c r="AY48" s="306">
        <v>2778</v>
      </c>
      <c r="AZ48" s="472"/>
      <c r="BA48" s="472"/>
      <c r="BB48" s="472"/>
      <c r="BC48" s="472"/>
      <c r="BD48" s="472"/>
      <c r="BE48" s="472"/>
      <c r="BF48" s="210" t="s">
        <v>149</v>
      </c>
      <c r="BG48" s="614" t="s">
        <v>755</v>
      </c>
      <c r="BH48" s="607" t="s">
        <v>756</v>
      </c>
      <c r="BI48" s="821" t="s">
        <v>88</v>
      </c>
      <c r="BJ48" s="614" t="s">
        <v>162</v>
      </c>
      <c r="BK48" s="614" t="s">
        <v>800</v>
      </c>
      <c r="BL48" s="614" t="s">
        <v>801</v>
      </c>
      <c r="BM48" s="832">
        <v>13667591819</v>
      </c>
      <c r="BN48" s="833"/>
      <c r="BO48" s="833"/>
      <c r="BP48" s="833"/>
      <c r="BQ48" s="833"/>
      <c r="BR48" s="150"/>
    </row>
    <row r="49" s="119" customFormat="1" ht="42" hidden="1" customHeight="1" spans="1:70">
      <c r="A49" s="149">
        <v>30</v>
      </c>
      <c r="B49" s="481">
        <v>1</v>
      </c>
      <c r="C49" s="42" t="s">
        <v>88</v>
      </c>
      <c r="D49" s="480">
        <v>1</v>
      </c>
      <c r="E49" s="480">
        <v>3590</v>
      </c>
      <c r="F49" s="69" t="s">
        <v>804</v>
      </c>
      <c r="G49" s="69" t="s">
        <v>805</v>
      </c>
      <c r="H49" s="306">
        <v>3590</v>
      </c>
      <c r="I49" s="306"/>
      <c r="J49" s="97">
        <f t="shared" si="73"/>
        <v>3590</v>
      </c>
      <c r="K49" s="306">
        <v>1</v>
      </c>
      <c r="L49" s="306">
        <v>1</v>
      </c>
      <c r="M49" s="306">
        <v>1</v>
      </c>
      <c r="N49" s="306">
        <v>1</v>
      </c>
      <c r="O49" s="481">
        <v>1</v>
      </c>
      <c r="P49" s="481"/>
      <c r="Q49" s="481">
        <v>1</v>
      </c>
      <c r="R49" s="481"/>
      <c r="S49" s="481"/>
      <c r="T49" s="481"/>
      <c r="U49" s="481"/>
      <c r="V49" s="481">
        <v>1</v>
      </c>
      <c r="W49" s="146">
        <f t="shared" si="68"/>
        <v>3590</v>
      </c>
      <c r="X49" s="146">
        <f t="shared" si="69"/>
        <v>3590</v>
      </c>
      <c r="Y49" s="146">
        <f t="shared" si="70"/>
        <v>0</v>
      </c>
      <c r="Z49" s="146">
        <f t="shared" si="71"/>
        <v>3590</v>
      </c>
      <c r="AA49" s="253">
        <v>3590</v>
      </c>
      <c r="AB49" s="174">
        <f t="shared" si="38"/>
        <v>1</v>
      </c>
      <c r="AC49" s="509">
        <v>3000</v>
      </c>
      <c r="AD49" s="509">
        <v>1</v>
      </c>
      <c r="AE49" s="509">
        <v>3524</v>
      </c>
      <c r="AF49" s="509"/>
      <c r="AG49" s="37">
        <f t="shared" si="72"/>
        <v>2692.5</v>
      </c>
      <c r="AH49" s="175">
        <f t="shared" si="74"/>
        <v>897.5</v>
      </c>
      <c r="AI49" s="182">
        <v>44635</v>
      </c>
      <c r="AJ49" s="152">
        <v>1</v>
      </c>
      <c r="AK49" s="566"/>
      <c r="AL49" s="152">
        <v>20</v>
      </c>
      <c r="AM49" s="152">
        <v>10</v>
      </c>
      <c r="AN49" s="195">
        <f t="shared" si="75"/>
        <v>0.5</v>
      </c>
      <c r="AO49" s="592" t="s">
        <v>220</v>
      </c>
      <c r="AP49" s="565"/>
      <c r="AQ49" s="565"/>
      <c r="AR49" s="565"/>
      <c r="AS49" s="565"/>
      <c r="AT49" s="565"/>
      <c r="AU49" s="40">
        <f t="shared" si="76"/>
        <v>3590</v>
      </c>
      <c r="AV49" s="472"/>
      <c r="AW49" s="472"/>
      <c r="AX49" s="472"/>
      <c r="AY49" s="306">
        <v>3590</v>
      </c>
      <c r="AZ49" s="472"/>
      <c r="BA49" s="472"/>
      <c r="BB49" s="472"/>
      <c r="BC49" s="472"/>
      <c r="BD49" s="472"/>
      <c r="BE49" s="472"/>
      <c r="BF49" s="210" t="s">
        <v>149</v>
      </c>
      <c r="BG49" s="614" t="s">
        <v>755</v>
      </c>
      <c r="BH49" s="607" t="s">
        <v>756</v>
      </c>
      <c r="BI49" s="821" t="s">
        <v>88</v>
      </c>
      <c r="BJ49" s="614" t="s">
        <v>162</v>
      </c>
      <c r="BK49" s="614" t="s">
        <v>800</v>
      </c>
      <c r="BL49" s="614" t="s">
        <v>801</v>
      </c>
      <c r="BM49" s="832">
        <v>13667591819</v>
      </c>
      <c r="BN49" s="833"/>
      <c r="BO49" s="833"/>
      <c r="BP49" s="833"/>
      <c r="BQ49" s="833"/>
      <c r="BR49" s="150"/>
    </row>
    <row r="50" s="119" customFormat="1" ht="42" hidden="1" customHeight="1" spans="1:70">
      <c r="A50" s="149">
        <v>31</v>
      </c>
      <c r="B50" s="481">
        <v>1</v>
      </c>
      <c r="C50" s="42" t="s">
        <v>88</v>
      </c>
      <c r="D50" s="480">
        <v>1</v>
      </c>
      <c r="E50" s="480">
        <v>2000</v>
      </c>
      <c r="F50" s="69" t="s">
        <v>806</v>
      </c>
      <c r="G50" s="69" t="s">
        <v>807</v>
      </c>
      <c r="H50" s="306">
        <v>2000</v>
      </c>
      <c r="I50" s="306"/>
      <c r="J50" s="97">
        <f t="shared" si="73"/>
        <v>2000</v>
      </c>
      <c r="K50" s="306">
        <v>1</v>
      </c>
      <c r="L50" s="306">
        <v>1</v>
      </c>
      <c r="M50" s="306">
        <v>1</v>
      </c>
      <c r="N50" s="306">
        <v>1</v>
      </c>
      <c r="O50" s="481">
        <v>1</v>
      </c>
      <c r="P50" s="481"/>
      <c r="Q50" s="481">
        <v>1</v>
      </c>
      <c r="R50" s="481"/>
      <c r="S50" s="481"/>
      <c r="T50" s="481"/>
      <c r="U50" s="481"/>
      <c r="V50" s="616">
        <v>1</v>
      </c>
      <c r="W50" s="146">
        <f t="shared" si="68"/>
        <v>2000</v>
      </c>
      <c r="X50" s="146">
        <f t="shared" si="69"/>
        <v>2000</v>
      </c>
      <c r="Y50" s="146">
        <f t="shared" si="70"/>
        <v>0</v>
      </c>
      <c r="Z50" s="146">
        <f t="shared" si="71"/>
        <v>2000</v>
      </c>
      <c r="AA50" s="253">
        <v>2000</v>
      </c>
      <c r="AB50" s="174">
        <f t="shared" si="38"/>
        <v>1</v>
      </c>
      <c r="AC50" s="509">
        <v>2000</v>
      </c>
      <c r="AD50" s="509">
        <v>1</v>
      </c>
      <c r="AE50" s="509">
        <v>1740</v>
      </c>
      <c r="AF50" s="509"/>
      <c r="AG50" s="37">
        <f t="shared" si="72"/>
        <v>1500</v>
      </c>
      <c r="AH50" s="175">
        <f t="shared" si="74"/>
        <v>500</v>
      </c>
      <c r="AI50" s="182">
        <v>44663</v>
      </c>
      <c r="AJ50" s="152">
        <v>1</v>
      </c>
      <c r="AK50" s="566"/>
      <c r="AL50" s="152">
        <v>20</v>
      </c>
      <c r="AM50" s="152">
        <v>10</v>
      </c>
      <c r="AN50" s="195">
        <f t="shared" si="75"/>
        <v>0.5</v>
      </c>
      <c r="AO50" s="592" t="s">
        <v>220</v>
      </c>
      <c r="AP50" s="565"/>
      <c r="AQ50" s="565"/>
      <c r="AR50" s="565"/>
      <c r="AS50" s="565"/>
      <c r="AT50" s="565"/>
      <c r="AU50" s="40">
        <f t="shared" si="76"/>
        <v>2000</v>
      </c>
      <c r="AV50" s="472"/>
      <c r="AW50" s="472"/>
      <c r="AX50" s="472"/>
      <c r="AY50" s="306">
        <v>2000</v>
      </c>
      <c r="AZ50" s="472"/>
      <c r="BA50" s="472"/>
      <c r="BB50" s="472"/>
      <c r="BC50" s="472"/>
      <c r="BD50" s="472"/>
      <c r="BE50" s="472"/>
      <c r="BF50" s="210" t="s">
        <v>149</v>
      </c>
      <c r="BG50" s="614" t="s">
        <v>755</v>
      </c>
      <c r="BH50" s="607" t="s">
        <v>756</v>
      </c>
      <c r="BI50" s="821" t="s">
        <v>88</v>
      </c>
      <c r="BJ50" s="614" t="s">
        <v>162</v>
      </c>
      <c r="BK50" s="614" t="s">
        <v>800</v>
      </c>
      <c r="BL50" s="614" t="s">
        <v>801</v>
      </c>
      <c r="BM50" s="832">
        <v>13667591819</v>
      </c>
      <c r="BN50" s="833"/>
      <c r="BO50" s="833"/>
      <c r="BP50" s="833"/>
      <c r="BQ50" s="833"/>
      <c r="BR50" s="150"/>
    </row>
    <row r="51" s="119" customFormat="1" ht="42" hidden="1" customHeight="1" spans="1:70">
      <c r="A51" s="149">
        <v>32</v>
      </c>
      <c r="B51" s="481">
        <v>1</v>
      </c>
      <c r="C51" s="42" t="s">
        <v>88</v>
      </c>
      <c r="D51" s="480">
        <v>1</v>
      </c>
      <c r="E51" s="456">
        <v>3840</v>
      </c>
      <c r="F51" s="69" t="s">
        <v>808</v>
      </c>
      <c r="G51" s="69" t="s">
        <v>809</v>
      </c>
      <c r="H51" s="306">
        <v>3840</v>
      </c>
      <c r="I51" s="306"/>
      <c r="J51" s="97">
        <f t="shared" si="73"/>
        <v>3840</v>
      </c>
      <c r="K51" s="306">
        <v>1</v>
      </c>
      <c r="L51" s="306">
        <v>1</v>
      </c>
      <c r="M51" s="306">
        <v>1</v>
      </c>
      <c r="N51" s="306">
        <v>1</v>
      </c>
      <c r="O51" s="481">
        <v>1</v>
      </c>
      <c r="P51" s="481"/>
      <c r="Q51" s="481">
        <v>1</v>
      </c>
      <c r="R51" s="481"/>
      <c r="S51" s="481"/>
      <c r="T51" s="481"/>
      <c r="U51" s="481"/>
      <c r="V51" s="616">
        <v>1</v>
      </c>
      <c r="W51" s="146">
        <f t="shared" si="68"/>
        <v>3840</v>
      </c>
      <c r="X51" s="146">
        <f t="shared" si="69"/>
        <v>3840</v>
      </c>
      <c r="Y51" s="146">
        <f t="shared" si="70"/>
        <v>0</v>
      </c>
      <c r="Z51" s="146">
        <f t="shared" si="71"/>
        <v>3840</v>
      </c>
      <c r="AA51" s="253">
        <v>1700</v>
      </c>
      <c r="AB51" s="174">
        <f t="shared" si="38"/>
        <v>0.442708333333333</v>
      </c>
      <c r="AC51" s="509">
        <v>2000</v>
      </c>
      <c r="AD51" s="509">
        <v>1</v>
      </c>
      <c r="AE51" s="509">
        <v>12</v>
      </c>
      <c r="AF51" s="509"/>
      <c r="AG51" s="37">
        <f t="shared" si="72"/>
        <v>2880</v>
      </c>
      <c r="AH51" s="175">
        <f t="shared" si="74"/>
        <v>-1180</v>
      </c>
      <c r="AI51" s="182">
        <v>44767</v>
      </c>
      <c r="AJ51" s="152">
        <v>1</v>
      </c>
      <c r="AK51" s="566"/>
      <c r="AL51" s="152">
        <v>20</v>
      </c>
      <c r="AM51" s="152">
        <v>10</v>
      </c>
      <c r="AN51" s="195">
        <f t="shared" si="75"/>
        <v>0.5</v>
      </c>
      <c r="AO51" s="592" t="s">
        <v>318</v>
      </c>
      <c r="AP51" s="565"/>
      <c r="AQ51" s="565"/>
      <c r="AR51" s="591"/>
      <c r="AS51" s="565"/>
      <c r="AT51" s="565"/>
      <c r="AU51" s="40">
        <f t="shared" si="76"/>
        <v>3840</v>
      </c>
      <c r="AV51" s="472"/>
      <c r="AW51" s="472"/>
      <c r="AX51" s="472"/>
      <c r="AY51" s="306">
        <v>1882</v>
      </c>
      <c r="AZ51" s="472"/>
      <c r="BA51" s="472"/>
      <c r="BB51" s="472"/>
      <c r="BC51" s="472">
        <v>1958</v>
      </c>
      <c r="BD51" s="472"/>
      <c r="BE51" s="472"/>
      <c r="BF51" s="210" t="s">
        <v>149</v>
      </c>
      <c r="BG51" s="614" t="s">
        <v>755</v>
      </c>
      <c r="BH51" s="607" t="s">
        <v>756</v>
      </c>
      <c r="BI51" s="821" t="s">
        <v>88</v>
      </c>
      <c r="BJ51" s="614" t="s">
        <v>162</v>
      </c>
      <c r="BK51" s="614" t="s">
        <v>800</v>
      </c>
      <c r="BL51" s="614" t="s">
        <v>801</v>
      </c>
      <c r="BM51" s="832">
        <v>13667591819</v>
      </c>
      <c r="BN51" s="833"/>
      <c r="BO51" s="833"/>
      <c r="BP51" s="833"/>
      <c r="BQ51" s="833"/>
      <c r="BR51" s="150"/>
    </row>
    <row r="52" s="119" customFormat="1" ht="42" hidden="1" customHeight="1" spans="1:70">
      <c r="A52" s="149">
        <v>33</v>
      </c>
      <c r="B52" s="481">
        <v>1</v>
      </c>
      <c r="C52" s="42" t="s">
        <v>88</v>
      </c>
      <c r="D52" s="480">
        <v>1</v>
      </c>
      <c r="E52" s="480">
        <v>4500</v>
      </c>
      <c r="F52" s="69" t="s">
        <v>810</v>
      </c>
      <c r="G52" s="69" t="s">
        <v>811</v>
      </c>
      <c r="H52" s="306">
        <v>7500</v>
      </c>
      <c r="I52" s="306"/>
      <c r="J52" s="97">
        <f t="shared" si="73"/>
        <v>4500</v>
      </c>
      <c r="K52" s="306">
        <v>1</v>
      </c>
      <c r="L52" s="306">
        <v>1</v>
      </c>
      <c r="M52" s="306">
        <v>1</v>
      </c>
      <c r="N52" s="306">
        <v>1</v>
      </c>
      <c r="O52" s="481">
        <v>1</v>
      </c>
      <c r="P52" s="481"/>
      <c r="Q52" s="481">
        <v>1</v>
      </c>
      <c r="R52" s="481"/>
      <c r="S52" s="481"/>
      <c r="T52" s="481"/>
      <c r="U52" s="481"/>
      <c r="V52" s="481">
        <v>1</v>
      </c>
      <c r="W52" s="146">
        <f t="shared" si="68"/>
        <v>4500</v>
      </c>
      <c r="X52" s="146">
        <f t="shared" si="69"/>
        <v>4500</v>
      </c>
      <c r="Y52" s="146">
        <f t="shared" si="70"/>
        <v>0</v>
      </c>
      <c r="Z52" s="146">
        <f t="shared" si="71"/>
        <v>4500</v>
      </c>
      <c r="AA52" s="253">
        <v>3500</v>
      </c>
      <c r="AB52" s="174">
        <f t="shared" si="38"/>
        <v>0.777777777777778</v>
      </c>
      <c r="AC52" s="253"/>
      <c r="AD52" s="253"/>
      <c r="AE52" s="253"/>
      <c r="AF52" s="253"/>
      <c r="AG52" s="37">
        <f t="shared" si="72"/>
        <v>3375</v>
      </c>
      <c r="AH52" s="175">
        <f t="shared" si="74"/>
        <v>125</v>
      </c>
      <c r="AI52" s="182">
        <v>44742</v>
      </c>
      <c r="AJ52" s="152">
        <v>1</v>
      </c>
      <c r="AK52" s="566"/>
      <c r="AL52" s="152"/>
      <c r="AM52" s="152"/>
      <c r="AN52" s="195" t="e">
        <f t="shared" si="75"/>
        <v>#DIV/0!</v>
      </c>
      <c r="AO52" s="812" t="s">
        <v>318</v>
      </c>
      <c r="AP52" s="565"/>
      <c r="AQ52" s="565"/>
      <c r="AR52" s="565"/>
      <c r="AS52" s="565"/>
      <c r="AT52" s="565"/>
      <c r="AU52" s="40">
        <f t="shared" si="76"/>
        <v>4500</v>
      </c>
      <c r="AV52" s="472"/>
      <c r="AW52" s="472"/>
      <c r="AX52" s="472"/>
      <c r="AY52" s="306">
        <v>4500</v>
      </c>
      <c r="AZ52" s="472"/>
      <c r="BA52" s="472"/>
      <c r="BB52" s="472"/>
      <c r="BC52" s="472"/>
      <c r="BD52" s="472"/>
      <c r="BE52" s="472"/>
      <c r="BF52" s="210" t="s">
        <v>149</v>
      </c>
      <c r="BG52" s="614" t="s">
        <v>755</v>
      </c>
      <c r="BH52" s="607" t="s">
        <v>756</v>
      </c>
      <c r="BI52" s="821" t="s">
        <v>88</v>
      </c>
      <c r="BJ52" s="614" t="s">
        <v>162</v>
      </c>
      <c r="BK52" s="614" t="s">
        <v>800</v>
      </c>
      <c r="BL52" s="614" t="s">
        <v>801</v>
      </c>
      <c r="BM52" s="832">
        <v>13667591819</v>
      </c>
      <c r="BN52" s="833"/>
      <c r="BO52" s="833"/>
      <c r="BP52" s="833"/>
      <c r="BQ52" s="833"/>
      <c r="BR52" s="225" t="s">
        <v>812</v>
      </c>
    </row>
    <row r="53" s="119" customFormat="1" ht="42" hidden="1" customHeight="1" spans="1:70">
      <c r="A53" s="149">
        <v>34</v>
      </c>
      <c r="B53" s="32">
        <v>1</v>
      </c>
      <c r="C53" s="96" t="s">
        <v>89</v>
      </c>
      <c r="D53" s="249">
        <v>1</v>
      </c>
      <c r="E53" s="249">
        <v>1300</v>
      </c>
      <c r="F53" s="85" t="s">
        <v>813</v>
      </c>
      <c r="G53" s="85" t="s">
        <v>814</v>
      </c>
      <c r="H53" s="304">
        <v>1300</v>
      </c>
      <c r="I53" s="304"/>
      <c r="J53" s="97">
        <f t="shared" si="73"/>
        <v>1300</v>
      </c>
      <c r="K53" s="306">
        <v>1</v>
      </c>
      <c r="L53" s="306">
        <v>1</v>
      </c>
      <c r="M53" s="306">
        <v>1</v>
      </c>
      <c r="N53" s="306">
        <v>1</v>
      </c>
      <c r="O53" s="616">
        <v>1</v>
      </c>
      <c r="P53" s="616"/>
      <c r="Q53" s="616">
        <v>1</v>
      </c>
      <c r="R53" s="616"/>
      <c r="S53" s="616"/>
      <c r="T53" s="616"/>
      <c r="U53" s="616"/>
      <c r="V53" s="616">
        <v>1</v>
      </c>
      <c r="W53" s="146">
        <f t="shared" si="68"/>
        <v>1300</v>
      </c>
      <c r="X53" s="146">
        <f t="shared" si="69"/>
        <v>1300</v>
      </c>
      <c r="Y53" s="146">
        <f t="shared" si="70"/>
        <v>0</v>
      </c>
      <c r="Z53" s="146">
        <f t="shared" si="71"/>
        <v>1300</v>
      </c>
      <c r="AA53" s="253">
        <v>1300</v>
      </c>
      <c r="AB53" s="174">
        <f t="shared" si="38"/>
        <v>1</v>
      </c>
      <c r="AC53" s="253">
        <v>1300</v>
      </c>
      <c r="AD53" s="253">
        <v>1</v>
      </c>
      <c r="AE53" s="253">
        <v>1234</v>
      </c>
      <c r="AF53" s="253"/>
      <c r="AG53" s="37">
        <f t="shared" si="72"/>
        <v>975</v>
      </c>
      <c r="AH53" s="175">
        <f t="shared" si="74"/>
        <v>325</v>
      </c>
      <c r="AI53" s="182">
        <v>44645</v>
      </c>
      <c r="AJ53" s="152">
        <v>1</v>
      </c>
      <c r="AK53" s="566"/>
      <c r="AL53" s="152">
        <v>15</v>
      </c>
      <c r="AM53" s="152">
        <v>15</v>
      </c>
      <c r="AN53" s="195">
        <f t="shared" si="75"/>
        <v>1</v>
      </c>
      <c r="AO53" s="592" t="s">
        <v>123</v>
      </c>
      <c r="AP53" s="812"/>
      <c r="AQ53" s="812"/>
      <c r="AR53" s="565"/>
      <c r="AS53" s="565"/>
      <c r="AT53" s="565"/>
      <c r="AU53" s="40">
        <f t="shared" si="76"/>
        <v>1300</v>
      </c>
      <c r="AV53" s="472"/>
      <c r="AW53" s="472"/>
      <c r="AX53" s="472"/>
      <c r="AY53" s="304">
        <v>1300</v>
      </c>
      <c r="AZ53" s="472"/>
      <c r="BA53" s="472"/>
      <c r="BB53" s="472"/>
      <c r="BC53" s="472"/>
      <c r="BD53" s="472"/>
      <c r="BE53" s="472"/>
      <c r="BF53" s="210" t="s">
        <v>149</v>
      </c>
      <c r="BG53" s="607" t="s">
        <v>755</v>
      </c>
      <c r="BH53" s="615" t="s">
        <v>756</v>
      </c>
      <c r="BI53" s="42" t="s">
        <v>89</v>
      </c>
      <c r="BJ53" s="606" t="s">
        <v>124</v>
      </c>
      <c r="BK53" s="269" t="s">
        <v>815</v>
      </c>
      <c r="BL53" s="269" t="s">
        <v>816</v>
      </c>
      <c r="BM53" s="152">
        <v>13779031280</v>
      </c>
      <c r="BN53" s="591" t="s">
        <v>817</v>
      </c>
      <c r="BO53" s="565">
        <v>18599131121</v>
      </c>
      <c r="BP53" s="591" t="s">
        <v>119</v>
      </c>
      <c r="BQ53" s="591" t="s">
        <v>818</v>
      </c>
      <c r="BR53" s="148" t="s">
        <v>819</v>
      </c>
    </row>
    <row r="54" s="233" customFormat="1" ht="42" hidden="1" customHeight="1" spans="1:70">
      <c r="A54" s="149">
        <v>35</v>
      </c>
      <c r="B54" s="32">
        <v>1</v>
      </c>
      <c r="C54" s="96" t="s">
        <v>89</v>
      </c>
      <c r="D54" s="249">
        <v>1</v>
      </c>
      <c r="E54" s="249">
        <v>1700</v>
      </c>
      <c r="F54" s="85" t="s">
        <v>820</v>
      </c>
      <c r="G54" s="85" t="s">
        <v>821</v>
      </c>
      <c r="H54" s="97">
        <v>1700</v>
      </c>
      <c r="I54" s="97"/>
      <c r="J54" s="97">
        <f t="shared" si="73"/>
        <v>1700</v>
      </c>
      <c r="K54" s="306">
        <v>1</v>
      </c>
      <c r="L54" s="306">
        <v>1</v>
      </c>
      <c r="M54" s="306">
        <v>1</v>
      </c>
      <c r="N54" s="306">
        <v>1</v>
      </c>
      <c r="O54" s="616">
        <v>1</v>
      </c>
      <c r="P54" s="616"/>
      <c r="Q54" s="616">
        <v>1</v>
      </c>
      <c r="R54" s="616"/>
      <c r="S54" s="616"/>
      <c r="T54" s="616"/>
      <c r="U54" s="616"/>
      <c r="V54" s="616">
        <v>1</v>
      </c>
      <c r="W54" s="146">
        <f t="shared" si="68"/>
        <v>1700</v>
      </c>
      <c r="X54" s="146">
        <f t="shared" si="69"/>
        <v>1700</v>
      </c>
      <c r="Y54" s="146">
        <f t="shared" si="70"/>
        <v>0</v>
      </c>
      <c r="Z54" s="146">
        <f t="shared" si="71"/>
        <v>1700</v>
      </c>
      <c r="AA54" s="253">
        <v>1700</v>
      </c>
      <c r="AB54" s="174">
        <f t="shared" si="38"/>
        <v>1</v>
      </c>
      <c r="AC54" s="253">
        <v>1700</v>
      </c>
      <c r="AD54" s="253">
        <v>1</v>
      </c>
      <c r="AE54" s="253">
        <v>1585</v>
      </c>
      <c r="AF54" s="253"/>
      <c r="AG54" s="37">
        <f t="shared" si="72"/>
        <v>1275</v>
      </c>
      <c r="AH54" s="175">
        <f t="shared" si="74"/>
        <v>425</v>
      </c>
      <c r="AI54" s="182">
        <v>44645</v>
      </c>
      <c r="AJ54" s="152">
        <v>1</v>
      </c>
      <c r="AK54" s="566"/>
      <c r="AL54" s="152">
        <v>20</v>
      </c>
      <c r="AM54" s="152">
        <v>20</v>
      </c>
      <c r="AN54" s="195">
        <f t="shared" si="75"/>
        <v>1</v>
      </c>
      <c r="AO54" s="592" t="s">
        <v>123</v>
      </c>
      <c r="AP54" s="812"/>
      <c r="AQ54" s="812"/>
      <c r="AR54" s="565"/>
      <c r="AS54" s="565"/>
      <c r="AT54" s="565"/>
      <c r="AU54" s="40">
        <f t="shared" si="76"/>
        <v>1700</v>
      </c>
      <c r="AV54" s="472"/>
      <c r="AW54" s="472"/>
      <c r="AX54" s="472"/>
      <c r="AY54" s="304">
        <v>1700</v>
      </c>
      <c r="AZ54" s="472"/>
      <c r="BA54" s="472"/>
      <c r="BB54" s="472"/>
      <c r="BC54" s="472"/>
      <c r="BD54" s="472"/>
      <c r="BE54" s="472"/>
      <c r="BF54" s="210" t="s">
        <v>149</v>
      </c>
      <c r="BG54" s="607" t="s">
        <v>755</v>
      </c>
      <c r="BH54" s="615" t="s">
        <v>756</v>
      </c>
      <c r="BI54" s="42" t="s">
        <v>89</v>
      </c>
      <c r="BJ54" s="606" t="s">
        <v>124</v>
      </c>
      <c r="BK54" s="269" t="s">
        <v>815</v>
      </c>
      <c r="BL54" s="269" t="s">
        <v>816</v>
      </c>
      <c r="BM54" s="152">
        <v>13779031280</v>
      </c>
      <c r="BN54" s="591" t="s">
        <v>822</v>
      </c>
      <c r="BO54" s="1009" t="s">
        <v>823</v>
      </c>
      <c r="BP54" s="591" t="s">
        <v>119</v>
      </c>
      <c r="BQ54" s="591" t="s">
        <v>818</v>
      </c>
      <c r="BR54" s="148" t="s">
        <v>824</v>
      </c>
    </row>
    <row r="55" s="427" customFormat="1" ht="42" customHeight="1" spans="1:70">
      <c r="A55" s="465">
        <v>36</v>
      </c>
      <c r="B55" s="466">
        <v>1</v>
      </c>
      <c r="C55" s="467" t="s">
        <v>90</v>
      </c>
      <c r="D55" s="470">
        <v>1</v>
      </c>
      <c r="E55" s="456">
        <v>600</v>
      </c>
      <c r="F55" s="482" t="s">
        <v>825</v>
      </c>
      <c r="G55" s="474" t="s">
        <v>826</v>
      </c>
      <c r="H55" s="483">
        <v>600</v>
      </c>
      <c r="I55" s="40"/>
      <c r="J55" s="795">
        <f t="shared" si="73"/>
        <v>600</v>
      </c>
      <c r="K55" s="40">
        <v>1</v>
      </c>
      <c r="L55" s="40">
        <v>1</v>
      </c>
      <c r="M55" s="40">
        <v>1</v>
      </c>
      <c r="N55" s="40">
        <v>1</v>
      </c>
      <c r="O55" s="40">
        <v>1</v>
      </c>
      <c r="P55" s="40"/>
      <c r="Q55" s="40">
        <v>1</v>
      </c>
      <c r="R55" s="40"/>
      <c r="S55" s="40"/>
      <c r="T55" s="40"/>
      <c r="U55" s="40"/>
      <c r="V55" s="40">
        <v>1</v>
      </c>
      <c r="W55" s="146">
        <f t="shared" si="68"/>
        <v>600</v>
      </c>
      <c r="X55" s="146">
        <f t="shared" si="69"/>
        <v>600</v>
      </c>
      <c r="Y55" s="146">
        <f t="shared" si="70"/>
        <v>0</v>
      </c>
      <c r="Z55" s="146">
        <f t="shared" si="71"/>
        <v>600</v>
      </c>
      <c r="AA55" s="545">
        <v>600</v>
      </c>
      <c r="AB55" s="542">
        <f t="shared" si="38"/>
        <v>1</v>
      </c>
      <c r="AC55" s="545">
        <v>600</v>
      </c>
      <c r="AD55" s="545">
        <v>1</v>
      </c>
      <c r="AE55" s="545">
        <v>407</v>
      </c>
      <c r="AF55" s="545"/>
      <c r="AG55" s="441">
        <f t="shared" si="72"/>
        <v>450</v>
      </c>
      <c r="AH55" s="562">
        <f t="shared" si="74"/>
        <v>150</v>
      </c>
      <c r="AI55" s="567">
        <v>44651</v>
      </c>
      <c r="AJ55" s="152">
        <v>1</v>
      </c>
      <c r="AK55" s="566"/>
      <c r="AL55" s="152">
        <v>28</v>
      </c>
      <c r="AM55" s="152">
        <v>28</v>
      </c>
      <c r="AN55" s="195">
        <f t="shared" si="75"/>
        <v>1</v>
      </c>
      <c r="AO55" s="814" t="s">
        <v>148</v>
      </c>
      <c r="AP55" s="565"/>
      <c r="AQ55" s="565"/>
      <c r="AR55" s="565"/>
      <c r="AS55" s="565"/>
      <c r="AT55" s="565"/>
      <c r="AU55" s="40">
        <f t="shared" si="76"/>
        <v>600</v>
      </c>
      <c r="AV55" s="40"/>
      <c r="AW55" s="40"/>
      <c r="AX55" s="40"/>
      <c r="AY55" s="40">
        <v>600</v>
      </c>
      <c r="AZ55" s="40"/>
      <c r="BA55" s="40"/>
      <c r="BB55" s="40"/>
      <c r="BC55" s="40"/>
      <c r="BD55" s="40"/>
      <c r="BE55" s="40"/>
      <c r="BF55" s="210" t="s">
        <v>149</v>
      </c>
      <c r="BG55" s="269" t="s">
        <v>755</v>
      </c>
      <c r="BH55" s="615" t="s">
        <v>756</v>
      </c>
      <c r="BI55" s="484" t="s">
        <v>90</v>
      </c>
      <c r="BJ55" s="269" t="s">
        <v>307</v>
      </c>
      <c r="BK55" s="269" t="s">
        <v>757</v>
      </c>
      <c r="BL55" s="269" t="s">
        <v>758</v>
      </c>
      <c r="BM55" s="149">
        <v>15292550575</v>
      </c>
      <c r="BN55" s="590" t="s">
        <v>827</v>
      </c>
      <c r="BO55" s="462">
        <v>18309082666</v>
      </c>
      <c r="BP55" s="590" t="s">
        <v>195</v>
      </c>
      <c r="BQ55" s="590" t="s">
        <v>766</v>
      </c>
      <c r="BR55" s="830" t="s">
        <v>828</v>
      </c>
    </row>
    <row r="56" s="427" customFormat="1" ht="42" customHeight="1" spans="1:70">
      <c r="A56" s="465">
        <v>37</v>
      </c>
      <c r="B56" s="466">
        <v>1</v>
      </c>
      <c r="C56" s="467" t="s">
        <v>90</v>
      </c>
      <c r="D56" s="470">
        <v>1</v>
      </c>
      <c r="E56" s="470">
        <v>2195</v>
      </c>
      <c r="F56" s="482" t="s">
        <v>829</v>
      </c>
      <c r="G56" s="474" t="s">
        <v>830</v>
      </c>
      <c r="H56" s="483">
        <v>2195</v>
      </c>
      <c r="I56" s="40"/>
      <c r="J56" s="795">
        <f t="shared" si="73"/>
        <v>2195</v>
      </c>
      <c r="K56" s="40">
        <v>1</v>
      </c>
      <c r="L56" s="40">
        <v>1</v>
      </c>
      <c r="M56" s="40">
        <v>1</v>
      </c>
      <c r="N56" s="40">
        <v>1</v>
      </c>
      <c r="O56" s="40">
        <v>1</v>
      </c>
      <c r="P56" s="40"/>
      <c r="Q56" s="40">
        <v>1</v>
      </c>
      <c r="R56" s="40"/>
      <c r="S56" s="40"/>
      <c r="T56" s="40"/>
      <c r="U56" s="40"/>
      <c r="V56" s="40">
        <v>1</v>
      </c>
      <c r="W56" s="146">
        <f t="shared" si="68"/>
        <v>2195</v>
      </c>
      <c r="X56" s="146">
        <f t="shared" si="69"/>
        <v>2195</v>
      </c>
      <c r="Y56" s="146">
        <f t="shared" si="70"/>
        <v>0</v>
      </c>
      <c r="Z56" s="146">
        <f t="shared" si="71"/>
        <v>2195</v>
      </c>
      <c r="AA56" s="545">
        <v>2195</v>
      </c>
      <c r="AB56" s="542">
        <f t="shared" si="38"/>
        <v>1</v>
      </c>
      <c r="AC56" s="545">
        <v>2195</v>
      </c>
      <c r="AD56" s="545">
        <v>1</v>
      </c>
      <c r="AE56" s="545">
        <v>1037</v>
      </c>
      <c r="AF56" s="546"/>
      <c r="AG56" s="441">
        <f t="shared" si="72"/>
        <v>1646.25</v>
      </c>
      <c r="AH56" s="562">
        <f t="shared" si="74"/>
        <v>548.75</v>
      </c>
      <c r="AI56" s="567">
        <v>44645</v>
      </c>
      <c r="AJ56" s="152">
        <v>1</v>
      </c>
      <c r="AK56" s="566"/>
      <c r="AL56" s="152">
        <v>110</v>
      </c>
      <c r="AM56" s="152">
        <v>110</v>
      </c>
      <c r="AN56" s="195">
        <f t="shared" si="75"/>
        <v>1</v>
      </c>
      <c r="AO56" s="814" t="s">
        <v>148</v>
      </c>
      <c r="AP56" s="595"/>
      <c r="AQ56" s="595"/>
      <c r="AR56" s="565"/>
      <c r="AS56" s="565"/>
      <c r="AT56" s="565"/>
      <c r="AU56" s="40">
        <f t="shared" si="76"/>
        <v>2195</v>
      </c>
      <c r="AV56" s="40"/>
      <c r="AW56" s="40"/>
      <c r="AX56" s="40"/>
      <c r="AY56" s="40">
        <v>2195</v>
      </c>
      <c r="AZ56" s="40"/>
      <c r="BA56" s="40"/>
      <c r="BB56" s="40"/>
      <c r="BC56" s="40"/>
      <c r="BD56" s="40"/>
      <c r="BE56" s="40"/>
      <c r="BF56" s="210" t="s">
        <v>149</v>
      </c>
      <c r="BG56" s="269" t="s">
        <v>755</v>
      </c>
      <c r="BH56" s="615" t="s">
        <v>756</v>
      </c>
      <c r="BI56" s="484" t="s">
        <v>90</v>
      </c>
      <c r="BJ56" s="269" t="s">
        <v>307</v>
      </c>
      <c r="BK56" s="269" t="s">
        <v>757</v>
      </c>
      <c r="BL56" s="269" t="s">
        <v>758</v>
      </c>
      <c r="BM56" s="149">
        <v>15292550575</v>
      </c>
      <c r="BN56" s="590" t="s">
        <v>447</v>
      </c>
      <c r="BO56" s="638">
        <v>15292555999</v>
      </c>
      <c r="BP56" s="834" t="s">
        <v>831</v>
      </c>
      <c r="BQ56" s="638"/>
      <c r="BR56" s="631" t="s">
        <v>832</v>
      </c>
    </row>
    <row r="57" s="121" customFormat="1" ht="42" hidden="1" customHeight="1" spans="1:70">
      <c r="A57" s="214" t="s">
        <v>270</v>
      </c>
      <c r="B57" s="649">
        <f>SUM(B58:B71)</f>
        <v>14</v>
      </c>
      <c r="C57" s="37"/>
      <c r="D57" s="445"/>
      <c r="E57" s="445"/>
      <c r="F57" s="241" t="s">
        <v>142</v>
      </c>
      <c r="G57" s="144"/>
      <c r="H57" s="649">
        <f>SUM(H58:H71)</f>
        <v>74015</v>
      </c>
      <c r="I57" s="649"/>
      <c r="J57" s="649">
        <f t="shared" ref="J57:T57" si="77">SUM(J58:J71)</f>
        <v>55400</v>
      </c>
      <c r="K57" s="649">
        <f t="shared" si="77"/>
        <v>14</v>
      </c>
      <c r="L57" s="649">
        <f t="shared" si="77"/>
        <v>14</v>
      </c>
      <c r="M57" s="649">
        <f t="shared" si="77"/>
        <v>14</v>
      </c>
      <c r="N57" s="649">
        <f t="shared" si="77"/>
        <v>14</v>
      </c>
      <c r="O57" s="649">
        <f t="shared" si="77"/>
        <v>14</v>
      </c>
      <c r="P57" s="649">
        <f t="shared" si="77"/>
        <v>0</v>
      </c>
      <c r="Q57" s="649">
        <f t="shared" si="77"/>
        <v>14</v>
      </c>
      <c r="R57" s="649">
        <f t="shared" si="77"/>
        <v>0</v>
      </c>
      <c r="S57" s="649"/>
      <c r="T57" s="649">
        <f>SUM(T58:T71)</f>
        <v>0</v>
      </c>
      <c r="U57" s="649"/>
      <c r="V57" s="649">
        <f>SUM(V58:V71)</f>
        <v>14</v>
      </c>
      <c r="W57" s="649"/>
      <c r="X57" s="649"/>
      <c r="Y57" s="649"/>
      <c r="Z57" s="649"/>
      <c r="AA57" s="670">
        <f>SUM(AA58:AA71)</f>
        <v>46085</v>
      </c>
      <c r="AB57" s="174">
        <f t="shared" si="38"/>
        <v>0.831859205776173</v>
      </c>
      <c r="AC57" s="670">
        <f>SUM(AC58:AC71)</f>
        <v>40100</v>
      </c>
      <c r="AD57" s="670"/>
      <c r="AE57" s="670"/>
      <c r="AF57" s="670"/>
      <c r="AG57" s="649"/>
      <c r="AH57" s="649"/>
      <c r="AI57" s="260"/>
      <c r="AJ57" s="260"/>
      <c r="AK57" s="254"/>
      <c r="AL57" s="260"/>
      <c r="AM57" s="260"/>
      <c r="AN57" s="254"/>
      <c r="AO57" s="815"/>
      <c r="AP57" s="462"/>
      <c r="AQ57" s="462"/>
      <c r="AR57" s="462"/>
      <c r="AS57" s="462"/>
      <c r="AT57" s="462"/>
      <c r="AU57" s="649">
        <f t="shared" ref="AU57:BD57" si="78">SUM(AU58:AU71)</f>
        <v>55400</v>
      </c>
      <c r="AV57" s="649">
        <f t="shared" si="78"/>
        <v>0</v>
      </c>
      <c r="AW57" s="649">
        <f t="shared" si="78"/>
        <v>0</v>
      </c>
      <c r="AX57" s="649">
        <f t="shared" si="78"/>
        <v>2750</v>
      </c>
      <c r="AY57" s="649">
        <f t="shared" si="78"/>
        <v>32000</v>
      </c>
      <c r="AZ57" s="649">
        <f t="shared" si="78"/>
        <v>1000</v>
      </c>
      <c r="BA57" s="649">
        <f t="shared" si="78"/>
        <v>0</v>
      </c>
      <c r="BB57" s="649">
        <f t="shared" si="78"/>
        <v>0</v>
      </c>
      <c r="BC57" s="649">
        <f t="shared" si="78"/>
        <v>19650</v>
      </c>
      <c r="BD57" s="649">
        <f t="shared" si="78"/>
        <v>0</v>
      </c>
      <c r="BE57" s="649"/>
      <c r="BF57" s="305"/>
      <c r="BG57" s="481"/>
      <c r="BH57" s="822"/>
      <c r="BI57" s="32"/>
      <c r="BJ57" s="152"/>
      <c r="BK57" s="152"/>
      <c r="BL57" s="152"/>
      <c r="BM57" s="149"/>
      <c r="BN57" s="462"/>
      <c r="BO57" s="462"/>
      <c r="BP57" s="462"/>
      <c r="BQ57" s="462"/>
      <c r="BR57" s="227"/>
    </row>
    <row r="58" s="121" customFormat="1" ht="42" hidden="1" customHeight="1" spans="1:70">
      <c r="A58" s="149">
        <v>38</v>
      </c>
      <c r="B58" s="32">
        <v>1</v>
      </c>
      <c r="C58" s="96" t="s">
        <v>87</v>
      </c>
      <c r="D58" s="249">
        <v>1</v>
      </c>
      <c r="E58" s="249">
        <v>3000</v>
      </c>
      <c r="F58" s="95" t="s">
        <v>833</v>
      </c>
      <c r="G58" s="95" t="s">
        <v>834</v>
      </c>
      <c r="H58" s="304">
        <v>3000</v>
      </c>
      <c r="I58" s="304"/>
      <c r="J58" s="97">
        <f t="shared" ref="J58:J71" si="79">AU58</f>
        <v>3000</v>
      </c>
      <c r="K58" s="40">
        <v>1</v>
      </c>
      <c r="L58" s="40">
        <v>1</v>
      </c>
      <c r="M58" s="40">
        <v>1</v>
      </c>
      <c r="N58" s="40">
        <v>1</v>
      </c>
      <c r="O58" s="40">
        <v>1</v>
      </c>
      <c r="P58" s="40"/>
      <c r="Q58" s="40">
        <v>1</v>
      </c>
      <c r="R58" s="40"/>
      <c r="S58" s="40"/>
      <c r="T58" s="40"/>
      <c r="U58" s="40"/>
      <c r="V58" s="40">
        <v>1</v>
      </c>
      <c r="W58" s="146">
        <f t="shared" ref="W58:W71" si="80">O58*J58</f>
        <v>3000</v>
      </c>
      <c r="X58" s="146">
        <f t="shared" ref="X58:X71" si="81">Q58*J58</f>
        <v>3000</v>
      </c>
      <c r="Y58" s="146">
        <f t="shared" ref="Y58:Y71" si="82">T58*J58</f>
        <v>0</v>
      </c>
      <c r="Z58" s="146">
        <f t="shared" ref="Z58:Z71" si="83">AJ58*J58</f>
        <v>3000</v>
      </c>
      <c r="AA58" s="253">
        <v>3000</v>
      </c>
      <c r="AB58" s="174">
        <f t="shared" si="38"/>
        <v>1</v>
      </c>
      <c r="AC58" s="253">
        <v>3000</v>
      </c>
      <c r="AD58" s="253">
        <v>1</v>
      </c>
      <c r="AE58" s="253">
        <v>1737</v>
      </c>
      <c r="AF58" s="543"/>
      <c r="AG58" s="37">
        <f t="shared" ref="AG58:AG71" si="84">J58*0.75</f>
        <v>2250</v>
      </c>
      <c r="AH58" s="175">
        <f t="shared" ref="AH58:AH71" si="85">AA58-AG58</f>
        <v>750</v>
      </c>
      <c r="AI58" s="182">
        <v>44635</v>
      </c>
      <c r="AJ58" s="152">
        <v>1</v>
      </c>
      <c r="AK58" s="566"/>
      <c r="AL58" s="152"/>
      <c r="AM58" s="152"/>
      <c r="AN58" s="195" t="e">
        <f t="shared" ref="AN58:AN71" si="86">AM58/AL58</f>
        <v>#DIV/0!</v>
      </c>
      <c r="AO58" s="592" t="s">
        <v>835</v>
      </c>
      <c r="AP58" s="565"/>
      <c r="AQ58" s="565"/>
      <c r="AR58" s="565"/>
      <c r="AS58" s="565"/>
      <c r="AT58" s="565"/>
      <c r="AU58" s="40">
        <f t="shared" ref="AU58:AU71" si="87">AV58+AW58+AX58+AY58+AZ58+BA58+BC58+BD58+BB58</f>
        <v>3000</v>
      </c>
      <c r="AV58" s="472"/>
      <c r="AW58" s="602"/>
      <c r="AX58" s="717"/>
      <c r="AY58" s="717">
        <v>3000</v>
      </c>
      <c r="AZ58" s="472"/>
      <c r="BA58" s="472"/>
      <c r="BB58" s="472"/>
      <c r="BC58" s="472"/>
      <c r="BD58" s="472"/>
      <c r="BE58" s="472"/>
      <c r="BF58" s="210" t="s">
        <v>149</v>
      </c>
      <c r="BG58" s="42" t="s">
        <v>150</v>
      </c>
      <c r="BH58" s="609" t="s">
        <v>151</v>
      </c>
      <c r="BI58" s="269" t="s">
        <v>87</v>
      </c>
      <c r="BJ58" s="42" t="s">
        <v>152</v>
      </c>
      <c r="BK58" s="269" t="s">
        <v>153</v>
      </c>
      <c r="BL58" s="269" t="s">
        <v>154</v>
      </c>
      <c r="BM58" s="149">
        <v>13649938355</v>
      </c>
      <c r="BN58" s="590" t="s">
        <v>836</v>
      </c>
      <c r="BO58" s="462">
        <v>18599177763</v>
      </c>
      <c r="BP58" s="590" t="s">
        <v>489</v>
      </c>
      <c r="BQ58" s="590" t="s">
        <v>837</v>
      </c>
      <c r="BR58" s="231" t="s">
        <v>838</v>
      </c>
    </row>
    <row r="59" s="121" customFormat="1" ht="42" hidden="1" customHeight="1" spans="1:70">
      <c r="A59" s="149">
        <v>39</v>
      </c>
      <c r="B59" s="32">
        <v>1</v>
      </c>
      <c r="C59" s="96" t="s">
        <v>87</v>
      </c>
      <c r="D59" s="249">
        <v>1</v>
      </c>
      <c r="E59" s="249">
        <v>800</v>
      </c>
      <c r="F59" s="95" t="s">
        <v>839</v>
      </c>
      <c r="G59" s="95" t="s">
        <v>840</v>
      </c>
      <c r="H59" s="97">
        <v>800</v>
      </c>
      <c r="I59" s="97"/>
      <c r="J59" s="97">
        <f t="shared" si="79"/>
        <v>800</v>
      </c>
      <c r="K59" s="40">
        <v>1</v>
      </c>
      <c r="L59" s="40">
        <v>1</v>
      </c>
      <c r="M59" s="40">
        <v>1</v>
      </c>
      <c r="N59" s="40">
        <v>1</v>
      </c>
      <c r="O59" s="40">
        <v>1</v>
      </c>
      <c r="P59" s="40"/>
      <c r="Q59" s="40">
        <v>1</v>
      </c>
      <c r="R59" s="40"/>
      <c r="S59" s="40"/>
      <c r="T59" s="40"/>
      <c r="U59" s="40"/>
      <c r="V59" s="146">
        <v>1</v>
      </c>
      <c r="W59" s="146">
        <f t="shared" si="80"/>
        <v>800</v>
      </c>
      <c r="X59" s="146">
        <f t="shared" si="81"/>
        <v>800</v>
      </c>
      <c r="Y59" s="146">
        <f t="shared" si="82"/>
        <v>0</v>
      </c>
      <c r="Z59" s="146">
        <f t="shared" si="83"/>
        <v>800</v>
      </c>
      <c r="AA59" s="253">
        <v>785</v>
      </c>
      <c r="AB59" s="174">
        <f t="shared" si="38"/>
        <v>0.98125</v>
      </c>
      <c r="AC59" s="253">
        <v>800</v>
      </c>
      <c r="AD59" s="253">
        <v>1</v>
      </c>
      <c r="AE59" s="253">
        <v>236</v>
      </c>
      <c r="AF59" s="543"/>
      <c r="AG59" s="37">
        <f t="shared" si="84"/>
        <v>600</v>
      </c>
      <c r="AH59" s="175">
        <f t="shared" si="85"/>
        <v>185</v>
      </c>
      <c r="AI59" s="182">
        <v>44613</v>
      </c>
      <c r="AJ59" s="152">
        <v>1</v>
      </c>
      <c r="AK59" s="566"/>
      <c r="AL59" s="152">
        <v>30</v>
      </c>
      <c r="AM59" s="152">
        <v>20</v>
      </c>
      <c r="AN59" s="195">
        <f t="shared" si="86"/>
        <v>0.666666666666667</v>
      </c>
      <c r="AO59" s="592" t="s">
        <v>841</v>
      </c>
      <c r="AP59" s="565"/>
      <c r="AQ59" s="565"/>
      <c r="AR59" s="565"/>
      <c r="AS59" s="565"/>
      <c r="AT59" s="565"/>
      <c r="AU59" s="40">
        <f t="shared" si="87"/>
        <v>800</v>
      </c>
      <c r="AV59" s="472"/>
      <c r="AW59" s="602"/>
      <c r="AX59" s="472"/>
      <c r="AY59" s="472"/>
      <c r="AZ59" s="472"/>
      <c r="BA59" s="472"/>
      <c r="BB59" s="472"/>
      <c r="BC59" s="97">
        <v>800</v>
      </c>
      <c r="BD59" s="472"/>
      <c r="BE59" s="472"/>
      <c r="BF59" s="210" t="s">
        <v>149</v>
      </c>
      <c r="BG59" s="42" t="s">
        <v>150</v>
      </c>
      <c r="BH59" s="609" t="s">
        <v>151</v>
      </c>
      <c r="BI59" s="269" t="s">
        <v>87</v>
      </c>
      <c r="BJ59" s="42" t="s">
        <v>152</v>
      </c>
      <c r="BK59" s="269" t="s">
        <v>153</v>
      </c>
      <c r="BL59" s="269" t="s">
        <v>154</v>
      </c>
      <c r="BM59" s="149">
        <v>13649938355</v>
      </c>
      <c r="BN59" s="590" t="s">
        <v>842</v>
      </c>
      <c r="BO59" s="462">
        <v>18690800233</v>
      </c>
      <c r="BP59" s="590" t="s">
        <v>681</v>
      </c>
      <c r="BQ59" s="590" t="s">
        <v>843</v>
      </c>
      <c r="BR59" s="227"/>
    </row>
    <row r="60" s="121" customFormat="1" ht="50" hidden="1" customHeight="1" spans="1:70">
      <c r="A60" s="149">
        <v>40</v>
      </c>
      <c r="B60" s="149">
        <v>1</v>
      </c>
      <c r="C60" s="96" t="s">
        <v>87</v>
      </c>
      <c r="D60" s="249">
        <v>1</v>
      </c>
      <c r="E60" s="249">
        <v>8000</v>
      </c>
      <c r="F60" s="85" t="s">
        <v>844</v>
      </c>
      <c r="G60" s="85" t="s">
        <v>845</v>
      </c>
      <c r="H60" s="304">
        <v>13000</v>
      </c>
      <c r="I60" s="304"/>
      <c r="J60" s="40">
        <f t="shared" si="79"/>
        <v>8000</v>
      </c>
      <c r="K60" s="40">
        <v>1</v>
      </c>
      <c r="L60" s="40">
        <v>1</v>
      </c>
      <c r="M60" s="40">
        <v>1</v>
      </c>
      <c r="N60" s="40">
        <v>1</v>
      </c>
      <c r="O60" s="40">
        <v>1</v>
      </c>
      <c r="P60" s="40"/>
      <c r="Q60" s="40">
        <v>1</v>
      </c>
      <c r="R60" s="40"/>
      <c r="S60" s="40"/>
      <c r="T60" s="40"/>
      <c r="U60" s="40"/>
      <c r="V60" s="40">
        <v>1</v>
      </c>
      <c r="W60" s="146">
        <f t="shared" si="80"/>
        <v>8000</v>
      </c>
      <c r="X60" s="146">
        <f t="shared" si="81"/>
        <v>8000</v>
      </c>
      <c r="Y60" s="146">
        <f t="shared" si="82"/>
        <v>0</v>
      </c>
      <c r="Z60" s="146">
        <f t="shared" si="83"/>
        <v>8000</v>
      </c>
      <c r="AA60" s="253">
        <v>7500</v>
      </c>
      <c r="AB60" s="174">
        <f t="shared" si="38"/>
        <v>0.9375</v>
      </c>
      <c r="AC60" s="253">
        <v>7500</v>
      </c>
      <c r="AD60" s="253">
        <v>1</v>
      </c>
      <c r="AE60" s="253">
        <v>2302.8</v>
      </c>
      <c r="AF60" s="253"/>
      <c r="AG60" s="37">
        <f t="shared" si="84"/>
        <v>6000</v>
      </c>
      <c r="AH60" s="175">
        <f t="shared" si="85"/>
        <v>1500</v>
      </c>
      <c r="AI60" s="182">
        <v>44722</v>
      </c>
      <c r="AJ60" s="152">
        <v>1</v>
      </c>
      <c r="AK60" s="566"/>
      <c r="AL60" s="152">
        <v>30</v>
      </c>
      <c r="AM60" s="152">
        <v>30</v>
      </c>
      <c r="AN60" s="195">
        <f t="shared" si="86"/>
        <v>1</v>
      </c>
      <c r="AO60" s="596"/>
      <c r="AP60" s="595"/>
      <c r="AQ60" s="595"/>
      <c r="AR60" s="596"/>
      <c r="AS60" s="595"/>
      <c r="AT60" s="595"/>
      <c r="AU60" s="40">
        <f t="shared" si="87"/>
        <v>8000</v>
      </c>
      <c r="AV60" s="472"/>
      <c r="AW60" s="602"/>
      <c r="AX60" s="717"/>
      <c r="AY60" s="717">
        <v>8000</v>
      </c>
      <c r="AZ60" s="472"/>
      <c r="BA60" s="472"/>
      <c r="BB60" s="472"/>
      <c r="BC60" s="472"/>
      <c r="BD60" s="472"/>
      <c r="BE60" s="472"/>
      <c r="BF60" s="210" t="s">
        <v>149</v>
      </c>
      <c r="BG60" s="42" t="s">
        <v>150</v>
      </c>
      <c r="BH60" s="609" t="s">
        <v>151</v>
      </c>
      <c r="BI60" s="269" t="s">
        <v>87</v>
      </c>
      <c r="BJ60" s="42" t="s">
        <v>152</v>
      </c>
      <c r="BK60" s="269" t="s">
        <v>153</v>
      </c>
      <c r="BL60" s="269" t="s">
        <v>154</v>
      </c>
      <c r="BM60" s="149">
        <v>13649938355</v>
      </c>
      <c r="BN60" s="462"/>
      <c r="BO60" s="462"/>
      <c r="BP60" s="590" t="s">
        <v>489</v>
      </c>
      <c r="BQ60" s="590" t="s">
        <v>837</v>
      </c>
      <c r="BR60" s="225" t="s">
        <v>846</v>
      </c>
    </row>
    <row r="61" s="122" customFormat="1" ht="63" hidden="1" customHeight="1" spans="1:70">
      <c r="A61" s="149">
        <v>41</v>
      </c>
      <c r="B61" s="32">
        <v>1</v>
      </c>
      <c r="C61" s="96" t="s">
        <v>87</v>
      </c>
      <c r="D61" s="249">
        <v>1</v>
      </c>
      <c r="E61" s="249">
        <v>750</v>
      </c>
      <c r="F61" s="95" t="s">
        <v>847</v>
      </c>
      <c r="G61" s="477" t="s">
        <v>848</v>
      </c>
      <c r="H61" s="309">
        <v>750</v>
      </c>
      <c r="I61" s="309"/>
      <c r="J61" s="97">
        <f t="shared" si="79"/>
        <v>750</v>
      </c>
      <c r="K61" s="309">
        <v>1</v>
      </c>
      <c r="L61" s="309">
        <v>1</v>
      </c>
      <c r="M61" s="309">
        <v>1</v>
      </c>
      <c r="N61" s="309">
        <v>1</v>
      </c>
      <c r="O61" s="309">
        <v>1</v>
      </c>
      <c r="P61" s="309"/>
      <c r="Q61" s="309">
        <v>1</v>
      </c>
      <c r="R61" s="309"/>
      <c r="S61" s="309"/>
      <c r="T61" s="309"/>
      <c r="U61" s="309"/>
      <c r="V61" s="309">
        <v>1</v>
      </c>
      <c r="W61" s="146">
        <f t="shared" si="80"/>
        <v>750</v>
      </c>
      <c r="X61" s="146">
        <f t="shared" si="81"/>
        <v>750</v>
      </c>
      <c r="Y61" s="146">
        <f t="shared" si="82"/>
        <v>0</v>
      </c>
      <c r="Z61" s="146">
        <f t="shared" si="83"/>
        <v>750</v>
      </c>
      <c r="AA61" s="253">
        <v>700</v>
      </c>
      <c r="AB61" s="174">
        <f t="shared" si="38"/>
        <v>0.933333333333333</v>
      </c>
      <c r="AC61" s="253">
        <v>750</v>
      </c>
      <c r="AD61" s="253">
        <v>1</v>
      </c>
      <c r="AE61" s="253"/>
      <c r="AF61" s="543"/>
      <c r="AG61" s="37">
        <f t="shared" si="84"/>
        <v>562.5</v>
      </c>
      <c r="AH61" s="175">
        <f t="shared" si="85"/>
        <v>137.5</v>
      </c>
      <c r="AI61" s="182">
        <v>44740</v>
      </c>
      <c r="AJ61" s="152">
        <v>1</v>
      </c>
      <c r="AK61" s="566"/>
      <c r="AL61" s="152">
        <v>5</v>
      </c>
      <c r="AM61" s="152">
        <v>5</v>
      </c>
      <c r="AN61" s="195">
        <f t="shared" si="86"/>
        <v>1</v>
      </c>
      <c r="AO61" s="812"/>
      <c r="AP61" s="565"/>
      <c r="AQ61" s="565"/>
      <c r="AR61" s="565"/>
      <c r="AS61" s="565"/>
      <c r="AT61" s="565"/>
      <c r="AU61" s="40">
        <f t="shared" si="87"/>
        <v>750</v>
      </c>
      <c r="AV61" s="309"/>
      <c r="AW61" s="309"/>
      <c r="AX61" s="309">
        <v>750</v>
      </c>
      <c r="AY61" s="309"/>
      <c r="AZ61" s="309"/>
      <c r="BA61" s="309"/>
      <c r="BB61" s="309"/>
      <c r="BC61" s="309"/>
      <c r="BD61" s="309"/>
      <c r="BE61" s="309"/>
      <c r="BF61" s="277" t="s">
        <v>149</v>
      </c>
      <c r="BG61" s="605" t="s">
        <v>150</v>
      </c>
      <c r="BH61" s="609" t="s">
        <v>151</v>
      </c>
      <c r="BI61" s="269" t="s">
        <v>87</v>
      </c>
      <c r="BJ61" s="42" t="s">
        <v>152</v>
      </c>
      <c r="BK61" s="269" t="s">
        <v>153</v>
      </c>
      <c r="BL61" s="269" t="s">
        <v>154</v>
      </c>
      <c r="BM61" s="149">
        <v>13649938355</v>
      </c>
      <c r="BN61" s="638"/>
      <c r="BO61" s="638"/>
      <c r="BP61" s="638"/>
      <c r="BQ61" s="638"/>
      <c r="BR61" s="225" t="s">
        <v>360</v>
      </c>
    </row>
    <row r="62" s="132" customFormat="1" ht="42" hidden="1" customHeight="1" spans="1:70">
      <c r="A62" s="149">
        <v>42</v>
      </c>
      <c r="B62" s="32">
        <v>1</v>
      </c>
      <c r="C62" s="96" t="s">
        <v>87</v>
      </c>
      <c r="D62" s="249">
        <v>1</v>
      </c>
      <c r="E62" s="249">
        <v>2000</v>
      </c>
      <c r="F62" s="85" t="s">
        <v>849</v>
      </c>
      <c r="G62" s="85" t="s">
        <v>850</v>
      </c>
      <c r="H62" s="306">
        <v>2000</v>
      </c>
      <c r="I62" s="306"/>
      <c r="J62" s="97">
        <f t="shared" si="79"/>
        <v>2000</v>
      </c>
      <c r="K62" s="40">
        <v>1</v>
      </c>
      <c r="L62" s="40">
        <v>1</v>
      </c>
      <c r="M62" s="40">
        <v>1</v>
      </c>
      <c r="N62" s="40">
        <v>1</v>
      </c>
      <c r="O62" s="40">
        <v>1</v>
      </c>
      <c r="P62" s="40"/>
      <c r="Q62" s="40">
        <v>1</v>
      </c>
      <c r="R62" s="40"/>
      <c r="S62" s="40"/>
      <c r="T62" s="40"/>
      <c r="U62" s="40"/>
      <c r="V62" s="146">
        <v>1</v>
      </c>
      <c r="W62" s="146">
        <f t="shared" si="80"/>
        <v>2000</v>
      </c>
      <c r="X62" s="146">
        <f t="shared" si="81"/>
        <v>2000</v>
      </c>
      <c r="Y62" s="146">
        <f t="shared" si="82"/>
        <v>0</v>
      </c>
      <c r="Z62" s="146">
        <f t="shared" si="83"/>
        <v>2000</v>
      </c>
      <c r="AA62" s="253">
        <v>1950</v>
      </c>
      <c r="AB62" s="174">
        <f t="shared" si="38"/>
        <v>0.975</v>
      </c>
      <c r="AC62" s="253">
        <v>2000</v>
      </c>
      <c r="AD62" s="253"/>
      <c r="AE62" s="253"/>
      <c r="AF62" s="543">
        <v>44844</v>
      </c>
      <c r="AG62" s="37">
        <f t="shared" si="84"/>
        <v>1500</v>
      </c>
      <c r="AH62" s="175">
        <f t="shared" si="85"/>
        <v>450</v>
      </c>
      <c r="AI62" s="182">
        <v>44730</v>
      </c>
      <c r="AJ62" s="152">
        <v>1</v>
      </c>
      <c r="AK62" s="566"/>
      <c r="AL62" s="152">
        <v>25</v>
      </c>
      <c r="AM62" s="152">
        <v>25</v>
      </c>
      <c r="AN62" s="195">
        <f t="shared" si="86"/>
        <v>1</v>
      </c>
      <c r="AO62" s="812"/>
      <c r="AP62" s="565"/>
      <c r="AQ62" s="565"/>
      <c r="AR62" s="565"/>
      <c r="AS62" s="565"/>
      <c r="AT62" s="565"/>
      <c r="AU62" s="40">
        <f t="shared" si="87"/>
        <v>2000</v>
      </c>
      <c r="AV62" s="40"/>
      <c r="AW62" s="40"/>
      <c r="AX62" s="306">
        <v>2000</v>
      </c>
      <c r="AY62" s="306"/>
      <c r="AZ62" s="40"/>
      <c r="BA62" s="40"/>
      <c r="BB62" s="306"/>
      <c r="BC62" s="40"/>
      <c r="BD62" s="40"/>
      <c r="BE62" s="40"/>
      <c r="BF62" s="206" t="s">
        <v>149</v>
      </c>
      <c r="BG62" s="605" t="s">
        <v>150</v>
      </c>
      <c r="BH62" s="609" t="s">
        <v>151</v>
      </c>
      <c r="BI62" s="269" t="s">
        <v>87</v>
      </c>
      <c r="BJ62" s="42" t="s">
        <v>152</v>
      </c>
      <c r="BK62" s="269" t="s">
        <v>153</v>
      </c>
      <c r="BL62" s="269" t="s">
        <v>780</v>
      </c>
      <c r="BM62" s="149">
        <v>19809086969</v>
      </c>
      <c r="BN62" s="480"/>
      <c r="BO62" s="480"/>
      <c r="BP62" s="480"/>
      <c r="BQ62" s="480"/>
      <c r="BR62" s="148" t="s">
        <v>360</v>
      </c>
    </row>
    <row r="63" s="119" customFormat="1" ht="42" hidden="1" customHeight="1" spans="1:70">
      <c r="A63" s="149">
        <v>43</v>
      </c>
      <c r="B63" s="481">
        <v>1</v>
      </c>
      <c r="C63" s="42" t="s">
        <v>88</v>
      </c>
      <c r="D63" s="480">
        <v>1</v>
      </c>
      <c r="E63" s="456">
        <v>4290</v>
      </c>
      <c r="F63" s="69" t="s">
        <v>851</v>
      </c>
      <c r="G63" s="69" t="s">
        <v>852</v>
      </c>
      <c r="H63" s="481">
        <v>4290</v>
      </c>
      <c r="I63" s="481"/>
      <c r="J63" s="97">
        <f t="shared" si="79"/>
        <v>4290</v>
      </c>
      <c r="K63" s="306">
        <v>1</v>
      </c>
      <c r="L63" s="306">
        <v>1</v>
      </c>
      <c r="M63" s="306">
        <v>1</v>
      </c>
      <c r="N63" s="306">
        <v>1</v>
      </c>
      <c r="O63" s="481">
        <v>1</v>
      </c>
      <c r="P63" s="481"/>
      <c r="Q63" s="481">
        <v>1</v>
      </c>
      <c r="R63" s="481"/>
      <c r="S63" s="481"/>
      <c r="T63" s="481"/>
      <c r="U63" s="481"/>
      <c r="V63" s="481">
        <v>1</v>
      </c>
      <c r="W63" s="146">
        <f t="shared" si="80"/>
        <v>4290</v>
      </c>
      <c r="X63" s="146">
        <f t="shared" si="81"/>
        <v>4290</v>
      </c>
      <c r="Y63" s="146">
        <f t="shared" si="82"/>
        <v>0</v>
      </c>
      <c r="Z63" s="146">
        <f t="shared" si="83"/>
        <v>4290</v>
      </c>
      <c r="AA63" s="253">
        <v>3000</v>
      </c>
      <c r="AB63" s="174">
        <f t="shared" si="38"/>
        <v>0.699300699300699</v>
      </c>
      <c r="AC63" s="253">
        <v>2500</v>
      </c>
      <c r="AD63" s="253">
        <v>1</v>
      </c>
      <c r="AE63" s="253">
        <v>1959</v>
      </c>
      <c r="AF63" s="253"/>
      <c r="AG63" s="37">
        <f t="shared" si="84"/>
        <v>3217.5</v>
      </c>
      <c r="AH63" s="175">
        <f t="shared" si="85"/>
        <v>-217.5</v>
      </c>
      <c r="AI63" s="182">
        <v>44706</v>
      </c>
      <c r="AJ63" s="152">
        <v>1</v>
      </c>
      <c r="AK63" s="566"/>
      <c r="AL63" s="152"/>
      <c r="AM63" s="152"/>
      <c r="AN63" s="195" t="e">
        <f t="shared" si="86"/>
        <v>#DIV/0!</v>
      </c>
      <c r="AO63" s="812" t="s">
        <v>853</v>
      </c>
      <c r="AP63" s="565"/>
      <c r="AQ63" s="565"/>
      <c r="AR63" s="565"/>
      <c r="AS63" s="565"/>
      <c r="AT63" s="565"/>
      <c r="AU63" s="40">
        <f t="shared" si="87"/>
        <v>4290</v>
      </c>
      <c r="AV63" s="306"/>
      <c r="AW63" s="306"/>
      <c r="AX63" s="306"/>
      <c r="AY63" s="306">
        <v>1950</v>
      </c>
      <c r="AZ63" s="306"/>
      <c r="BA63" s="306"/>
      <c r="BB63" s="306"/>
      <c r="BC63" s="306">
        <v>2340</v>
      </c>
      <c r="BD63" s="306"/>
      <c r="BE63" s="306"/>
      <c r="BF63" s="210" t="s">
        <v>149</v>
      </c>
      <c r="BG63" s="42" t="s">
        <v>150</v>
      </c>
      <c r="BH63" s="609" t="s">
        <v>151</v>
      </c>
      <c r="BI63" s="607" t="s">
        <v>88</v>
      </c>
      <c r="BJ63" s="614" t="s">
        <v>162</v>
      </c>
      <c r="BK63" s="210" t="s">
        <v>854</v>
      </c>
      <c r="BL63" s="210" t="s">
        <v>164</v>
      </c>
      <c r="BM63" s="219">
        <v>13899492348</v>
      </c>
      <c r="BN63" s="835" t="s">
        <v>855</v>
      </c>
      <c r="BO63" s="833" t="s">
        <v>856</v>
      </c>
      <c r="BP63" s="836" t="s">
        <v>187</v>
      </c>
      <c r="BQ63" s="836" t="s">
        <v>857</v>
      </c>
      <c r="BR63" s="150" t="s">
        <v>534</v>
      </c>
    </row>
    <row r="64" s="120" customFormat="1" ht="42" hidden="1" customHeight="1" spans="1:70">
      <c r="A64" s="149">
        <v>44</v>
      </c>
      <c r="B64" s="481">
        <v>1</v>
      </c>
      <c r="C64" s="42" t="s">
        <v>88</v>
      </c>
      <c r="D64" s="480">
        <v>1</v>
      </c>
      <c r="E64" s="456">
        <v>8410</v>
      </c>
      <c r="F64" s="69" t="s">
        <v>858</v>
      </c>
      <c r="G64" s="69" t="s">
        <v>859</v>
      </c>
      <c r="H64" s="306">
        <v>8410</v>
      </c>
      <c r="I64" s="306"/>
      <c r="J64" s="97">
        <f t="shared" si="79"/>
        <v>8410</v>
      </c>
      <c r="K64" s="306">
        <v>1</v>
      </c>
      <c r="L64" s="306">
        <v>1</v>
      </c>
      <c r="M64" s="306">
        <v>1</v>
      </c>
      <c r="N64" s="306">
        <v>1</v>
      </c>
      <c r="O64" s="481">
        <v>1</v>
      </c>
      <c r="P64" s="481"/>
      <c r="Q64" s="481">
        <v>1</v>
      </c>
      <c r="R64" s="481"/>
      <c r="S64" s="481"/>
      <c r="T64" s="481"/>
      <c r="U64" s="481"/>
      <c r="V64" s="481">
        <v>1</v>
      </c>
      <c r="W64" s="146">
        <f t="shared" si="80"/>
        <v>8410</v>
      </c>
      <c r="X64" s="146">
        <f t="shared" si="81"/>
        <v>8410</v>
      </c>
      <c r="Y64" s="146">
        <f t="shared" si="82"/>
        <v>0</v>
      </c>
      <c r="Z64" s="146">
        <f t="shared" si="83"/>
        <v>8410</v>
      </c>
      <c r="AA64" s="253">
        <v>2800</v>
      </c>
      <c r="AB64" s="174">
        <f t="shared" si="38"/>
        <v>0.332936979785969</v>
      </c>
      <c r="AC64" s="253">
        <v>1000</v>
      </c>
      <c r="AD64" s="253">
        <v>1</v>
      </c>
      <c r="AE64" s="253">
        <v>2559</v>
      </c>
      <c r="AF64" s="253"/>
      <c r="AG64" s="37">
        <f t="shared" si="84"/>
        <v>6307.5</v>
      </c>
      <c r="AH64" s="175">
        <f t="shared" si="85"/>
        <v>-3507.5</v>
      </c>
      <c r="AI64" s="182">
        <v>44737</v>
      </c>
      <c r="AJ64" s="152">
        <v>1</v>
      </c>
      <c r="AK64" s="566"/>
      <c r="AL64" s="152"/>
      <c r="AM64" s="152"/>
      <c r="AN64" s="195" t="e">
        <f t="shared" si="86"/>
        <v>#DIV/0!</v>
      </c>
      <c r="AO64" s="592" t="s">
        <v>860</v>
      </c>
      <c r="AP64" s="565"/>
      <c r="AQ64" s="565"/>
      <c r="AR64" s="565"/>
      <c r="AS64" s="565"/>
      <c r="AT64" s="565"/>
      <c r="AU64" s="40">
        <f t="shared" si="87"/>
        <v>8410</v>
      </c>
      <c r="AV64" s="472"/>
      <c r="AW64" s="472"/>
      <c r="AX64" s="472"/>
      <c r="AY64" s="306">
        <v>5000</v>
      </c>
      <c r="AZ64" s="472"/>
      <c r="BA64" s="472"/>
      <c r="BB64" s="472"/>
      <c r="BC64" s="472">
        <v>3410</v>
      </c>
      <c r="BD64" s="472"/>
      <c r="BE64" s="472"/>
      <c r="BF64" s="210" t="s">
        <v>149</v>
      </c>
      <c r="BG64" s="42" t="s">
        <v>150</v>
      </c>
      <c r="BH64" s="609" t="s">
        <v>151</v>
      </c>
      <c r="BI64" s="607" t="s">
        <v>88</v>
      </c>
      <c r="BJ64" s="614" t="s">
        <v>162</v>
      </c>
      <c r="BK64" s="210" t="s">
        <v>854</v>
      </c>
      <c r="BL64" s="210" t="s">
        <v>164</v>
      </c>
      <c r="BM64" s="219">
        <v>13899492348</v>
      </c>
      <c r="BN64" s="837" t="s">
        <v>861</v>
      </c>
      <c r="BO64" s="833" t="s">
        <v>862</v>
      </c>
      <c r="BP64" s="836" t="s">
        <v>863</v>
      </c>
      <c r="BQ64" s="833" t="s">
        <v>864</v>
      </c>
      <c r="BR64" s="150" t="s">
        <v>534</v>
      </c>
    </row>
    <row r="65" s="120" customFormat="1" ht="42" hidden="1" customHeight="1" spans="1:70">
      <c r="A65" s="149">
        <v>45</v>
      </c>
      <c r="B65" s="472">
        <v>1</v>
      </c>
      <c r="C65" s="42" t="s">
        <v>88</v>
      </c>
      <c r="D65" s="480">
        <v>1</v>
      </c>
      <c r="E65" s="480">
        <v>3000</v>
      </c>
      <c r="F65" s="69" t="s">
        <v>865</v>
      </c>
      <c r="G65" s="474" t="s">
        <v>866</v>
      </c>
      <c r="H65" s="472">
        <v>6000</v>
      </c>
      <c r="I65" s="472"/>
      <c r="J65" s="97">
        <f t="shared" si="79"/>
        <v>3000</v>
      </c>
      <c r="K65" s="40">
        <v>1</v>
      </c>
      <c r="L65" s="40">
        <v>1</v>
      </c>
      <c r="M65" s="306">
        <v>1</v>
      </c>
      <c r="N65" s="306">
        <v>1</v>
      </c>
      <c r="O65" s="472">
        <v>1</v>
      </c>
      <c r="P65" s="472"/>
      <c r="Q65" s="472">
        <v>1</v>
      </c>
      <c r="R65" s="472"/>
      <c r="S65" s="472"/>
      <c r="T65" s="481"/>
      <c r="U65" s="481"/>
      <c r="V65" s="472">
        <v>1</v>
      </c>
      <c r="W65" s="146">
        <f t="shared" si="80"/>
        <v>3000</v>
      </c>
      <c r="X65" s="146">
        <f t="shared" si="81"/>
        <v>3000</v>
      </c>
      <c r="Y65" s="146">
        <f t="shared" si="82"/>
        <v>0</v>
      </c>
      <c r="Z65" s="146">
        <f t="shared" si="83"/>
        <v>3000</v>
      </c>
      <c r="AA65" s="253">
        <v>2500</v>
      </c>
      <c r="AB65" s="174">
        <f t="shared" ref="AB65:AB118" si="88">AA65/J65</f>
        <v>0.833333333333333</v>
      </c>
      <c r="AC65" s="253">
        <v>1500</v>
      </c>
      <c r="AD65" s="253">
        <v>1</v>
      </c>
      <c r="AE65" s="253">
        <v>1958</v>
      </c>
      <c r="AF65" s="253"/>
      <c r="AG65" s="37">
        <f t="shared" si="84"/>
        <v>2250</v>
      </c>
      <c r="AH65" s="175">
        <f t="shared" si="85"/>
        <v>250</v>
      </c>
      <c r="AI65" s="179">
        <v>44681</v>
      </c>
      <c r="AJ65" s="149">
        <v>1</v>
      </c>
      <c r="AK65" s="254"/>
      <c r="AL65" s="149">
        <v>10</v>
      </c>
      <c r="AM65" s="149">
        <v>10</v>
      </c>
      <c r="AN65" s="195">
        <f t="shared" si="86"/>
        <v>1</v>
      </c>
      <c r="AO65" s="813" t="s">
        <v>867</v>
      </c>
      <c r="AP65" s="462"/>
      <c r="AQ65" s="462"/>
      <c r="AR65" s="462"/>
      <c r="AS65" s="462"/>
      <c r="AT65" s="462"/>
      <c r="AU65" s="40">
        <f t="shared" si="87"/>
        <v>3000</v>
      </c>
      <c r="AV65" s="472"/>
      <c r="AW65" s="472"/>
      <c r="AX65" s="472"/>
      <c r="AY65" s="306">
        <v>3000</v>
      </c>
      <c r="AZ65" s="472"/>
      <c r="BA65" s="472"/>
      <c r="BB65" s="472"/>
      <c r="BC65" s="472"/>
      <c r="BD65" s="472"/>
      <c r="BE65" s="472"/>
      <c r="BF65" s="210" t="s">
        <v>149</v>
      </c>
      <c r="BG65" s="42" t="s">
        <v>150</v>
      </c>
      <c r="BH65" s="609" t="s">
        <v>151</v>
      </c>
      <c r="BI65" s="607" t="s">
        <v>88</v>
      </c>
      <c r="BJ65" s="614" t="s">
        <v>162</v>
      </c>
      <c r="BK65" s="210" t="s">
        <v>854</v>
      </c>
      <c r="BL65" s="210" t="s">
        <v>164</v>
      </c>
      <c r="BM65" s="219">
        <v>13899492348</v>
      </c>
      <c r="BN65" s="706" t="s">
        <v>868</v>
      </c>
      <c r="BO65" s="640">
        <v>2748.988866</v>
      </c>
      <c r="BP65" s="706" t="s">
        <v>869</v>
      </c>
      <c r="BQ65" s="706" t="s">
        <v>870</v>
      </c>
      <c r="BR65" s="225" t="s">
        <v>871</v>
      </c>
    </row>
    <row r="66" s="120" customFormat="1" ht="42" hidden="1" customHeight="1" spans="1:70">
      <c r="A66" s="149">
        <v>46</v>
      </c>
      <c r="B66" s="472">
        <v>1</v>
      </c>
      <c r="C66" s="42" t="s">
        <v>88</v>
      </c>
      <c r="D66" s="480">
        <v>1</v>
      </c>
      <c r="E66" s="480">
        <v>3000</v>
      </c>
      <c r="F66" s="69" t="s">
        <v>872</v>
      </c>
      <c r="G66" s="474" t="s">
        <v>873</v>
      </c>
      <c r="H66" s="472">
        <v>9115</v>
      </c>
      <c r="I66" s="472"/>
      <c r="J66" s="97">
        <f t="shared" si="79"/>
        <v>3500</v>
      </c>
      <c r="K66" s="472">
        <v>1</v>
      </c>
      <c r="L66" s="306">
        <v>1</v>
      </c>
      <c r="M66" s="306">
        <v>1</v>
      </c>
      <c r="N66" s="306">
        <v>1</v>
      </c>
      <c r="O66" s="472">
        <v>1</v>
      </c>
      <c r="P66" s="472"/>
      <c r="Q66" s="472">
        <v>1</v>
      </c>
      <c r="R66" s="472"/>
      <c r="S66" s="472"/>
      <c r="T66" s="481"/>
      <c r="U66" s="481"/>
      <c r="V66" s="472">
        <v>1</v>
      </c>
      <c r="W66" s="146">
        <f t="shared" si="80"/>
        <v>3500</v>
      </c>
      <c r="X66" s="146">
        <f t="shared" si="81"/>
        <v>3500</v>
      </c>
      <c r="Y66" s="146">
        <f t="shared" si="82"/>
        <v>0</v>
      </c>
      <c r="Z66" s="146">
        <f t="shared" si="83"/>
        <v>3500</v>
      </c>
      <c r="AA66" s="253">
        <v>3200</v>
      </c>
      <c r="AB66" s="174">
        <f t="shared" si="88"/>
        <v>0.914285714285714</v>
      </c>
      <c r="AC66" s="253">
        <v>1500</v>
      </c>
      <c r="AD66" s="253">
        <v>1</v>
      </c>
      <c r="AE66" s="253">
        <v>2969</v>
      </c>
      <c r="AF66" s="253"/>
      <c r="AG66" s="37">
        <f t="shared" si="84"/>
        <v>2625</v>
      </c>
      <c r="AH66" s="175">
        <f t="shared" si="85"/>
        <v>575</v>
      </c>
      <c r="AI66" s="179">
        <v>44681</v>
      </c>
      <c r="AJ66" s="149">
        <v>1</v>
      </c>
      <c r="AK66" s="254"/>
      <c r="AL66" s="149">
        <v>10</v>
      </c>
      <c r="AM66" s="149">
        <v>10</v>
      </c>
      <c r="AN66" s="195">
        <f t="shared" si="86"/>
        <v>1</v>
      </c>
      <c r="AO66" s="815" t="s">
        <v>874</v>
      </c>
      <c r="AP66" s="462"/>
      <c r="AQ66" s="462"/>
      <c r="AR66" s="462"/>
      <c r="AS66" s="462"/>
      <c r="AT66" s="462"/>
      <c r="AU66" s="40">
        <f t="shared" si="87"/>
        <v>3500</v>
      </c>
      <c r="AV66" s="472"/>
      <c r="AW66" s="472"/>
      <c r="AX66" s="472"/>
      <c r="AY66" s="306">
        <v>3500</v>
      </c>
      <c r="AZ66" s="472"/>
      <c r="BA66" s="472"/>
      <c r="BB66" s="472"/>
      <c r="BC66" s="472"/>
      <c r="BD66" s="472"/>
      <c r="BE66" s="472"/>
      <c r="BF66" s="210" t="s">
        <v>149</v>
      </c>
      <c r="BG66" s="42" t="s">
        <v>150</v>
      </c>
      <c r="BH66" s="609" t="s">
        <v>151</v>
      </c>
      <c r="BI66" s="607" t="s">
        <v>88</v>
      </c>
      <c r="BJ66" s="614" t="s">
        <v>162</v>
      </c>
      <c r="BK66" s="210" t="s">
        <v>854</v>
      </c>
      <c r="BL66" s="210" t="s">
        <v>164</v>
      </c>
      <c r="BM66" s="219">
        <v>13899492348</v>
      </c>
      <c r="BN66" s="706" t="s">
        <v>875</v>
      </c>
      <c r="BO66" s="640">
        <v>3562.92966</v>
      </c>
      <c r="BP66" s="862" t="s">
        <v>863</v>
      </c>
      <c r="BQ66" s="640" t="s">
        <v>876</v>
      </c>
      <c r="BR66" s="225" t="s">
        <v>877</v>
      </c>
    </row>
    <row r="67" s="120" customFormat="1" ht="42" hidden="1" customHeight="1" spans="1:70">
      <c r="A67" s="149">
        <v>47</v>
      </c>
      <c r="B67" s="472">
        <v>1</v>
      </c>
      <c r="C67" s="42" t="s">
        <v>88</v>
      </c>
      <c r="D67" s="480">
        <v>1</v>
      </c>
      <c r="E67" s="480">
        <v>1600</v>
      </c>
      <c r="F67" s="69" t="s">
        <v>878</v>
      </c>
      <c r="G67" s="69" t="s">
        <v>879</v>
      </c>
      <c r="H67" s="306">
        <v>1600</v>
      </c>
      <c r="I67" s="306"/>
      <c r="J67" s="97">
        <f t="shared" si="79"/>
        <v>1600</v>
      </c>
      <c r="K67" s="472">
        <v>1</v>
      </c>
      <c r="L67" s="472">
        <v>1</v>
      </c>
      <c r="M67" s="472">
        <v>1</v>
      </c>
      <c r="N67" s="472">
        <v>1</v>
      </c>
      <c r="O67" s="472">
        <v>1</v>
      </c>
      <c r="P67" s="472"/>
      <c r="Q67" s="472">
        <v>1</v>
      </c>
      <c r="R67" s="472"/>
      <c r="S67" s="472"/>
      <c r="T67" s="472"/>
      <c r="U67" s="472"/>
      <c r="V67" s="472">
        <v>1</v>
      </c>
      <c r="W67" s="146">
        <f t="shared" si="80"/>
        <v>1600</v>
      </c>
      <c r="X67" s="146">
        <f t="shared" si="81"/>
        <v>1600</v>
      </c>
      <c r="Y67" s="146">
        <f t="shared" si="82"/>
        <v>0</v>
      </c>
      <c r="Z67" s="146">
        <f t="shared" si="83"/>
        <v>1600</v>
      </c>
      <c r="AA67" s="253">
        <v>1600</v>
      </c>
      <c r="AB67" s="174">
        <f t="shared" si="88"/>
        <v>1</v>
      </c>
      <c r="AC67" s="253">
        <v>1000</v>
      </c>
      <c r="AD67" s="253">
        <v>1</v>
      </c>
      <c r="AE67" s="253">
        <v>1061</v>
      </c>
      <c r="AF67" s="253"/>
      <c r="AG67" s="37">
        <f t="shared" si="84"/>
        <v>1200</v>
      </c>
      <c r="AH67" s="175">
        <f t="shared" si="85"/>
        <v>400</v>
      </c>
      <c r="AI67" s="179">
        <v>44630</v>
      </c>
      <c r="AJ67" s="149">
        <v>1</v>
      </c>
      <c r="AK67" s="254"/>
      <c r="AL67" s="149">
        <v>30</v>
      </c>
      <c r="AM67" s="149">
        <v>15</v>
      </c>
      <c r="AN67" s="195">
        <f t="shared" si="86"/>
        <v>0.5</v>
      </c>
      <c r="AO67" s="813" t="s">
        <v>220</v>
      </c>
      <c r="AP67" s="462"/>
      <c r="AQ67" s="462"/>
      <c r="AR67" s="462"/>
      <c r="AS67" s="462"/>
      <c r="AT67" s="462"/>
      <c r="AU67" s="40">
        <f t="shared" si="87"/>
        <v>1600</v>
      </c>
      <c r="AV67" s="472"/>
      <c r="AW67" s="472"/>
      <c r="AX67" s="472"/>
      <c r="AY67" s="306">
        <v>1600</v>
      </c>
      <c r="AZ67" s="472"/>
      <c r="BA67" s="472"/>
      <c r="BB67" s="472"/>
      <c r="BC67" s="472"/>
      <c r="BD67" s="472"/>
      <c r="BE67" s="472"/>
      <c r="BF67" s="210" t="s">
        <v>149</v>
      </c>
      <c r="BG67" s="42" t="s">
        <v>150</v>
      </c>
      <c r="BH67" s="609" t="s">
        <v>151</v>
      </c>
      <c r="BI67" s="607" t="s">
        <v>88</v>
      </c>
      <c r="BJ67" s="614" t="s">
        <v>162</v>
      </c>
      <c r="BK67" s="210" t="s">
        <v>854</v>
      </c>
      <c r="BL67" s="210" t="s">
        <v>164</v>
      </c>
      <c r="BM67" s="219">
        <v>13899492348</v>
      </c>
      <c r="BN67" s="706" t="s">
        <v>880</v>
      </c>
      <c r="BO67" s="640" t="s">
        <v>881</v>
      </c>
      <c r="BP67" s="862" t="s">
        <v>863</v>
      </c>
      <c r="BQ67" s="640" t="s">
        <v>882</v>
      </c>
      <c r="BR67" s="225" t="s">
        <v>883</v>
      </c>
    </row>
    <row r="68" s="120" customFormat="1" ht="42" hidden="1" customHeight="1" spans="1:70">
      <c r="A68" s="149">
        <v>48</v>
      </c>
      <c r="B68" s="472">
        <v>1</v>
      </c>
      <c r="C68" s="42" t="s">
        <v>88</v>
      </c>
      <c r="D68" s="480">
        <v>1</v>
      </c>
      <c r="E68" s="480">
        <v>1500</v>
      </c>
      <c r="F68" s="69" t="s">
        <v>884</v>
      </c>
      <c r="G68" s="474" t="s">
        <v>885</v>
      </c>
      <c r="H68" s="97">
        <v>1500</v>
      </c>
      <c r="I68" s="97"/>
      <c r="J68" s="97">
        <f t="shared" si="79"/>
        <v>1500</v>
      </c>
      <c r="K68" s="472">
        <v>1</v>
      </c>
      <c r="L68" s="472">
        <v>1</v>
      </c>
      <c r="M68" s="472">
        <v>1</v>
      </c>
      <c r="N68" s="472">
        <v>1</v>
      </c>
      <c r="O68" s="472">
        <v>1</v>
      </c>
      <c r="P68" s="472"/>
      <c r="Q68" s="472">
        <v>1</v>
      </c>
      <c r="R68" s="472"/>
      <c r="S68" s="472"/>
      <c r="T68" s="472"/>
      <c r="U68" s="472"/>
      <c r="V68" s="472">
        <v>1</v>
      </c>
      <c r="W68" s="146">
        <f t="shared" si="80"/>
        <v>1500</v>
      </c>
      <c r="X68" s="146">
        <f t="shared" si="81"/>
        <v>1500</v>
      </c>
      <c r="Y68" s="146">
        <f t="shared" si="82"/>
        <v>0</v>
      </c>
      <c r="Z68" s="146">
        <f t="shared" si="83"/>
        <v>1500</v>
      </c>
      <c r="AA68" s="253">
        <v>1500</v>
      </c>
      <c r="AB68" s="174">
        <f t="shared" si="88"/>
        <v>1</v>
      </c>
      <c r="AC68" s="253">
        <v>1000</v>
      </c>
      <c r="AD68" s="253">
        <v>1</v>
      </c>
      <c r="AE68" s="253">
        <v>1299</v>
      </c>
      <c r="AF68" s="253"/>
      <c r="AG68" s="37">
        <f t="shared" si="84"/>
        <v>1125</v>
      </c>
      <c r="AH68" s="175">
        <f t="shared" si="85"/>
        <v>375</v>
      </c>
      <c r="AI68" s="179">
        <v>44633</v>
      </c>
      <c r="AJ68" s="149">
        <v>1</v>
      </c>
      <c r="AK68" s="254"/>
      <c r="AL68" s="149">
        <v>50</v>
      </c>
      <c r="AM68" s="149">
        <v>25</v>
      </c>
      <c r="AN68" s="195">
        <f t="shared" si="86"/>
        <v>0.5</v>
      </c>
      <c r="AO68" s="813" t="s">
        <v>220</v>
      </c>
      <c r="AP68" s="462"/>
      <c r="AQ68" s="462"/>
      <c r="AR68" s="462"/>
      <c r="AS68" s="462"/>
      <c r="AT68" s="462"/>
      <c r="AU68" s="40">
        <f t="shared" si="87"/>
        <v>1500</v>
      </c>
      <c r="AV68" s="472"/>
      <c r="AW68" s="472"/>
      <c r="AX68" s="472"/>
      <c r="AY68" s="306">
        <v>1400</v>
      </c>
      <c r="AZ68" s="472"/>
      <c r="BA68" s="472"/>
      <c r="BB68" s="472"/>
      <c r="BC68" s="472">
        <v>100</v>
      </c>
      <c r="BD68" s="472"/>
      <c r="BE68" s="472"/>
      <c r="BF68" s="210" t="s">
        <v>149</v>
      </c>
      <c r="BG68" s="42" t="s">
        <v>150</v>
      </c>
      <c r="BH68" s="609" t="s">
        <v>151</v>
      </c>
      <c r="BI68" s="607" t="s">
        <v>88</v>
      </c>
      <c r="BJ68" s="614" t="s">
        <v>162</v>
      </c>
      <c r="BK68" s="210" t="s">
        <v>854</v>
      </c>
      <c r="BL68" s="210" t="s">
        <v>164</v>
      </c>
      <c r="BM68" s="219">
        <v>13899492348</v>
      </c>
      <c r="BN68" s="706" t="s">
        <v>886</v>
      </c>
      <c r="BO68" s="640">
        <v>1333.360631</v>
      </c>
      <c r="BP68" s="706" t="s">
        <v>887</v>
      </c>
      <c r="BQ68" s="706" t="s">
        <v>888</v>
      </c>
      <c r="BR68" s="225" t="s">
        <v>889</v>
      </c>
    </row>
    <row r="69" s="120" customFormat="1" ht="42" hidden="1" customHeight="1" spans="1:70">
      <c r="A69" s="149">
        <v>49</v>
      </c>
      <c r="B69" s="718">
        <v>1</v>
      </c>
      <c r="C69" s="484" t="s">
        <v>88</v>
      </c>
      <c r="D69" s="485">
        <v>1</v>
      </c>
      <c r="E69" s="485">
        <v>13000</v>
      </c>
      <c r="F69" s="69" t="s">
        <v>890</v>
      </c>
      <c r="G69" s="722" t="s">
        <v>891</v>
      </c>
      <c r="H69" s="723">
        <v>18000</v>
      </c>
      <c r="I69" s="723"/>
      <c r="J69" s="97">
        <f t="shared" si="79"/>
        <v>13000</v>
      </c>
      <c r="K69" s="40">
        <v>1</v>
      </c>
      <c r="L69" s="40">
        <v>1</v>
      </c>
      <c r="M69" s="40">
        <v>1</v>
      </c>
      <c r="N69" s="40">
        <v>1</v>
      </c>
      <c r="O69" s="32">
        <v>1</v>
      </c>
      <c r="P69" s="32"/>
      <c r="Q69" s="32">
        <v>1</v>
      </c>
      <c r="R69" s="32"/>
      <c r="S69" s="32"/>
      <c r="T69" s="32"/>
      <c r="U69" s="32"/>
      <c r="V69" s="40">
        <v>1</v>
      </c>
      <c r="W69" s="146">
        <f t="shared" si="80"/>
        <v>13000</v>
      </c>
      <c r="X69" s="146">
        <f t="shared" si="81"/>
        <v>13000</v>
      </c>
      <c r="Y69" s="146">
        <f t="shared" si="82"/>
        <v>0</v>
      </c>
      <c r="Z69" s="146">
        <f t="shared" si="83"/>
        <v>13000</v>
      </c>
      <c r="AA69" s="253">
        <v>12000</v>
      </c>
      <c r="AB69" s="174">
        <f t="shared" si="88"/>
        <v>0.923076923076923</v>
      </c>
      <c r="AC69" s="253">
        <v>12000</v>
      </c>
      <c r="AD69" s="253">
        <v>1</v>
      </c>
      <c r="AE69" s="253">
        <v>11150</v>
      </c>
      <c r="AF69" s="253"/>
      <c r="AG69" s="37">
        <f t="shared" si="84"/>
        <v>9750</v>
      </c>
      <c r="AH69" s="175">
        <f t="shared" si="85"/>
        <v>2250</v>
      </c>
      <c r="AI69" s="179">
        <v>44612</v>
      </c>
      <c r="AJ69" s="149">
        <v>1</v>
      </c>
      <c r="AK69" s="254"/>
      <c r="AL69" s="149">
        <v>100</v>
      </c>
      <c r="AM69" s="149">
        <v>70</v>
      </c>
      <c r="AN69" s="195">
        <f t="shared" si="86"/>
        <v>0.7</v>
      </c>
      <c r="AO69" s="813" t="s">
        <v>892</v>
      </c>
      <c r="AP69" s="462"/>
      <c r="AQ69" s="462"/>
      <c r="AR69" s="590" t="s">
        <v>893</v>
      </c>
      <c r="AS69" s="462"/>
      <c r="AT69" s="462"/>
      <c r="AU69" s="40">
        <f t="shared" si="87"/>
        <v>13000</v>
      </c>
      <c r="AV69" s="40"/>
      <c r="AW69" s="40"/>
      <c r="AX69" s="40"/>
      <c r="AY69" s="40"/>
      <c r="AZ69" s="40"/>
      <c r="BA69" s="40"/>
      <c r="BB69" s="40"/>
      <c r="BC69" s="302">
        <v>13000</v>
      </c>
      <c r="BD69" s="40"/>
      <c r="BE69" s="40"/>
      <c r="BF69" s="33" t="s">
        <v>149</v>
      </c>
      <c r="BG69" s="33" t="s">
        <v>150</v>
      </c>
      <c r="BH69" s="609" t="s">
        <v>151</v>
      </c>
      <c r="BI69" s="607" t="s">
        <v>88</v>
      </c>
      <c r="BJ69" s="614" t="s">
        <v>162</v>
      </c>
      <c r="BK69" s="210" t="s">
        <v>854</v>
      </c>
      <c r="BL69" s="210" t="s">
        <v>164</v>
      </c>
      <c r="BM69" s="219">
        <v>13899492348</v>
      </c>
      <c r="BN69" s="706" t="s">
        <v>894</v>
      </c>
      <c r="BO69" s="640">
        <v>15597239991</v>
      </c>
      <c r="BP69" s="706" t="s">
        <v>863</v>
      </c>
      <c r="BQ69" s="640" t="s">
        <v>882</v>
      </c>
      <c r="BR69" s="227"/>
    </row>
    <row r="70" s="121" customFormat="1" ht="42" hidden="1" customHeight="1" spans="1:70">
      <c r="A70" s="149">
        <v>50</v>
      </c>
      <c r="B70" s="302">
        <v>1</v>
      </c>
      <c r="C70" s="207" t="s">
        <v>89</v>
      </c>
      <c r="D70" s="470">
        <v>1</v>
      </c>
      <c r="E70" s="470">
        <v>1000</v>
      </c>
      <c r="F70" s="85" t="s">
        <v>895</v>
      </c>
      <c r="G70" s="85" t="s">
        <v>896</v>
      </c>
      <c r="H70" s="306">
        <v>1000</v>
      </c>
      <c r="I70" s="306"/>
      <c r="J70" s="97">
        <f t="shared" si="79"/>
        <v>1000</v>
      </c>
      <c r="K70" s="302">
        <v>1</v>
      </c>
      <c r="L70" s="302">
        <v>1</v>
      </c>
      <c r="M70" s="302">
        <v>1</v>
      </c>
      <c r="N70" s="302">
        <v>1</v>
      </c>
      <c r="O70" s="302">
        <v>1</v>
      </c>
      <c r="P70" s="40"/>
      <c r="Q70" s="302">
        <v>1</v>
      </c>
      <c r="R70" s="40"/>
      <c r="S70" s="40"/>
      <c r="T70" s="40"/>
      <c r="U70" s="40"/>
      <c r="V70" s="302">
        <v>1</v>
      </c>
      <c r="W70" s="146">
        <f t="shared" si="80"/>
        <v>1000</v>
      </c>
      <c r="X70" s="146">
        <f t="shared" si="81"/>
        <v>1000</v>
      </c>
      <c r="Y70" s="146">
        <f t="shared" si="82"/>
        <v>0</v>
      </c>
      <c r="Z70" s="146">
        <f t="shared" si="83"/>
        <v>1000</v>
      </c>
      <c r="AA70" s="253">
        <v>1000</v>
      </c>
      <c r="AB70" s="174">
        <f t="shared" si="88"/>
        <v>1</v>
      </c>
      <c r="AC70" s="253">
        <v>1000</v>
      </c>
      <c r="AD70" s="253">
        <v>1</v>
      </c>
      <c r="AE70" s="253">
        <v>908</v>
      </c>
      <c r="AF70" s="253"/>
      <c r="AG70" s="37">
        <f t="shared" si="84"/>
        <v>750</v>
      </c>
      <c r="AH70" s="175">
        <f t="shared" si="85"/>
        <v>250</v>
      </c>
      <c r="AI70" s="182">
        <v>44621</v>
      </c>
      <c r="AJ70" s="152">
        <v>1</v>
      </c>
      <c r="AK70" s="566"/>
      <c r="AL70" s="152">
        <v>30</v>
      </c>
      <c r="AM70" s="152">
        <v>30</v>
      </c>
      <c r="AN70" s="195">
        <f t="shared" si="86"/>
        <v>1</v>
      </c>
      <c r="AO70" s="813" t="s">
        <v>123</v>
      </c>
      <c r="AP70" s="812"/>
      <c r="AQ70" s="812"/>
      <c r="AR70" s="565"/>
      <c r="AS70" s="565"/>
      <c r="AT70" s="565"/>
      <c r="AU70" s="40">
        <f t="shared" si="87"/>
        <v>1000</v>
      </c>
      <c r="AV70" s="306"/>
      <c r="AW70" s="306"/>
      <c r="AX70" s="306"/>
      <c r="AY70" s="40"/>
      <c r="AZ70" s="40">
        <v>1000</v>
      </c>
      <c r="BA70" s="40"/>
      <c r="BB70" s="40"/>
      <c r="BC70" s="40"/>
      <c r="BD70" s="40"/>
      <c r="BE70" s="40"/>
      <c r="BF70" s="210" t="s">
        <v>149</v>
      </c>
      <c r="BG70" s="33" t="s">
        <v>150</v>
      </c>
      <c r="BH70" s="609" t="s">
        <v>151</v>
      </c>
      <c r="BI70" s="607" t="s">
        <v>89</v>
      </c>
      <c r="BJ70" s="606" t="s">
        <v>124</v>
      </c>
      <c r="BK70" s="210" t="s">
        <v>897</v>
      </c>
      <c r="BL70" s="210" t="s">
        <v>898</v>
      </c>
      <c r="BM70" s="219">
        <v>18209089779</v>
      </c>
      <c r="BN70" s="590" t="s">
        <v>899</v>
      </c>
      <c r="BO70" s="462">
        <v>15619026768</v>
      </c>
      <c r="BP70" s="590" t="s">
        <v>119</v>
      </c>
      <c r="BQ70" s="590" t="s">
        <v>558</v>
      </c>
      <c r="BR70" s="150" t="s">
        <v>360</v>
      </c>
    </row>
    <row r="71" s="121" customFormat="1" ht="42" hidden="1" customHeight="1" spans="1:70">
      <c r="A71" s="149">
        <v>51</v>
      </c>
      <c r="B71" s="32">
        <v>1</v>
      </c>
      <c r="C71" s="96" t="s">
        <v>89</v>
      </c>
      <c r="D71" s="249">
        <v>1</v>
      </c>
      <c r="E71" s="249">
        <v>4550</v>
      </c>
      <c r="F71" s="69" t="s">
        <v>900</v>
      </c>
      <c r="G71" s="474" t="s">
        <v>901</v>
      </c>
      <c r="H71" s="472">
        <v>4550</v>
      </c>
      <c r="I71" s="472"/>
      <c r="J71" s="97">
        <f t="shared" si="79"/>
        <v>4550</v>
      </c>
      <c r="K71" s="472">
        <v>1</v>
      </c>
      <c r="L71" s="472">
        <v>1</v>
      </c>
      <c r="M71" s="472">
        <v>1</v>
      </c>
      <c r="N71" s="472">
        <v>1</v>
      </c>
      <c r="O71" s="472">
        <v>1</v>
      </c>
      <c r="P71" s="472"/>
      <c r="Q71" s="472">
        <v>1</v>
      </c>
      <c r="R71" s="472"/>
      <c r="S71" s="472"/>
      <c r="T71" s="472"/>
      <c r="U71" s="472"/>
      <c r="V71" s="472">
        <v>1</v>
      </c>
      <c r="W71" s="146">
        <f t="shared" si="80"/>
        <v>4550</v>
      </c>
      <c r="X71" s="146">
        <f t="shared" si="81"/>
        <v>4550</v>
      </c>
      <c r="Y71" s="146">
        <f t="shared" si="82"/>
        <v>0</v>
      </c>
      <c r="Z71" s="146">
        <f t="shared" si="83"/>
        <v>4550</v>
      </c>
      <c r="AA71" s="253">
        <v>4550</v>
      </c>
      <c r="AB71" s="174">
        <f t="shared" si="88"/>
        <v>1</v>
      </c>
      <c r="AC71" s="253">
        <v>4550</v>
      </c>
      <c r="AD71" s="253">
        <v>1</v>
      </c>
      <c r="AE71" s="253">
        <v>3999</v>
      </c>
      <c r="AF71" s="253"/>
      <c r="AG71" s="37">
        <f t="shared" si="84"/>
        <v>3412.5</v>
      </c>
      <c r="AH71" s="175">
        <f t="shared" si="85"/>
        <v>1137.5</v>
      </c>
      <c r="AI71" s="182">
        <v>44623</v>
      </c>
      <c r="AJ71" s="152">
        <v>1</v>
      </c>
      <c r="AK71" s="566"/>
      <c r="AL71" s="152">
        <v>60</v>
      </c>
      <c r="AM71" s="152">
        <v>60</v>
      </c>
      <c r="AN71" s="195">
        <f t="shared" si="86"/>
        <v>1</v>
      </c>
      <c r="AO71" s="592" t="s">
        <v>123</v>
      </c>
      <c r="AP71" s="812"/>
      <c r="AQ71" s="812"/>
      <c r="AR71" s="565"/>
      <c r="AS71" s="565"/>
      <c r="AT71" s="565"/>
      <c r="AU71" s="40">
        <f t="shared" si="87"/>
        <v>4550</v>
      </c>
      <c r="AV71" s="97"/>
      <c r="AW71" s="472"/>
      <c r="AX71" s="472"/>
      <c r="AY71" s="472">
        <v>4550</v>
      </c>
      <c r="AZ71" s="472"/>
      <c r="BA71" s="472"/>
      <c r="BB71" s="472"/>
      <c r="BC71" s="472"/>
      <c r="BD71" s="472"/>
      <c r="BE71" s="472"/>
      <c r="BF71" s="210" t="s">
        <v>149</v>
      </c>
      <c r="BG71" s="42" t="s">
        <v>150</v>
      </c>
      <c r="BH71" s="609" t="s">
        <v>151</v>
      </c>
      <c r="BI71" s="607" t="s">
        <v>89</v>
      </c>
      <c r="BJ71" s="606" t="s">
        <v>124</v>
      </c>
      <c r="BK71" s="210" t="s">
        <v>897</v>
      </c>
      <c r="BL71" s="210" t="s">
        <v>898</v>
      </c>
      <c r="BM71" s="219">
        <v>18209089779</v>
      </c>
      <c r="BN71" s="641" t="s">
        <v>902</v>
      </c>
      <c r="BO71" s="642">
        <v>15389937005</v>
      </c>
      <c r="BP71" s="641" t="s">
        <v>903</v>
      </c>
      <c r="BQ71" s="641" t="s">
        <v>904</v>
      </c>
      <c r="BR71" s="231" t="s">
        <v>905</v>
      </c>
    </row>
    <row r="72" s="232" customFormat="1" ht="42" hidden="1" customHeight="1" spans="1:70">
      <c r="A72" s="145" t="s">
        <v>314</v>
      </c>
      <c r="B72" s="37">
        <f>SUM(B73:B77)</f>
        <v>5</v>
      </c>
      <c r="C72" s="37"/>
      <c r="D72" s="445"/>
      <c r="E72" s="445"/>
      <c r="F72" s="487" t="s">
        <v>906</v>
      </c>
      <c r="G72" s="144"/>
      <c r="H72" s="37">
        <f>SUM(H73:H77)</f>
        <v>9577</v>
      </c>
      <c r="I72" s="37"/>
      <c r="J72" s="37">
        <f t="shared" ref="J72:T72" si="89">SUM(J73:J77)</f>
        <v>9577</v>
      </c>
      <c r="K72" s="37">
        <f t="shared" si="89"/>
        <v>5</v>
      </c>
      <c r="L72" s="37">
        <f t="shared" si="89"/>
        <v>5</v>
      </c>
      <c r="M72" s="37">
        <f t="shared" si="89"/>
        <v>5</v>
      </c>
      <c r="N72" s="37">
        <f t="shared" si="89"/>
        <v>5</v>
      </c>
      <c r="O72" s="37">
        <f t="shared" si="89"/>
        <v>5</v>
      </c>
      <c r="P72" s="37">
        <f t="shared" si="89"/>
        <v>0</v>
      </c>
      <c r="Q72" s="37">
        <f t="shared" si="89"/>
        <v>5</v>
      </c>
      <c r="R72" s="37">
        <f t="shared" si="89"/>
        <v>0</v>
      </c>
      <c r="S72" s="37"/>
      <c r="T72" s="37">
        <f>SUM(T73:T77)</f>
        <v>0</v>
      </c>
      <c r="U72" s="37"/>
      <c r="V72" s="37">
        <f>SUM(V73:V77)</f>
        <v>5</v>
      </c>
      <c r="W72" s="37"/>
      <c r="X72" s="37"/>
      <c r="Y72" s="37"/>
      <c r="Z72" s="37"/>
      <c r="AA72" s="445">
        <f>SUM(AA73:AA77)</f>
        <v>8977</v>
      </c>
      <c r="AB72" s="174">
        <f t="shared" si="88"/>
        <v>0.93734990080401</v>
      </c>
      <c r="AC72" s="445">
        <f>SUM(AC73:AC77)</f>
        <v>9077</v>
      </c>
      <c r="AD72" s="445"/>
      <c r="AE72" s="445"/>
      <c r="AF72" s="445"/>
      <c r="AG72" s="37"/>
      <c r="AH72" s="37"/>
      <c r="AI72" s="260"/>
      <c r="AJ72" s="260"/>
      <c r="AK72" s="254"/>
      <c r="AL72" s="260"/>
      <c r="AM72" s="260"/>
      <c r="AN72" s="254"/>
      <c r="AO72" s="815"/>
      <c r="AP72" s="462"/>
      <c r="AQ72" s="462"/>
      <c r="AR72" s="462"/>
      <c r="AS72" s="462"/>
      <c r="AT72" s="462"/>
      <c r="AU72" s="37">
        <f t="shared" ref="AU72:BD72" si="90">SUM(AU73:AU77)</f>
        <v>9577</v>
      </c>
      <c r="AV72" s="37">
        <f t="shared" si="90"/>
        <v>800</v>
      </c>
      <c r="AW72" s="37">
        <f t="shared" si="90"/>
        <v>500</v>
      </c>
      <c r="AX72" s="37">
        <f t="shared" si="90"/>
        <v>777</v>
      </c>
      <c r="AY72" s="37">
        <f t="shared" si="90"/>
        <v>0</v>
      </c>
      <c r="AZ72" s="37">
        <f t="shared" si="90"/>
        <v>0</v>
      </c>
      <c r="BA72" s="37">
        <f t="shared" si="90"/>
        <v>0</v>
      </c>
      <c r="BB72" s="37">
        <f t="shared" si="90"/>
        <v>3500</v>
      </c>
      <c r="BC72" s="37">
        <f t="shared" si="90"/>
        <v>0</v>
      </c>
      <c r="BD72" s="37">
        <f t="shared" si="90"/>
        <v>4000</v>
      </c>
      <c r="BE72" s="37"/>
      <c r="BF72" s="274"/>
      <c r="BG72" s="215"/>
      <c r="BH72" s="215"/>
      <c r="BI72" s="696"/>
      <c r="BJ72" s="276"/>
      <c r="BK72" s="276"/>
      <c r="BL72" s="276"/>
      <c r="BM72" s="142"/>
      <c r="BN72" s="444"/>
      <c r="BO72" s="444"/>
      <c r="BP72" s="444"/>
      <c r="BQ72" s="444"/>
      <c r="BR72" s="293"/>
    </row>
    <row r="73" s="120" customFormat="1" ht="42" hidden="1" customHeight="1" spans="1:70">
      <c r="A73" s="149">
        <v>52</v>
      </c>
      <c r="B73" s="32">
        <v>1</v>
      </c>
      <c r="C73" s="96" t="s">
        <v>87</v>
      </c>
      <c r="D73" s="249">
        <v>1</v>
      </c>
      <c r="E73" s="249">
        <v>800</v>
      </c>
      <c r="F73" s="69" t="s">
        <v>907</v>
      </c>
      <c r="G73" s="474" t="s">
        <v>908</v>
      </c>
      <c r="H73" s="304">
        <v>800</v>
      </c>
      <c r="I73" s="304"/>
      <c r="J73" s="97">
        <f>AU73</f>
        <v>800</v>
      </c>
      <c r="K73" s="472">
        <v>1</v>
      </c>
      <c r="L73" s="472">
        <v>1</v>
      </c>
      <c r="M73" s="472">
        <v>1</v>
      </c>
      <c r="N73" s="472">
        <v>1</v>
      </c>
      <c r="O73" s="472">
        <v>1</v>
      </c>
      <c r="P73" s="472"/>
      <c r="Q73" s="472">
        <v>1</v>
      </c>
      <c r="R73" s="472"/>
      <c r="S73" s="472"/>
      <c r="T73" s="472"/>
      <c r="U73" s="472"/>
      <c r="V73" s="146">
        <v>1</v>
      </c>
      <c r="W73" s="146">
        <f>O73*J73</f>
        <v>800</v>
      </c>
      <c r="X73" s="146">
        <f>Q73*J73</f>
        <v>800</v>
      </c>
      <c r="Y73" s="146">
        <f>T73*J73</f>
        <v>0</v>
      </c>
      <c r="Z73" s="146">
        <f>AJ73*J73</f>
        <v>800</v>
      </c>
      <c r="AA73" s="253">
        <v>800</v>
      </c>
      <c r="AB73" s="174">
        <f t="shared" si="88"/>
        <v>1</v>
      </c>
      <c r="AC73" s="253">
        <v>800</v>
      </c>
      <c r="AD73" s="253">
        <v>1</v>
      </c>
      <c r="AE73" s="253">
        <v>154</v>
      </c>
      <c r="AF73" s="543"/>
      <c r="AG73" s="37">
        <f>J73*0.75</f>
        <v>600</v>
      </c>
      <c r="AH73" s="175">
        <f>AA73-AG73</f>
        <v>200</v>
      </c>
      <c r="AI73" s="182">
        <v>44612</v>
      </c>
      <c r="AJ73" s="152">
        <v>1</v>
      </c>
      <c r="AK73" s="566"/>
      <c r="AL73" s="152"/>
      <c r="AM73" s="152"/>
      <c r="AN73" s="195" t="e">
        <f>AM73/AL73</f>
        <v>#DIV/0!</v>
      </c>
      <c r="AO73" s="592" t="s">
        <v>148</v>
      </c>
      <c r="AP73" s="565"/>
      <c r="AQ73" s="565"/>
      <c r="AR73" s="565"/>
      <c r="AS73" s="565"/>
      <c r="AT73" s="565"/>
      <c r="AU73" s="40">
        <f>AV73+AW73+AX73+AY73+AZ73+BA73+BC73+BD73+BB73</f>
        <v>800</v>
      </c>
      <c r="AV73" s="304">
        <v>800</v>
      </c>
      <c r="AW73" s="472"/>
      <c r="AX73" s="472"/>
      <c r="AY73" s="472"/>
      <c r="AZ73" s="472"/>
      <c r="BA73" s="472"/>
      <c r="BB73" s="472"/>
      <c r="BC73" s="472"/>
      <c r="BD73" s="472"/>
      <c r="BE73" s="472"/>
      <c r="BF73" s="210" t="s">
        <v>149</v>
      </c>
      <c r="BG73" s="42" t="s">
        <v>909</v>
      </c>
      <c r="BH73" s="609" t="s">
        <v>910</v>
      </c>
      <c r="BI73" s="607" t="s">
        <v>87</v>
      </c>
      <c r="BJ73" s="210" t="s">
        <v>911</v>
      </c>
      <c r="BK73" s="210" t="s">
        <v>912</v>
      </c>
      <c r="BL73" s="210" t="s">
        <v>913</v>
      </c>
      <c r="BM73" s="219">
        <v>18097915918</v>
      </c>
      <c r="BN73" s="641" t="s">
        <v>914</v>
      </c>
      <c r="BO73" s="642" t="s">
        <v>915</v>
      </c>
      <c r="BP73" s="641" t="s">
        <v>916</v>
      </c>
      <c r="BQ73" s="641" t="s">
        <v>917</v>
      </c>
      <c r="BR73" s="231" t="s">
        <v>918</v>
      </c>
    </row>
    <row r="74" s="120" customFormat="1" ht="42" hidden="1" customHeight="1" spans="1:70">
      <c r="A74" s="149">
        <v>53</v>
      </c>
      <c r="B74" s="32">
        <v>1</v>
      </c>
      <c r="C74" s="96" t="s">
        <v>87</v>
      </c>
      <c r="D74" s="249">
        <v>1</v>
      </c>
      <c r="E74" s="249">
        <v>1577</v>
      </c>
      <c r="F74" s="69" t="s">
        <v>919</v>
      </c>
      <c r="G74" s="474" t="s">
        <v>920</v>
      </c>
      <c r="H74" s="309">
        <v>1577</v>
      </c>
      <c r="I74" s="309"/>
      <c r="J74" s="97">
        <f t="shared" ref="J74:J79" si="91">AU74</f>
        <v>1577</v>
      </c>
      <c r="K74" s="472">
        <v>1</v>
      </c>
      <c r="L74" s="472">
        <v>1</v>
      </c>
      <c r="M74" s="472">
        <v>1</v>
      </c>
      <c r="N74" s="472">
        <v>1</v>
      </c>
      <c r="O74" s="472">
        <v>1</v>
      </c>
      <c r="P74" s="472"/>
      <c r="Q74" s="472">
        <v>1</v>
      </c>
      <c r="R74" s="472"/>
      <c r="S74" s="472"/>
      <c r="T74" s="472"/>
      <c r="U74" s="472"/>
      <c r="V74" s="146">
        <v>1</v>
      </c>
      <c r="W74" s="146">
        <f>O74*J74</f>
        <v>1577</v>
      </c>
      <c r="X74" s="146">
        <f>Q74*J74</f>
        <v>1577</v>
      </c>
      <c r="Y74" s="146">
        <f>T74*J74</f>
        <v>0</v>
      </c>
      <c r="Z74" s="146">
        <f>AJ74*J74</f>
        <v>1577</v>
      </c>
      <c r="AA74" s="253">
        <v>1577</v>
      </c>
      <c r="AB74" s="174">
        <f t="shared" si="88"/>
        <v>1</v>
      </c>
      <c r="AC74" s="253">
        <v>1577</v>
      </c>
      <c r="AD74" s="253">
        <v>1</v>
      </c>
      <c r="AE74" s="253">
        <v>1011</v>
      </c>
      <c r="AF74" s="543"/>
      <c r="AG74" s="37">
        <f>J74*0.75</f>
        <v>1182.75</v>
      </c>
      <c r="AH74" s="175">
        <f>AA74-AG74</f>
        <v>394.25</v>
      </c>
      <c r="AI74" s="182">
        <v>44597</v>
      </c>
      <c r="AJ74" s="152">
        <v>1</v>
      </c>
      <c r="AK74" s="566"/>
      <c r="AL74" s="152"/>
      <c r="AM74" s="152"/>
      <c r="AN74" s="195" t="e">
        <f>AM74/AL74</f>
        <v>#DIV/0!</v>
      </c>
      <c r="AO74" s="592" t="s">
        <v>148</v>
      </c>
      <c r="AP74" s="565"/>
      <c r="AQ74" s="565"/>
      <c r="AR74" s="565"/>
      <c r="AS74" s="565"/>
      <c r="AT74" s="565"/>
      <c r="AU74" s="40">
        <f>AV74+AW74+AX74+AY74+AZ74+BA74+BC74+BD74+BB74</f>
        <v>1577</v>
      </c>
      <c r="AV74" s="472"/>
      <c r="AW74" s="472">
        <v>500</v>
      </c>
      <c r="AX74" s="309">
        <v>77</v>
      </c>
      <c r="AY74" s="472"/>
      <c r="AZ74" s="472"/>
      <c r="BA74" s="472"/>
      <c r="BB74" s="472"/>
      <c r="BC74" s="472"/>
      <c r="BD74" s="309">
        <v>1000</v>
      </c>
      <c r="BE74" s="309"/>
      <c r="BF74" s="210" t="s">
        <v>149</v>
      </c>
      <c r="BG74" s="42" t="s">
        <v>909</v>
      </c>
      <c r="BH74" s="609" t="s">
        <v>910</v>
      </c>
      <c r="BI74" s="607" t="s">
        <v>87</v>
      </c>
      <c r="BJ74" s="210" t="s">
        <v>911</v>
      </c>
      <c r="BK74" s="210" t="s">
        <v>912</v>
      </c>
      <c r="BL74" s="210" t="s">
        <v>913</v>
      </c>
      <c r="BM74" s="219">
        <v>18097915918</v>
      </c>
      <c r="BN74" s="641" t="s">
        <v>921</v>
      </c>
      <c r="BO74" s="642">
        <v>15509085221</v>
      </c>
      <c r="BP74" s="641" t="s">
        <v>741</v>
      </c>
      <c r="BQ74" s="641" t="s">
        <v>922</v>
      </c>
      <c r="BR74" s="231" t="s">
        <v>923</v>
      </c>
    </row>
    <row r="75" s="120" customFormat="1" ht="42" hidden="1" customHeight="1" spans="1:70">
      <c r="A75" s="149">
        <v>54</v>
      </c>
      <c r="B75" s="32">
        <v>1</v>
      </c>
      <c r="C75" s="96" t="s">
        <v>87</v>
      </c>
      <c r="D75" s="249">
        <v>1</v>
      </c>
      <c r="E75" s="838">
        <v>3000</v>
      </c>
      <c r="F75" s="69" t="s">
        <v>924</v>
      </c>
      <c r="G75" s="474" t="s">
        <v>925</v>
      </c>
      <c r="H75" s="660">
        <v>3000</v>
      </c>
      <c r="I75" s="660"/>
      <c r="J75" s="97">
        <f t="shared" si="91"/>
        <v>3000</v>
      </c>
      <c r="K75" s="472">
        <v>1</v>
      </c>
      <c r="L75" s="472">
        <v>1</v>
      </c>
      <c r="M75" s="472">
        <v>1</v>
      </c>
      <c r="N75" s="472">
        <v>1</v>
      </c>
      <c r="O75" s="472">
        <v>1</v>
      </c>
      <c r="P75" s="472"/>
      <c r="Q75" s="472">
        <v>1</v>
      </c>
      <c r="R75" s="472"/>
      <c r="S75" s="472"/>
      <c r="T75" s="472"/>
      <c r="U75" s="472"/>
      <c r="V75" s="472">
        <v>1</v>
      </c>
      <c r="W75" s="146">
        <f>O75*J75</f>
        <v>3000</v>
      </c>
      <c r="X75" s="146">
        <f>Q75*J75</f>
        <v>3000</v>
      </c>
      <c r="Y75" s="146">
        <f>T75*J75</f>
        <v>0</v>
      </c>
      <c r="Z75" s="146">
        <f>AJ75*J75</f>
        <v>3000</v>
      </c>
      <c r="AA75" s="253">
        <v>2750</v>
      </c>
      <c r="AB75" s="174">
        <f t="shared" si="88"/>
        <v>0.916666666666667</v>
      </c>
      <c r="AC75" s="253">
        <v>2800</v>
      </c>
      <c r="AD75" s="253">
        <v>1</v>
      </c>
      <c r="AE75" s="253"/>
      <c r="AF75" s="253"/>
      <c r="AG75" s="37">
        <f>J75*0.75</f>
        <v>2250</v>
      </c>
      <c r="AH75" s="175">
        <f>AA75-AG75</f>
        <v>500</v>
      </c>
      <c r="AI75" s="182">
        <v>44726</v>
      </c>
      <c r="AJ75" s="152">
        <v>1</v>
      </c>
      <c r="AK75" s="566"/>
      <c r="AL75" s="152">
        <v>30</v>
      </c>
      <c r="AM75" s="152">
        <v>30</v>
      </c>
      <c r="AN75" s="195">
        <f>AM75/AL75</f>
        <v>1</v>
      </c>
      <c r="AO75" s="812"/>
      <c r="AP75" s="565"/>
      <c r="AQ75" s="565"/>
      <c r="AR75" s="565"/>
      <c r="AS75" s="565"/>
      <c r="AT75" s="565"/>
      <c r="AU75" s="40">
        <f>AV75+AW75+AX75+AY75+AZ75+BA75+BC75+BD75+BB75</f>
        <v>3000</v>
      </c>
      <c r="AV75" s="472"/>
      <c r="AW75" s="472"/>
      <c r="AX75" s="472"/>
      <c r="AY75" s="660"/>
      <c r="AZ75" s="472"/>
      <c r="BA75" s="472"/>
      <c r="BB75" s="472"/>
      <c r="BC75" s="472"/>
      <c r="BD75" s="660">
        <v>3000</v>
      </c>
      <c r="BE75" s="660"/>
      <c r="BF75" s="210" t="s">
        <v>149</v>
      </c>
      <c r="BG75" s="42" t="s">
        <v>909</v>
      </c>
      <c r="BH75" s="609" t="s">
        <v>910</v>
      </c>
      <c r="BI75" s="607" t="s">
        <v>87</v>
      </c>
      <c r="BJ75" s="210" t="s">
        <v>911</v>
      </c>
      <c r="BK75" s="210" t="s">
        <v>912</v>
      </c>
      <c r="BL75" s="210" t="s">
        <v>913</v>
      </c>
      <c r="BM75" s="219">
        <v>18097915918</v>
      </c>
      <c r="BN75" s="642"/>
      <c r="BO75" s="642"/>
      <c r="BP75" s="641" t="s">
        <v>741</v>
      </c>
      <c r="BQ75" s="641" t="s">
        <v>926</v>
      </c>
      <c r="BR75" s="231" t="s">
        <v>927</v>
      </c>
    </row>
    <row r="76" s="120" customFormat="1" ht="42" hidden="1" customHeight="1" spans="1:70">
      <c r="A76" s="149">
        <v>55</v>
      </c>
      <c r="B76" s="149">
        <v>1</v>
      </c>
      <c r="C76" s="96" t="s">
        <v>87</v>
      </c>
      <c r="D76" s="249">
        <v>1</v>
      </c>
      <c r="E76" s="249">
        <v>1000</v>
      </c>
      <c r="F76" s="85" t="s">
        <v>928</v>
      </c>
      <c r="G76" s="85" t="s">
        <v>929</v>
      </c>
      <c r="H76" s="304">
        <v>2500</v>
      </c>
      <c r="I76" s="304"/>
      <c r="J76" s="40">
        <v>2500</v>
      </c>
      <c r="K76" s="472">
        <v>1</v>
      </c>
      <c r="L76" s="472">
        <v>1</v>
      </c>
      <c r="M76" s="472">
        <v>1</v>
      </c>
      <c r="N76" s="472">
        <v>1</v>
      </c>
      <c r="O76" s="472">
        <v>1</v>
      </c>
      <c r="P76" s="472"/>
      <c r="Q76" s="472">
        <v>1</v>
      </c>
      <c r="R76" s="472"/>
      <c r="S76" s="472"/>
      <c r="T76" s="472"/>
      <c r="U76" s="472"/>
      <c r="V76" s="146">
        <v>1</v>
      </c>
      <c r="W76" s="146">
        <f>O76*J76</f>
        <v>2500</v>
      </c>
      <c r="X76" s="146">
        <f>Q76*J76</f>
        <v>2500</v>
      </c>
      <c r="Y76" s="146">
        <f>T76*J76</f>
        <v>0</v>
      </c>
      <c r="Z76" s="146">
        <f>AJ76*J76</f>
        <v>2500</v>
      </c>
      <c r="AA76" s="253">
        <v>2350</v>
      </c>
      <c r="AB76" s="174">
        <f t="shared" si="88"/>
        <v>0.94</v>
      </c>
      <c r="AC76" s="249">
        <v>2400</v>
      </c>
      <c r="AD76" s="253">
        <v>1</v>
      </c>
      <c r="AE76" s="253"/>
      <c r="AF76" s="595"/>
      <c r="AG76" s="37">
        <f>J76*0.75</f>
        <v>1875</v>
      </c>
      <c r="AH76" s="175">
        <f>AA76-AG76</f>
        <v>475</v>
      </c>
      <c r="AI76" s="182">
        <v>44683</v>
      </c>
      <c r="AJ76" s="40">
        <v>1</v>
      </c>
      <c r="AK76" s="182"/>
      <c r="AL76" s="152">
        <v>60</v>
      </c>
      <c r="AM76" s="152">
        <v>40</v>
      </c>
      <c r="AN76" s="195">
        <f>AM76/AL76</f>
        <v>0.666666666666667</v>
      </c>
      <c r="AO76" s="853" t="s">
        <v>930</v>
      </c>
      <c r="AP76" s="456"/>
      <c r="AQ76" s="456"/>
      <c r="AR76" s="509"/>
      <c r="AS76" s="854"/>
      <c r="AT76" s="855"/>
      <c r="AU76" s="717">
        <v>2500</v>
      </c>
      <c r="AV76" s="472"/>
      <c r="AW76" s="472"/>
      <c r="AX76" s="472"/>
      <c r="AY76" s="472"/>
      <c r="AZ76" s="472"/>
      <c r="BA76" s="219"/>
      <c r="BB76" s="32">
        <v>2500</v>
      </c>
      <c r="BC76" s="149"/>
      <c r="BD76" s="152"/>
      <c r="BE76" s="152"/>
      <c r="BF76" s="42" t="s">
        <v>149</v>
      </c>
      <c r="BG76" s="269" t="s">
        <v>909</v>
      </c>
      <c r="BH76" s="269" t="s">
        <v>910</v>
      </c>
      <c r="BI76" s="609" t="s">
        <v>87</v>
      </c>
      <c r="BJ76" s="609" t="s">
        <v>911</v>
      </c>
      <c r="BK76" s="609" t="s">
        <v>912</v>
      </c>
      <c r="BL76" s="609" t="s">
        <v>913</v>
      </c>
      <c r="BM76" s="149">
        <v>18097915918</v>
      </c>
      <c r="BN76" s="863"/>
      <c r="BO76" s="422"/>
      <c r="BP76" s="590" t="s">
        <v>741</v>
      </c>
      <c r="BQ76" s="590" t="s">
        <v>931</v>
      </c>
      <c r="BR76" s="225" t="s">
        <v>932</v>
      </c>
    </row>
    <row r="77" s="120" customFormat="1" ht="42" hidden="1" customHeight="1" spans="1:70">
      <c r="A77" s="149">
        <v>56</v>
      </c>
      <c r="B77" s="149">
        <v>1</v>
      </c>
      <c r="C77" s="96" t="s">
        <v>87</v>
      </c>
      <c r="D77" s="249">
        <v>1</v>
      </c>
      <c r="E77" s="249">
        <v>1000</v>
      </c>
      <c r="F77" s="85" t="s">
        <v>933</v>
      </c>
      <c r="G77" s="839" t="s">
        <v>934</v>
      </c>
      <c r="H77" s="660">
        <v>1700</v>
      </c>
      <c r="I77" s="660"/>
      <c r="J77" s="97">
        <v>1700</v>
      </c>
      <c r="K77" s="40">
        <v>1</v>
      </c>
      <c r="L77" s="40">
        <v>1</v>
      </c>
      <c r="M77" s="40">
        <v>1</v>
      </c>
      <c r="N77" s="40">
        <v>1</v>
      </c>
      <c r="O77" s="40">
        <v>1</v>
      </c>
      <c r="P77" s="40"/>
      <c r="Q77" s="40">
        <v>1</v>
      </c>
      <c r="R77" s="40"/>
      <c r="S77" s="40"/>
      <c r="T77" s="40"/>
      <c r="U77" s="40"/>
      <c r="V77" s="146">
        <v>1</v>
      </c>
      <c r="W77" s="146">
        <f>O77*J77</f>
        <v>1700</v>
      </c>
      <c r="X77" s="146">
        <f>Q77*J77</f>
        <v>1700</v>
      </c>
      <c r="Y77" s="146">
        <f>T77*J77</f>
        <v>0</v>
      </c>
      <c r="Z77" s="146">
        <f>AJ77*J77</f>
        <v>1700</v>
      </c>
      <c r="AA77" s="253">
        <v>1500</v>
      </c>
      <c r="AB77" s="174">
        <f t="shared" si="88"/>
        <v>0.882352941176471</v>
      </c>
      <c r="AC77" s="253">
        <v>1500</v>
      </c>
      <c r="AD77" s="253">
        <v>1</v>
      </c>
      <c r="AE77" s="253"/>
      <c r="AF77" s="543"/>
      <c r="AG77" s="37">
        <f>J77*0.75</f>
        <v>1275</v>
      </c>
      <c r="AH77" s="175">
        <f>AA77-AG77</f>
        <v>225</v>
      </c>
      <c r="AI77" s="182">
        <v>44732</v>
      </c>
      <c r="AJ77" s="152">
        <v>1</v>
      </c>
      <c r="AK77" s="566"/>
      <c r="AL77" s="152">
        <v>30</v>
      </c>
      <c r="AM77" s="152">
        <v>30</v>
      </c>
      <c r="AN77" s="254">
        <f>AM77/AL77</f>
        <v>1</v>
      </c>
      <c r="AO77" s="812"/>
      <c r="AP77" s="565"/>
      <c r="AQ77" s="565"/>
      <c r="AR77" s="565"/>
      <c r="AS77" s="565"/>
      <c r="AT77" s="565"/>
      <c r="AU77" s="40">
        <v>1700</v>
      </c>
      <c r="AV77" s="472"/>
      <c r="AW77" s="472"/>
      <c r="AX77" s="472">
        <v>700</v>
      </c>
      <c r="AY77" s="660"/>
      <c r="AZ77" s="472"/>
      <c r="BA77" s="472"/>
      <c r="BB77" s="472">
        <v>1000</v>
      </c>
      <c r="BC77" s="472"/>
      <c r="BD77" s="472"/>
      <c r="BE77" s="472"/>
      <c r="BF77" s="210" t="s">
        <v>149</v>
      </c>
      <c r="BG77" s="42" t="s">
        <v>909</v>
      </c>
      <c r="BH77" s="609" t="s">
        <v>910</v>
      </c>
      <c r="BI77" s="607" t="s">
        <v>87</v>
      </c>
      <c r="BJ77" s="210" t="s">
        <v>911</v>
      </c>
      <c r="BK77" s="210" t="s">
        <v>912</v>
      </c>
      <c r="BL77" s="210" t="s">
        <v>913</v>
      </c>
      <c r="BM77" s="219">
        <v>18097915918</v>
      </c>
      <c r="BN77" s="642"/>
      <c r="BO77" s="642"/>
      <c r="BP77" s="641" t="s">
        <v>489</v>
      </c>
      <c r="BQ77" s="641" t="s">
        <v>935</v>
      </c>
      <c r="BR77" s="225" t="s">
        <v>932</v>
      </c>
    </row>
    <row r="78" s="232" customFormat="1" ht="42" hidden="1" customHeight="1" spans="1:70">
      <c r="A78" s="145" t="s">
        <v>936</v>
      </c>
      <c r="B78" s="37">
        <f>SUM(B79:B83)</f>
        <v>5</v>
      </c>
      <c r="C78" s="37"/>
      <c r="D78" s="445"/>
      <c r="E78" s="445"/>
      <c r="F78" s="241" t="s">
        <v>937</v>
      </c>
      <c r="G78" s="144"/>
      <c r="H78" s="37">
        <f t="shared" ref="H78:Y78" si="92">SUM(H79:H83)</f>
        <v>4640</v>
      </c>
      <c r="I78" s="37"/>
      <c r="J78" s="37">
        <f t="shared" si="92"/>
        <v>4640</v>
      </c>
      <c r="K78" s="37">
        <f t="shared" si="92"/>
        <v>5</v>
      </c>
      <c r="L78" s="37">
        <f t="shared" si="92"/>
        <v>5</v>
      </c>
      <c r="M78" s="37">
        <f t="shared" si="92"/>
        <v>5</v>
      </c>
      <c r="N78" s="37">
        <f t="shared" si="92"/>
        <v>5</v>
      </c>
      <c r="O78" s="37">
        <f t="shared" si="92"/>
        <v>5</v>
      </c>
      <c r="P78" s="37">
        <f t="shared" si="92"/>
        <v>0</v>
      </c>
      <c r="Q78" s="37">
        <f t="shared" si="92"/>
        <v>5</v>
      </c>
      <c r="R78" s="37">
        <f t="shared" si="92"/>
        <v>0</v>
      </c>
      <c r="S78" s="37"/>
      <c r="T78" s="37">
        <f>SUM(T79:T83)</f>
        <v>0</v>
      </c>
      <c r="U78" s="37"/>
      <c r="V78" s="37">
        <f t="shared" ref="V78:AA78" si="93">SUM(V79:V83)</f>
        <v>5</v>
      </c>
      <c r="W78" s="37">
        <f t="shared" si="93"/>
        <v>4640</v>
      </c>
      <c r="X78" s="37">
        <f t="shared" si="93"/>
        <v>4640</v>
      </c>
      <c r="Y78" s="37">
        <f t="shared" si="93"/>
        <v>0</v>
      </c>
      <c r="Z78" s="37">
        <f t="shared" si="93"/>
        <v>4640</v>
      </c>
      <c r="AA78" s="445">
        <f t="shared" si="93"/>
        <v>4350</v>
      </c>
      <c r="AB78" s="174">
        <f t="shared" si="88"/>
        <v>0.9375</v>
      </c>
      <c r="AC78" s="445">
        <f>SUM(AC79:AC83)</f>
        <v>4200</v>
      </c>
      <c r="AD78" s="445"/>
      <c r="AE78" s="445"/>
      <c r="AF78" s="445"/>
      <c r="AG78" s="37"/>
      <c r="AH78" s="37"/>
      <c r="AI78" s="260"/>
      <c r="AJ78" s="260"/>
      <c r="AK78" s="254"/>
      <c r="AL78" s="260"/>
      <c r="AM78" s="260"/>
      <c r="AN78" s="254"/>
      <c r="AO78" s="815"/>
      <c r="AP78" s="462"/>
      <c r="AQ78" s="462"/>
      <c r="AR78" s="462"/>
      <c r="AS78" s="462"/>
      <c r="AT78" s="462"/>
      <c r="AU78" s="37">
        <f t="shared" ref="AU78:BD78" si="94">SUM(AU79:AU83)</f>
        <v>4640</v>
      </c>
      <c r="AV78" s="37">
        <f t="shared" si="94"/>
        <v>0</v>
      </c>
      <c r="AW78" s="37">
        <f t="shared" si="94"/>
        <v>0</v>
      </c>
      <c r="AX78" s="37">
        <f t="shared" si="94"/>
        <v>0</v>
      </c>
      <c r="AY78" s="37">
        <f t="shared" si="94"/>
        <v>1550</v>
      </c>
      <c r="AZ78" s="37">
        <f t="shared" si="94"/>
        <v>3090</v>
      </c>
      <c r="BA78" s="37">
        <f t="shared" si="94"/>
        <v>0</v>
      </c>
      <c r="BB78" s="37">
        <f t="shared" si="94"/>
        <v>0</v>
      </c>
      <c r="BC78" s="37">
        <f t="shared" si="94"/>
        <v>0</v>
      </c>
      <c r="BD78" s="37">
        <f t="shared" si="94"/>
        <v>0</v>
      </c>
      <c r="BE78" s="37"/>
      <c r="BF78" s="301"/>
      <c r="BG78" s="152"/>
      <c r="BH78" s="481"/>
      <c r="BI78" s="464"/>
      <c r="BJ78" s="152"/>
      <c r="BK78" s="152"/>
      <c r="BL78" s="152"/>
      <c r="BM78" s="149"/>
      <c r="BN78" s="462"/>
      <c r="BO78" s="462"/>
      <c r="BP78" s="462"/>
      <c r="BQ78" s="462"/>
      <c r="BR78" s="225"/>
    </row>
    <row r="79" s="119" customFormat="1" ht="42" hidden="1" customHeight="1" spans="1:70">
      <c r="A79" s="149">
        <v>57</v>
      </c>
      <c r="B79" s="32">
        <v>1</v>
      </c>
      <c r="C79" s="96" t="s">
        <v>87</v>
      </c>
      <c r="D79" s="249">
        <v>1</v>
      </c>
      <c r="E79" s="249">
        <v>990</v>
      </c>
      <c r="F79" s="85" t="s">
        <v>938</v>
      </c>
      <c r="G79" s="85" t="s">
        <v>939</v>
      </c>
      <c r="H79" s="304">
        <v>990</v>
      </c>
      <c r="I79" s="304"/>
      <c r="J79" s="97">
        <f t="shared" ref="J79:J83" si="95">AU79</f>
        <v>990</v>
      </c>
      <c r="K79" s="40">
        <v>1</v>
      </c>
      <c r="L79" s="40">
        <v>1</v>
      </c>
      <c r="M79" s="40">
        <v>1</v>
      </c>
      <c r="N79" s="40">
        <v>1</v>
      </c>
      <c r="O79" s="40">
        <v>1</v>
      </c>
      <c r="P79" s="40"/>
      <c r="Q79" s="40">
        <v>1</v>
      </c>
      <c r="R79" s="40"/>
      <c r="S79" s="40"/>
      <c r="T79" s="40"/>
      <c r="U79" s="40"/>
      <c r="V79" s="146">
        <v>1</v>
      </c>
      <c r="W79" s="146">
        <f>O79*J79</f>
        <v>990</v>
      </c>
      <c r="X79" s="146">
        <f>Q79*J79</f>
        <v>990</v>
      </c>
      <c r="Y79" s="146">
        <f>T79*J79</f>
        <v>0</v>
      </c>
      <c r="Z79" s="146">
        <f>AJ79*J79</f>
        <v>990</v>
      </c>
      <c r="AA79" s="253">
        <v>880</v>
      </c>
      <c r="AB79" s="174">
        <f t="shared" si="88"/>
        <v>0.888888888888889</v>
      </c>
      <c r="AC79" s="253">
        <v>900</v>
      </c>
      <c r="AD79" s="253">
        <v>1</v>
      </c>
      <c r="AE79" s="253">
        <v>105</v>
      </c>
      <c r="AF79" s="543"/>
      <c r="AG79" s="37">
        <f>J79*0.75</f>
        <v>742.5</v>
      </c>
      <c r="AH79" s="175">
        <f t="shared" ref="AH79:AH83" si="96">AA79-AG79</f>
        <v>137.5</v>
      </c>
      <c r="AI79" s="182">
        <v>44635</v>
      </c>
      <c r="AJ79" s="152">
        <v>1</v>
      </c>
      <c r="AK79" s="566"/>
      <c r="AL79" s="152">
        <v>30</v>
      </c>
      <c r="AM79" s="152">
        <v>15</v>
      </c>
      <c r="AN79" s="195">
        <f t="shared" ref="AN79:AN83" si="97">AM79/AL79</f>
        <v>0.5</v>
      </c>
      <c r="AO79" s="592" t="s">
        <v>940</v>
      </c>
      <c r="AP79" s="565"/>
      <c r="AQ79" s="565"/>
      <c r="AR79" s="565"/>
      <c r="AS79" s="565"/>
      <c r="AT79" s="565"/>
      <c r="AU79" s="40">
        <f t="shared" ref="AU79:AU83" si="98">AV79+AW79+AX79+AY79+AZ79+BA79+BC79+BD79+BB79</f>
        <v>990</v>
      </c>
      <c r="AV79" s="40"/>
      <c r="AW79" s="40"/>
      <c r="AX79" s="40"/>
      <c r="AY79" s="40"/>
      <c r="AZ79" s="304">
        <v>990</v>
      </c>
      <c r="BA79" s="40"/>
      <c r="BB79" s="40"/>
      <c r="BC79" s="40"/>
      <c r="BD79" s="40"/>
      <c r="BE79" s="40"/>
      <c r="BF79" s="210" t="s">
        <v>149</v>
      </c>
      <c r="BG79" s="607" t="s">
        <v>755</v>
      </c>
      <c r="BH79" s="615" t="s">
        <v>756</v>
      </c>
      <c r="BI79" s="42" t="s">
        <v>87</v>
      </c>
      <c r="BJ79" s="42" t="s">
        <v>152</v>
      </c>
      <c r="BK79" s="269" t="s">
        <v>779</v>
      </c>
      <c r="BL79" s="269" t="s">
        <v>780</v>
      </c>
      <c r="BM79" s="149">
        <v>19809086969</v>
      </c>
      <c r="BN79" s="590" t="s">
        <v>941</v>
      </c>
      <c r="BO79" s="462">
        <v>18209086868</v>
      </c>
      <c r="BP79" s="590" t="s">
        <v>156</v>
      </c>
      <c r="BQ79" s="590" t="s">
        <v>365</v>
      </c>
      <c r="BR79" s="150"/>
    </row>
    <row r="80" s="132" customFormat="1" ht="42" hidden="1" customHeight="1" spans="1:70">
      <c r="A80" s="149">
        <v>58</v>
      </c>
      <c r="B80" s="472">
        <v>1</v>
      </c>
      <c r="C80" s="42" t="s">
        <v>88</v>
      </c>
      <c r="D80" s="480">
        <v>1</v>
      </c>
      <c r="E80" s="456">
        <v>950</v>
      </c>
      <c r="F80" s="463" t="s">
        <v>942</v>
      </c>
      <c r="G80" s="463" t="s">
        <v>943</v>
      </c>
      <c r="H80" s="97">
        <v>950</v>
      </c>
      <c r="I80" s="97"/>
      <c r="J80" s="40">
        <f t="shared" si="95"/>
        <v>950</v>
      </c>
      <c r="K80" s="472">
        <v>1</v>
      </c>
      <c r="L80" s="472">
        <v>1</v>
      </c>
      <c r="M80" s="472">
        <v>1</v>
      </c>
      <c r="N80" s="472">
        <v>1</v>
      </c>
      <c r="O80" s="472">
        <v>1</v>
      </c>
      <c r="P80" s="472"/>
      <c r="Q80" s="472">
        <v>1</v>
      </c>
      <c r="R80" s="472"/>
      <c r="S80" s="472"/>
      <c r="T80" s="472"/>
      <c r="U80" s="472"/>
      <c r="V80" s="472">
        <v>1</v>
      </c>
      <c r="W80" s="146">
        <f>O80*J80</f>
        <v>950</v>
      </c>
      <c r="X80" s="146">
        <f>Q80*J80</f>
        <v>950</v>
      </c>
      <c r="Y80" s="146">
        <f>T80*J80</f>
        <v>0</v>
      </c>
      <c r="Z80" s="146">
        <f>AJ80*J80</f>
        <v>950</v>
      </c>
      <c r="AA80" s="253">
        <v>950</v>
      </c>
      <c r="AB80" s="174">
        <f t="shared" si="88"/>
        <v>1</v>
      </c>
      <c r="AC80" s="480">
        <v>800</v>
      </c>
      <c r="AD80" s="480">
        <v>1</v>
      </c>
      <c r="AE80" s="480">
        <v>845</v>
      </c>
      <c r="AF80" s="480"/>
      <c r="AG80" s="37">
        <f>J80*0.75</f>
        <v>712.5</v>
      </c>
      <c r="AH80" s="175">
        <f t="shared" si="96"/>
        <v>237.5</v>
      </c>
      <c r="AI80" s="182">
        <v>44711</v>
      </c>
      <c r="AJ80" s="149">
        <v>1</v>
      </c>
      <c r="AK80" s="254"/>
      <c r="AL80" s="149"/>
      <c r="AM80" s="149"/>
      <c r="AN80" s="195" t="e">
        <f t="shared" si="97"/>
        <v>#DIV/0!</v>
      </c>
      <c r="AO80" s="813" t="s">
        <v>220</v>
      </c>
      <c r="AP80" s="523"/>
      <c r="AQ80" s="523"/>
      <c r="AR80" s="587"/>
      <c r="AS80" s="523"/>
      <c r="AT80" s="523"/>
      <c r="AU80" s="40">
        <f t="shared" si="98"/>
        <v>950</v>
      </c>
      <c r="AV80" s="502"/>
      <c r="AW80" s="502"/>
      <c r="AX80" s="473"/>
      <c r="AY80" s="473">
        <v>950</v>
      </c>
      <c r="AZ80" s="472"/>
      <c r="BA80" s="472"/>
      <c r="BB80" s="472"/>
      <c r="BC80" s="472"/>
      <c r="BD80" s="472"/>
      <c r="BE80" s="472"/>
      <c r="BF80" s="277" t="s">
        <v>331</v>
      </c>
      <c r="BG80" s="605" t="s">
        <v>332</v>
      </c>
      <c r="BH80" s="605" t="s">
        <v>333</v>
      </c>
      <c r="BI80" s="269" t="s">
        <v>88</v>
      </c>
      <c r="BJ80" s="605" t="s">
        <v>224</v>
      </c>
      <c r="BK80" s="605" t="s">
        <v>944</v>
      </c>
      <c r="BL80" s="605" t="s">
        <v>945</v>
      </c>
      <c r="BM80" s="149">
        <v>13667599919</v>
      </c>
      <c r="BN80" s="642"/>
      <c r="BO80" s="642"/>
      <c r="BP80" s="642"/>
      <c r="BQ80" s="642"/>
      <c r="BR80" s="227" t="s">
        <v>946</v>
      </c>
    </row>
    <row r="81" s="781" customFormat="1" ht="42" customHeight="1" spans="1:70">
      <c r="A81" s="465">
        <v>59</v>
      </c>
      <c r="B81" s="483">
        <v>1</v>
      </c>
      <c r="C81" s="653" t="s">
        <v>90</v>
      </c>
      <c r="D81" s="485">
        <v>1</v>
      </c>
      <c r="E81" s="485">
        <v>600</v>
      </c>
      <c r="F81" s="647" t="s">
        <v>947</v>
      </c>
      <c r="G81" s="88" t="s">
        <v>948</v>
      </c>
      <c r="H81" s="483">
        <v>600</v>
      </c>
      <c r="I81" s="40"/>
      <c r="J81" s="795">
        <v>600</v>
      </c>
      <c r="K81" s="40">
        <v>1</v>
      </c>
      <c r="L81" s="40">
        <v>1</v>
      </c>
      <c r="M81" s="40">
        <v>1</v>
      </c>
      <c r="N81" s="40">
        <v>1</v>
      </c>
      <c r="O81" s="660">
        <v>1</v>
      </c>
      <c r="P81" s="660"/>
      <c r="Q81" s="40">
        <v>1</v>
      </c>
      <c r="R81" s="302"/>
      <c r="S81" s="302"/>
      <c r="T81" s="40"/>
      <c r="U81" s="40"/>
      <c r="V81" s="40">
        <v>1</v>
      </c>
      <c r="W81" s="146">
        <f>O81*J81</f>
        <v>600</v>
      </c>
      <c r="X81" s="146">
        <f>Q81*J81</f>
        <v>600</v>
      </c>
      <c r="Y81" s="146">
        <f>T81*J81</f>
        <v>0</v>
      </c>
      <c r="Z81" s="146">
        <f>AJ81*J81</f>
        <v>600</v>
      </c>
      <c r="AA81" s="545">
        <v>600</v>
      </c>
      <c r="AB81" s="542">
        <f t="shared" si="88"/>
        <v>1</v>
      </c>
      <c r="AC81" s="545">
        <v>600</v>
      </c>
      <c r="AD81" s="545">
        <v>1</v>
      </c>
      <c r="AE81" s="545">
        <v>222</v>
      </c>
      <c r="AF81" s="546"/>
      <c r="AG81" s="441">
        <f>J81*0.75</f>
        <v>450</v>
      </c>
      <c r="AH81" s="562">
        <f t="shared" si="96"/>
        <v>150</v>
      </c>
      <c r="AI81" s="567">
        <v>44676</v>
      </c>
      <c r="AJ81" s="152">
        <v>1</v>
      </c>
      <c r="AK81" s="566"/>
      <c r="AL81" s="152">
        <v>15</v>
      </c>
      <c r="AM81" s="152">
        <v>15</v>
      </c>
      <c r="AN81" s="195">
        <f t="shared" si="97"/>
        <v>1</v>
      </c>
      <c r="AO81" s="814" t="s">
        <v>148</v>
      </c>
      <c r="AP81" s="565"/>
      <c r="AQ81" s="565"/>
      <c r="AR81" s="565"/>
      <c r="AS81" s="565"/>
      <c r="AT81" s="565"/>
      <c r="AU81" s="40">
        <f t="shared" si="98"/>
        <v>600</v>
      </c>
      <c r="AV81" s="40"/>
      <c r="AW81" s="306"/>
      <c r="AX81" s="40"/>
      <c r="AY81" s="40">
        <v>600</v>
      </c>
      <c r="AZ81" s="40"/>
      <c r="BA81" s="40"/>
      <c r="BB81" s="40"/>
      <c r="BC81" s="40"/>
      <c r="BD81" s="40"/>
      <c r="BE81" s="40"/>
      <c r="BF81" s="210" t="s">
        <v>149</v>
      </c>
      <c r="BG81" s="269" t="s">
        <v>755</v>
      </c>
      <c r="BH81" s="615" t="s">
        <v>756</v>
      </c>
      <c r="BI81" s="484" t="s">
        <v>90</v>
      </c>
      <c r="BJ81" s="269" t="s">
        <v>307</v>
      </c>
      <c r="BK81" s="269" t="s">
        <v>757</v>
      </c>
      <c r="BL81" s="269" t="s">
        <v>758</v>
      </c>
      <c r="BM81" s="149">
        <v>15292550575</v>
      </c>
      <c r="BN81" s="590" t="s">
        <v>949</v>
      </c>
      <c r="BO81" s="462">
        <v>16699995678</v>
      </c>
      <c r="BP81" s="590" t="s">
        <v>195</v>
      </c>
      <c r="BQ81" s="590" t="s">
        <v>950</v>
      </c>
      <c r="BR81" s="769" t="s">
        <v>951</v>
      </c>
    </row>
    <row r="82" s="620" customFormat="1" ht="42" customHeight="1" spans="1:70">
      <c r="A82" s="465">
        <v>60</v>
      </c>
      <c r="B82" s="466">
        <v>1</v>
      </c>
      <c r="C82" s="467" t="s">
        <v>90</v>
      </c>
      <c r="D82" s="470">
        <v>1</v>
      </c>
      <c r="E82" s="470">
        <v>1200</v>
      </c>
      <c r="F82" s="482" t="s">
        <v>952</v>
      </c>
      <c r="G82" s="474" t="s">
        <v>953</v>
      </c>
      <c r="H82" s="483">
        <v>1200</v>
      </c>
      <c r="I82" s="40"/>
      <c r="J82" s="795">
        <f t="shared" si="95"/>
        <v>1200</v>
      </c>
      <c r="K82" s="40">
        <v>1</v>
      </c>
      <c r="L82" s="40">
        <v>1</v>
      </c>
      <c r="M82" s="40">
        <v>1</v>
      </c>
      <c r="N82" s="40">
        <v>1</v>
      </c>
      <c r="O82" s="40">
        <v>1</v>
      </c>
      <c r="P82" s="40"/>
      <c r="Q82" s="40">
        <v>1</v>
      </c>
      <c r="R82" s="40"/>
      <c r="S82" s="40"/>
      <c r="T82" s="40"/>
      <c r="U82" s="40"/>
      <c r="V82" s="40">
        <v>1</v>
      </c>
      <c r="W82" s="146">
        <f>O82*J82</f>
        <v>1200</v>
      </c>
      <c r="X82" s="146">
        <f>Q82*J82</f>
        <v>1200</v>
      </c>
      <c r="Y82" s="146">
        <f>T82*J82</f>
        <v>0</v>
      </c>
      <c r="Z82" s="146">
        <f>AJ82*J82</f>
        <v>1200</v>
      </c>
      <c r="AA82" s="545">
        <v>1020</v>
      </c>
      <c r="AB82" s="542">
        <f t="shared" si="88"/>
        <v>0.85</v>
      </c>
      <c r="AC82" s="545">
        <v>1000</v>
      </c>
      <c r="AD82" s="799"/>
      <c r="AE82" s="545"/>
      <c r="AF82" s="545"/>
      <c r="AG82" s="441">
        <f>J82*0.75</f>
        <v>900</v>
      </c>
      <c r="AH82" s="562">
        <f t="shared" si="96"/>
        <v>120</v>
      </c>
      <c r="AI82" s="567">
        <v>44630</v>
      </c>
      <c r="AJ82" s="152">
        <v>1</v>
      </c>
      <c r="AK82" s="566"/>
      <c r="AL82" s="152">
        <v>15</v>
      </c>
      <c r="AM82" s="152">
        <v>15</v>
      </c>
      <c r="AN82" s="195">
        <f t="shared" si="97"/>
        <v>1</v>
      </c>
      <c r="AO82" s="856" t="s">
        <v>464</v>
      </c>
      <c r="AP82" s="565"/>
      <c r="AQ82" s="565"/>
      <c r="AR82" s="544" t="s">
        <v>754</v>
      </c>
      <c r="AS82" s="565"/>
      <c r="AT82" s="565"/>
      <c r="AU82" s="40">
        <f t="shared" si="98"/>
        <v>1200</v>
      </c>
      <c r="AV82" s="40"/>
      <c r="AW82" s="40"/>
      <c r="AX82" s="40"/>
      <c r="AY82" s="40"/>
      <c r="AZ82" s="40">
        <v>1200</v>
      </c>
      <c r="BA82" s="40"/>
      <c r="BB82" s="40"/>
      <c r="BC82" s="40"/>
      <c r="BD82" s="40"/>
      <c r="BE82" s="40"/>
      <c r="BF82" s="210" t="s">
        <v>149</v>
      </c>
      <c r="BG82" s="269" t="s">
        <v>755</v>
      </c>
      <c r="BH82" s="607" t="s">
        <v>756</v>
      </c>
      <c r="BI82" s="484" t="s">
        <v>90</v>
      </c>
      <c r="BJ82" s="269" t="s">
        <v>307</v>
      </c>
      <c r="BK82" s="269" t="s">
        <v>757</v>
      </c>
      <c r="BL82" s="269" t="s">
        <v>758</v>
      </c>
      <c r="BM82" s="149">
        <v>15292550575</v>
      </c>
      <c r="BN82" s="590" t="s">
        <v>954</v>
      </c>
      <c r="BO82" s="462">
        <v>13813397527</v>
      </c>
      <c r="BP82" s="590" t="s">
        <v>760</v>
      </c>
      <c r="BQ82" s="590" t="s">
        <v>761</v>
      </c>
      <c r="BR82" s="864"/>
    </row>
    <row r="83" s="120" customFormat="1" ht="42" hidden="1" customHeight="1" spans="1:70">
      <c r="A83" s="149">
        <v>61</v>
      </c>
      <c r="B83" s="32">
        <v>1</v>
      </c>
      <c r="C83" s="96" t="s">
        <v>89</v>
      </c>
      <c r="D83" s="249">
        <v>1</v>
      </c>
      <c r="E83" s="249">
        <v>900</v>
      </c>
      <c r="F83" s="85" t="s">
        <v>955</v>
      </c>
      <c r="G83" s="85" t="s">
        <v>956</v>
      </c>
      <c r="H83" s="304">
        <v>900</v>
      </c>
      <c r="I83" s="304"/>
      <c r="J83" s="97">
        <f t="shared" si="95"/>
        <v>900</v>
      </c>
      <c r="K83" s="40">
        <v>1</v>
      </c>
      <c r="L83" s="40">
        <v>1</v>
      </c>
      <c r="M83" s="40">
        <v>1</v>
      </c>
      <c r="N83" s="40">
        <v>1</v>
      </c>
      <c r="O83" s="40">
        <v>1</v>
      </c>
      <c r="P83" s="40"/>
      <c r="Q83" s="472">
        <v>1</v>
      </c>
      <c r="R83" s="40"/>
      <c r="S83" s="40"/>
      <c r="T83" s="40"/>
      <c r="U83" s="40"/>
      <c r="V83" s="40">
        <v>1</v>
      </c>
      <c r="W83" s="146">
        <f>O83*J83</f>
        <v>900</v>
      </c>
      <c r="X83" s="146">
        <f>Q83*J83</f>
        <v>900</v>
      </c>
      <c r="Y83" s="146">
        <f>T83*J83</f>
        <v>0</v>
      </c>
      <c r="Z83" s="146">
        <f>AJ83*J83</f>
        <v>900</v>
      </c>
      <c r="AA83" s="253">
        <v>900</v>
      </c>
      <c r="AB83" s="174">
        <f t="shared" si="88"/>
        <v>1</v>
      </c>
      <c r="AC83" s="253">
        <v>900</v>
      </c>
      <c r="AD83" s="253">
        <v>1</v>
      </c>
      <c r="AE83" s="253"/>
      <c r="AF83" s="253"/>
      <c r="AG83" s="37">
        <f>J83*0.75</f>
        <v>675</v>
      </c>
      <c r="AH83" s="175">
        <f t="shared" si="96"/>
        <v>225</v>
      </c>
      <c r="AI83" s="182">
        <v>44635</v>
      </c>
      <c r="AJ83" s="152">
        <v>1</v>
      </c>
      <c r="AK83" s="566"/>
      <c r="AL83" s="152">
        <v>30</v>
      </c>
      <c r="AM83" s="152">
        <v>30</v>
      </c>
      <c r="AN83" s="195">
        <f t="shared" si="97"/>
        <v>1</v>
      </c>
      <c r="AO83" s="592" t="s">
        <v>123</v>
      </c>
      <c r="AP83" s="812"/>
      <c r="AQ83" s="812"/>
      <c r="AR83" s="565"/>
      <c r="AS83" s="565"/>
      <c r="AT83" s="565"/>
      <c r="AU83" s="40">
        <f t="shared" si="98"/>
        <v>900</v>
      </c>
      <c r="AV83" s="40"/>
      <c r="AW83" s="40"/>
      <c r="AX83" s="40"/>
      <c r="AY83" s="40"/>
      <c r="AZ83" s="304">
        <v>900</v>
      </c>
      <c r="BA83" s="40"/>
      <c r="BB83" s="40"/>
      <c r="BC83" s="40"/>
      <c r="BD83" s="40"/>
      <c r="BE83" s="40"/>
      <c r="BF83" s="210" t="s">
        <v>149</v>
      </c>
      <c r="BG83" s="607" t="s">
        <v>755</v>
      </c>
      <c r="BH83" s="615" t="s">
        <v>756</v>
      </c>
      <c r="BI83" s="42" t="s">
        <v>89</v>
      </c>
      <c r="BJ83" s="606" t="s">
        <v>124</v>
      </c>
      <c r="BK83" s="269" t="s">
        <v>815</v>
      </c>
      <c r="BL83" s="269" t="s">
        <v>816</v>
      </c>
      <c r="BM83" s="152">
        <v>13779031280</v>
      </c>
      <c r="BN83" s="591" t="s">
        <v>957</v>
      </c>
      <c r="BO83" s="565">
        <v>13579459597</v>
      </c>
      <c r="BP83" s="591" t="s">
        <v>119</v>
      </c>
      <c r="BQ83" s="591" t="s">
        <v>958</v>
      </c>
      <c r="BR83" s="150" t="s">
        <v>959</v>
      </c>
    </row>
    <row r="84" s="121" customFormat="1" ht="42" hidden="1" customHeight="1" spans="1:70">
      <c r="A84" s="139" t="s">
        <v>166</v>
      </c>
      <c r="B84" s="671">
        <f>SUM(B85:B100)</f>
        <v>16</v>
      </c>
      <c r="C84" s="671"/>
      <c r="D84" s="651"/>
      <c r="E84" s="651"/>
      <c r="F84" s="454" t="s">
        <v>167</v>
      </c>
      <c r="G84" s="225"/>
      <c r="H84" s="671">
        <f>SUM(H85:H100)</f>
        <v>54298</v>
      </c>
      <c r="I84" s="671"/>
      <c r="J84" s="671">
        <f t="shared" ref="J84:T84" si="99">SUM(J85:J100)</f>
        <v>35748</v>
      </c>
      <c r="K84" s="671">
        <f t="shared" si="99"/>
        <v>16</v>
      </c>
      <c r="L84" s="671">
        <f t="shared" si="99"/>
        <v>16</v>
      </c>
      <c r="M84" s="671">
        <f t="shared" si="99"/>
        <v>16</v>
      </c>
      <c r="N84" s="671">
        <f t="shared" si="99"/>
        <v>16</v>
      </c>
      <c r="O84" s="671">
        <f t="shared" si="99"/>
        <v>16</v>
      </c>
      <c r="P84" s="671">
        <f t="shared" si="99"/>
        <v>0</v>
      </c>
      <c r="Q84" s="671">
        <f t="shared" si="99"/>
        <v>16</v>
      </c>
      <c r="R84" s="671">
        <f t="shared" si="99"/>
        <v>0</v>
      </c>
      <c r="S84" s="671"/>
      <c r="T84" s="671">
        <f>SUM(T85:T100)</f>
        <v>0</v>
      </c>
      <c r="U84" s="671"/>
      <c r="V84" s="671">
        <f>SUM(V85:V100)</f>
        <v>16</v>
      </c>
      <c r="W84" s="671"/>
      <c r="X84" s="671"/>
      <c r="Y84" s="671"/>
      <c r="Z84" s="671"/>
      <c r="AA84" s="651">
        <f>SUM(AA85:AA100)</f>
        <v>32298</v>
      </c>
      <c r="AB84" s="174">
        <f t="shared" si="88"/>
        <v>0.903491104397449</v>
      </c>
      <c r="AC84" s="651">
        <f>SUM(AC85:AC100)</f>
        <v>27980</v>
      </c>
      <c r="AD84" s="651"/>
      <c r="AE84" s="651"/>
      <c r="AF84" s="651"/>
      <c r="AG84" s="671"/>
      <c r="AH84" s="671"/>
      <c r="AI84" s="681"/>
      <c r="AJ84" s="681"/>
      <c r="AK84" s="566"/>
      <c r="AL84" s="681"/>
      <c r="AM84" s="681"/>
      <c r="AN84" s="566"/>
      <c r="AO84" s="812"/>
      <c r="AP84" s="565"/>
      <c r="AQ84" s="565"/>
      <c r="AR84" s="565"/>
      <c r="AS84" s="565"/>
      <c r="AT84" s="565"/>
      <c r="AU84" s="671">
        <f t="shared" ref="AU84:BD84" si="100">SUM(AU85:AU100)</f>
        <v>35748</v>
      </c>
      <c r="AV84" s="671">
        <f t="shared" si="100"/>
        <v>455</v>
      </c>
      <c r="AW84" s="671">
        <f t="shared" si="100"/>
        <v>3813</v>
      </c>
      <c r="AX84" s="671">
        <f t="shared" si="100"/>
        <v>1598</v>
      </c>
      <c r="AY84" s="671">
        <f t="shared" si="100"/>
        <v>7432</v>
      </c>
      <c r="AZ84" s="671">
        <f t="shared" si="100"/>
        <v>2500</v>
      </c>
      <c r="BA84" s="671">
        <f t="shared" si="100"/>
        <v>0</v>
      </c>
      <c r="BB84" s="671">
        <f t="shared" si="100"/>
        <v>17500</v>
      </c>
      <c r="BC84" s="671">
        <f t="shared" si="100"/>
        <v>0</v>
      </c>
      <c r="BD84" s="671">
        <f t="shared" si="100"/>
        <v>2450</v>
      </c>
      <c r="BE84" s="671"/>
      <c r="BF84" s="671"/>
      <c r="BG84" s="142"/>
      <c r="BH84" s="671"/>
      <c r="BI84" s="481"/>
      <c r="BJ84" s="142"/>
      <c r="BK84" s="142"/>
      <c r="BL84" s="142"/>
      <c r="BM84" s="142"/>
      <c r="BN84" s="444"/>
      <c r="BO84" s="444"/>
      <c r="BP84" s="444"/>
      <c r="BQ84" s="444"/>
      <c r="BR84" s="225"/>
    </row>
    <row r="85" s="120" customFormat="1" ht="42" hidden="1" customHeight="1" spans="1:70">
      <c r="A85" s="149">
        <v>62</v>
      </c>
      <c r="B85" s="32">
        <v>1</v>
      </c>
      <c r="C85" s="96" t="s">
        <v>87</v>
      </c>
      <c r="D85" s="249">
        <v>1</v>
      </c>
      <c r="E85" s="249">
        <v>2450</v>
      </c>
      <c r="F85" s="463" t="s">
        <v>960</v>
      </c>
      <c r="G85" s="463" t="s">
        <v>961</v>
      </c>
      <c r="H85" s="473">
        <v>2450</v>
      </c>
      <c r="I85" s="473"/>
      <c r="J85" s="97">
        <f t="shared" ref="J85:J94" si="101">AU85</f>
        <v>2450</v>
      </c>
      <c r="K85" s="502">
        <v>1</v>
      </c>
      <c r="L85" s="502">
        <v>1</v>
      </c>
      <c r="M85" s="502">
        <v>1</v>
      </c>
      <c r="N85" s="502">
        <v>1</v>
      </c>
      <c r="O85" s="502">
        <v>1</v>
      </c>
      <c r="P85" s="502"/>
      <c r="Q85" s="502">
        <v>1</v>
      </c>
      <c r="R85" s="502"/>
      <c r="S85" s="502"/>
      <c r="T85" s="502"/>
      <c r="U85" s="502"/>
      <c r="V85" s="502">
        <v>1</v>
      </c>
      <c r="W85" s="146">
        <f t="shared" ref="W85:W100" si="102">O85*J85</f>
        <v>2450</v>
      </c>
      <c r="X85" s="146">
        <f t="shared" ref="X85:X100" si="103">Q85*J85</f>
        <v>2450</v>
      </c>
      <c r="Y85" s="146">
        <f t="shared" ref="Y85:Y100" si="104">T85*J85</f>
        <v>0</v>
      </c>
      <c r="Z85" s="146">
        <f t="shared" ref="Z85:Z100" si="105">AJ85*J85</f>
        <v>2450</v>
      </c>
      <c r="AA85" s="253">
        <v>2260</v>
      </c>
      <c r="AB85" s="174">
        <f t="shared" si="88"/>
        <v>0.922448979591837</v>
      </c>
      <c r="AC85" s="253">
        <v>2300</v>
      </c>
      <c r="AD85" s="253">
        <v>1</v>
      </c>
      <c r="AE85" s="253">
        <v>876</v>
      </c>
      <c r="AF85" s="543"/>
      <c r="AG85" s="37">
        <f t="shared" ref="AG85:AG100" si="106">J85*0.75</f>
        <v>1837.5</v>
      </c>
      <c r="AH85" s="175">
        <f t="shared" ref="AH85:AH100" si="107">AA85-AG85</f>
        <v>422.5</v>
      </c>
      <c r="AI85" s="182">
        <v>44640</v>
      </c>
      <c r="AJ85" s="152">
        <v>1</v>
      </c>
      <c r="AK85" s="566"/>
      <c r="AL85" s="677">
        <v>25</v>
      </c>
      <c r="AM85" s="677">
        <v>25</v>
      </c>
      <c r="AN85" s="195">
        <f t="shared" ref="AN85:AN94" si="108">AM85/AL85</f>
        <v>1</v>
      </c>
      <c r="AO85" s="857" t="s">
        <v>962</v>
      </c>
      <c r="AP85" s="510"/>
      <c r="AQ85" s="510"/>
      <c r="AR85" s="565"/>
      <c r="AS85" s="565"/>
      <c r="AT85" s="565"/>
      <c r="AU85" s="40">
        <f t="shared" ref="AU85:AU94" si="109">AV85+AW85+AX85+AY85+AZ85+BA85+BC85+BD85+BB85</f>
        <v>2450</v>
      </c>
      <c r="AV85" s="502"/>
      <c r="AW85" s="502"/>
      <c r="AX85" s="502"/>
      <c r="AY85" s="473"/>
      <c r="AZ85" s="502"/>
      <c r="BA85" s="502"/>
      <c r="BB85" s="502"/>
      <c r="BC85" s="502"/>
      <c r="BD85" s="473">
        <v>2450</v>
      </c>
      <c r="BE85" s="473"/>
      <c r="BF85" s="277" t="s">
        <v>171</v>
      </c>
      <c r="BG85" s="609" t="s">
        <v>172</v>
      </c>
      <c r="BH85" s="277" t="s">
        <v>173</v>
      </c>
      <c r="BI85" s="607" t="s">
        <v>87</v>
      </c>
      <c r="BJ85" s="609" t="s">
        <v>963</v>
      </c>
      <c r="BK85" s="609" t="s">
        <v>964</v>
      </c>
      <c r="BL85" s="609" t="s">
        <v>965</v>
      </c>
      <c r="BM85" s="149">
        <v>13779601177</v>
      </c>
      <c r="BN85" s="590" t="s">
        <v>966</v>
      </c>
      <c r="BO85" s="462">
        <v>18199916166</v>
      </c>
      <c r="BP85" s="590" t="s">
        <v>489</v>
      </c>
      <c r="BQ85" s="641" t="s">
        <v>935</v>
      </c>
      <c r="BR85" s="279" t="s">
        <v>967</v>
      </c>
    </row>
    <row r="86" s="120" customFormat="1" ht="42" hidden="1" customHeight="1" spans="1:70">
      <c r="A86" s="149">
        <v>63</v>
      </c>
      <c r="B86" s="32">
        <v>1</v>
      </c>
      <c r="C86" s="96" t="s">
        <v>87</v>
      </c>
      <c r="D86" s="249">
        <v>1</v>
      </c>
      <c r="E86" s="840">
        <v>565</v>
      </c>
      <c r="F86" s="463" t="s">
        <v>968</v>
      </c>
      <c r="G86" s="463" t="s">
        <v>969</v>
      </c>
      <c r="H86" s="473">
        <v>565</v>
      </c>
      <c r="I86" s="473"/>
      <c r="J86" s="97">
        <f t="shared" si="101"/>
        <v>565</v>
      </c>
      <c r="K86" s="502">
        <v>1</v>
      </c>
      <c r="L86" s="502">
        <v>1</v>
      </c>
      <c r="M86" s="502">
        <v>1</v>
      </c>
      <c r="N86" s="502">
        <v>1</v>
      </c>
      <c r="O86" s="502">
        <v>1</v>
      </c>
      <c r="P86" s="502"/>
      <c r="Q86" s="502">
        <v>1</v>
      </c>
      <c r="R86" s="502"/>
      <c r="S86" s="502"/>
      <c r="T86" s="502"/>
      <c r="U86" s="502"/>
      <c r="V86" s="146">
        <v>1</v>
      </c>
      <c r="W86" s="146">
        <f t="shared" si="102"/>
        <v>565</v>
      </c>
      <c r="X86" s="146">
        <f t="shared" si="103"/>
        <v>565</v>
      </c>
      <c r="Y86" s="146">
        <f t="shared" si="104"/>
        <v>0</v>
      </c>
      <c r="Z86" s="146">
        <f t="shared" si="105"/>
        <v>565</v>
      </c>
      <c r="AA86" s="253">
        <v>560</v>
      </c>
      <c r="AB86" s="174">
        <f t="shared" si="88"/>
        <v>0.991150442477876</v>
      </c>
      <c r="AC86" s="253">
        <v>560</v>
      </c>
      <c r="AD86" s="253">
        <v>1</v>
      </c>
      <c r="AE86" s="253">
        <v>422</v>
      </c>
      <c r="AF86" s="543"/>
      <c r="AG86" s="37">
        <f t="shared" si="106"/>
        <v>423.75</v>
      </c>
      <c r="AH86" s="175">
        <f t="shared" si="107"/>
        <v>136.25</v>
      </c>
      <c r="AI86" s="182">
        <v>44630</v>
      </c>
      <c r="AJ86" s="152">
        <v>1</v>
      </c>
      <c r="AK86" s="566"/>
      <c r="AL86" s="677">
        <v>15</v>
      </c>
      <c r="AM86" s="677">
        <v>15</v>
      </c>
      <c r="AN86" s="195">
        <f t="shared" si="108"/>
        <v>1</v>
      </c>
      <c r="AO86" s="858" t="s">
        <v>970</v>
      </c>
      <c r="AP86" s="859"/>
      <c r="AQ86" s="859"/>
      <c r="AR86" s="860" t="s">
        <v>971</v>
      </c>
      <c r="AS86" s="565"/>
      <c r="AT86" s="565"/>
      <c r="AU86" s="40">
        <f t="shared" si="109"/>
        <v>565</v>
      </c>
      <c r="AV86" s="502"/>
      <c r="AW86" s="502"/>
      <c r="AX86" s="502"/>
      <c r="AY86" s="473">
        <v>565</v>
      </c>
      <c r="AZ86" s="502"/>
      <c r="BA86" s="502"/>
      <c r="BB86" s="502"/>
      <c r="BC86" s="502"/>
      <c r="BD86" s="502"/>
      <c r="BE86" s="502"/>
      <c r="BF86" s="277" t="s">
        <v>171</v>
      </c>
      <c r="BG86" s="609" t="s">
        <v>172</v>
      </c>
      <c r="BH86" s="277" t="s">
        <v>173</v>
      </c>
      <c r="BI86" s="607" t="s">
        <v>87</v>
      </c>
      <c r="BJ86" s="609" t="s">
        <v>963</v>
      </c>
      <c r="BK86" s="609" t="s">
        <v>964</v>
      </c>
      <c r="BL86" s="609" t="s">
        <v>965</v>
      </c>
      <c r="BM86" s="149">
        <v>13779601177</v>
      </c>
      <c r="BN86" s="590" t="s">
        <v>972</v>
      </c>
      <c r="BO86" s="462">
        <v>15276028882</v>
      </c>
      <c r="BP86" s="590" t="s">
        <v>652</v>
      </c>
      <c r="BQ86" s="590" t="s">
        <v>973</v>
      </c>
      <c r="BR86" s="279" t="s">
        <v>974</v>
      </c>
    </row>
    <row r="87" s="119" customFormat="1" ht="42" hidden="1" customHeight="1" spans="1:70">
      <c r="A87" s="149">
        <v>64</v>
      </c>
      <c r="B87" s="481">
        <v>1</v>
      </c>
      <c r="C87" s="42" t="s">
        <v>88</v>
      </c>
      <c r="D87" s="480">
        <v>1</v>
      </c>
      <c r="E87" s="480">
        <v>918</v>
      </c>
      <c r="F87" s="69" t="s">
        <v>975</v>
      </c>
      <c r="G87" s="463" t="s">
        <v>976</v>
      </c>
      <c r="H87" s="306">
        <v>918</v>
      </c>
      <c r="I87" s="306"/>
      <c r="J87" s="97">
        <f t="shared" si="101"/>
        <v>918</v>
      </c>
      <c r="K87" s="306">
        <v>1</v>
      </c>
      <c r="L87" s="306">
        <v>1</v>
      </c>
      <c r="M87" s="306">
        <v>1</v>
      </c>
      <c r="N87" s="306">
        <v>1</v>
      </c>
      <c r="O87" s="481">
        <v>1</v>
      </c>
      <c r="P87" s="481"/>
      <c r="Q87" s="481">
        <v>1</v>
      </c>
      <c r="R87" s="481"/>
      <c r="S87" s="481"/>
      <c r="T87" s="481"/>
      <c r="U87" s="481"/>
      <c r="V87" s="481">
        <v>1</v>
      </c>
      <c r="W87" s="146">
        <f t="shared" si="102"/>
        <v>918</v>
      </c>
      <c r="X87" s="146">
        <f t="shared" si="103"/>
        <v>918</v>
      </c>
      <c r="Y87" s="146">
        <f t="shared" si="104"/>
        <v>0</v>
      </c>
      <c r="Z87" s="146">
        <f t="shared" si="105"/>
        <v>918</v>
      </c>
      <c r="AA87" s="253">
        <v>800</v>
      </c>
      <c r="AB87" s="174">
        <f t="shared" si="88"/>
        <v>0.871459694989107</v>
      </c>
      <c r="AC87" s="253">
        <v>500</v>
      </c>
      <c r="AD87" s="253">
        <v>1</v>
      </c>
      <c r="AE87" s="253">
        <v>680</v>
      </c>
      <c r="AF87" s="253"/>
      <c r="AG87" s="37">
        <f t="shared" si="106"/>
        <v>688.5</v>
      </c>
      <c r="AH87" s="175">
        <f t="shared" si="107"/>
        <v>111.5</v>
      </c>
      <c r="AI87" s="182">
        <v>44682</v>
      </c>
      <c r="AJ87" s="152">
        <v>1</v>
      </c>
      <c r="AK87" s="566"/>
      <c r="AL87" s="152"/>
      <c r="AM87" s="152"/>
      <c r="AN87" s="195" t="e">
        <f t="shared" si="108"/>
        <v>#DIV/0!</v>
      </c>
      <c r="AO87" s="592"/>
      <c r="AP87" s="565"/>
      <c r="AQ87" s="565"/>
      <c r="AR87" s="565"/>
      <c r="AS87" s="565"/>
      <c r="AT87" s="565"/>
      <c r="AU87" s="40">
        <f t="shared" si="109"/>
        <v>918</v>
      </c>
      <c r="AV87" s="472"/>
      <c r="AW87" s="472">
        <v>918</v>
      </c>
      <c r="AX87" s="472"/>
      <c r="AY87" s="306"/>
      <c r="AZ87" s="472"/>
      <c r="BA87" s="472"/>
      <c r="BB87" s="472"/>
      <c r="BC87" s="472"/>
      <c r="BD87" s="472"/>
      <c r="BE87" s="472"/>
      <c r="BF87" s="210" t="s">
        <v>171</v>
      </c>
      <c r="BG87" s="614" t="s">
        <v>172</v>
      </c>
      <c r="BH87" s="607" t="s">
        <v>173</v>
      </c>
      <c r="BI87" s="821" t="s">
        <v>88</v>
      </c>
      <c r="BJ87" s="614" t="s">
        <v>183</v>
      </c>
      <c r="BK87" s="614" t="s">
        <v>184</v>
      </c>
      <c r="BL87" s="614" t="s">
        <v>185</v>
      </c>
      <c r="BM87" s="832">
        <v>15909081057</v>
      </c>
      <c r="BN87" s="833"/>
      <c r="BO87" s="833"/>
      <c r="BP87" s="833"/>
      <c r="BQ87" s="833"/>
      <c r="BR87" s="150" t="s">
        <v>534</v>
      </c>
    </row>
    <row r="88" s="119" customFormat="1" ht="42" hidden="1" customHeight="1" spans="1:70">
      <c r="A88" s="149">
        <v>65</v>
      </c>
      <c r="B88" s="481">
        <v>1</v>
      </c>
      <c r="C88" s="42" t="s">
        <v>88</v>
      </c>
      <c r="D88" s="480">
        <v>1</v>
      </c>
      <c r="E88" s="480">
        <v>918</v>
      </c>
      <c r="F88" s="69" t="s">
        <v>977</v>
      </c>
      <c r="G88" s="463" t="s">
        <v>976</v>
      </c>
      <c r="H88" s="306">
        <v>918</v>
      </c>
      <c r="I88" s="306"/>
      <c r="J88" s="97">
        <f t="shared" si="101"/>
        <v>918</v>
      </c>
      <c r="K88" s="306">
        <v>1</v>
      </c>
      <c r="L88" s="306">
        <v>1</v>
      </c>
      <c r="M88" s="306">
        <v>1</v>
      </c>
      <c r="N88" s="306">
        <v>1</v>
      </c>
      <c r="O88" s="481">
        <v>1</v>
      </c>
      <c r="P88" s="481"/>
      <c r="Q88" s="481">
        <v>1</v>
      </c>
      <c r="R88" s="481"/>
      <c r="S88" s="481"/>
      <c r="T88" s="481"/>
      <c r="U88" s="481"/>
      <c r="V88" s="481">
        <v>1</v>
      </c>
      <c r="W88" s="146">
        <f t="shared" si="102"/>
        <v>918</v>
      </c>
      <c r="X88" s="146">
        <f t="shared" si="103"/>
        <v>918</v>
      </c>
      <c r="Y88" s="146">
        <f t="shared" si="104"/>
        <v>0</v>
      </c>
      <c r="Z88" s="146">
        <f t="shared" si="105"/>
        <v>918</v>
      </c>
      <c r="AA88" s="253">
        <v>800</v>
      </c>
      <c r="AB88" s="174">
        <f t="shared" si="88"/>
        <v>0.871459694989107</v>
      </c>
      <c r="AC88" s="253">
        <v>500</v>
      </c>
      <c r="AD88" s="253">
        <v>1</v>
      </c>
      <c r="AE88" s="253">
        <v>680</v>
      </c>
      <c r="AF88" s="253"/>
      <c r="AG88" s="37">
        <f t="shared" si="106"/>
        <v>688.5</v>
      </c>
      <c r="AH88" s="175">
        <f t="shared" si="107"/>
        <v>111.5</v>
      </c>
      <c r="AI88" s="182">
        <v>44682</v>
      </c>
      <c r="AJ88" s="152">
        <v>1</v>
      </c>
      <c r="AK88" s="566"/>
      <c r="AL88" s="152"/>
      <c r="AM88" s="152"/>
      <c r="AN88" s="195" t="e">
        <f t="shared" si="108"/>
        <v>#DIV/0!</v>
      </c>
      <c r="AO88" s="592"/>
      <c r="AP88" s="565"/>
      <c r="AQ88" s="565"/>
      <c r="AR88" s="565"/>
      <c r="AS88" s="565"/>
      <c r="AT88" s="565"/>
      <c r="AU88" s="40">
        <f t="shared" si="109"/>
        <v>918</v>
      </c>
      <c r="AV88" s="472"/>
      <c r="AW88" s="472">
        <v>918</v>
      </c>
      <c r="AX88" s="472"/>
      <c r="AY88" s="306"/>
      <c r="AZ88" s="472"/>
      <c r="BA88" s="472"/>
      <c r="BB88" s="472"/>
      <c r="BC88" s="472"/>
      <c r="BD88" s="472"/>
      <c r="BE88" s="472"/>
      <c r="BF88" s="210" t="s">
        <v>171</v>
      </c>
      <c r="BG88" s="614" t="s">
        <v>172</v>
      </c>
      <c r="BH88" s="607" t="s">
        <v>173</v>
      </c>
      <c r="BI88" s="821" t="s">
        <v>88</v>
      </c>
      <c r="BJ88" s="614" t="s">
        <v>183</v>
      </c>
      <c r="BK88" s="614" t="s">
        <v>184</v>
      </c>
      <c r="BL88" s="614" t="s">
        <v>185</v>
      </c>
      <c r="BM88" s="832">
        <v>15909081057</v>
      </c>
      <c r="BN88" s="833"/>
      <c r="BO88" s="833"/>
      <c r="BP88" s="833"/>
      <c r="BQ88" s="833"/>
      <c r="BR88" s="150" t="s">
        <v>534</v>
      </c>
    </row>
    <row r="89" s="120" customFormat="1" ht="42" hidden="1" customHeight="1" spans="1:70">
      <c r="A89" s="149">
        <v>66</v>
      </c>
      <c r="B89" s="472">
        <v>1</v>
      </c>
      <c r="C89" s="42" t="s">
        <v>88</v>
      </c>
      <c r="D89" s="480">
        <v>1</v>
      </c>
      <c r="E89" s="480">
        <v>969</v>
      </c>
      <c r="F89" s="69" t="s">
        <v>978</v>
      </c>
      <c r="G89" s="463" t="s">
        <v>979</v>
      </c>
      <c r="H89" s="40">
        <v>969</v>
      </c>
      <c r="I89" s="40"/>
      <c r="J89" s="97">
        <f t="shared" si="101"/>
        <v>969</v>
      </c>
      <c r="K89" s="472">
        <v>1</v>
      </c>
      <c r="L89" s="472">
        <v>1</v>
      </c>
      <c r="M89" s="472">
        <v>1</v>
      </c>
      <c r="N89" s="472">
        <v>1</v>
      </c>
      <c r="O89" s="472">
        <v>1</v>
      </c>
      <c r="P89" s="472"/>
      <c r="Q89" s="472">
        <v>1</v>
      </c>
      <c r="R89" s="472"/>
      <c r="S89" s="472"/>
      <c r="T89" s="472"/>
      <c r="U89" s="472"/>
      <c r="V89" s="472">
        <v>1</v>
      </c>
      <c r="W89" s="146">
        <f t="shared" si="102"/>
        <v>969</v>
      </c>
      <c r="X89" s="146">
        <f t="shared" si="103"/>
        <v>969</v>
      </c>
      <c r="Y89" s="146">
        <f t="shared" si="104"/>
        <v>0</v>
      </c>
      <c r="Z89" s="146">
        <f t="shared" si="105"/>
        <v>969</v>
      </c>
      <c r="AA89" s="253">
        <v>850</v>
      </c>
      <c r="AB89" s="174">
        <f t="shared" si="88"/>
        <v>0.87719298245614</v>
      </c>
      <c r="AC89" s="253">
        <v>500</v>
      </c>
      <c r="AD89" s="253">
        <v>1</v>
      </c>
      <c r="AE89" s="253">
        <v>706</v>
      </c>
      <c r="AF89" s="253"/>
      <c r="AG89" s="37">
        <f t="shared" si="106"/>
        <v>726.75</v>
      </c>
      <c r="AH89" s="175">
        <f t="shared" si="107"/>
        <v>123.25</v>
      </c>
      <c r="AI89" s="182">
        <v>44682</v>
      </c>
      <c r="AJ89" s="149">
        <v>1</v>
      </c>
      <c r="AK89" s="254"/>
      <c r="AL89" s="149"/>
      <c r="AM89" s="149"/>
      <c r="AN89" s="195" t="e">
        <f t="shared" si="108"/>
        <v>#DIV/0!</v>
      </c>
      <c r="AO89" s="592"/>
      <c r="AP89" s="462"/>
      <c r="AQ89" s="462"/>
      <c r="AR89" s="462"/>
      <c r="AS89" s="462"/>
      <c r="AT89" s="462"/>
      <c r="AU89" s="40">
        <f t="shared" si="109"/>
        <v>969</v>
      </c>
      <c r="AV89" s="472"/>
      <c r="AW89" s="472">
        <v>969</v>
      </c>
      <c r="AX89" s="472"/>
      <c r="AY89" s="306"/>
      <c r="AZ89" s="472"/>
      <c r="BA89" s="472"/>
      <c r="BB89" s="472"/>
      <c r="BC89" s="472"/>
      <c r="BD89" s="472"/>
      <c r="BE89" s="472"/>
      <c r="BF89" s="210" t="s">
        <v>171</v>
      </c>
      <c r="BG89" s="614" t="s">
        <v>172</v>
      </c>
      <c r="BH89" s="607" t="s">
        <v>173</v>
      </c>
      <c r="BI89" s="821" t="s">
        <v>88</v>
      </c>
      <c r="BJ89" s="614" t="s">
        <v>183</v>
      </c>
      <c r="BK89" s="614" t="s">
        <v>184</v>
      </c>
      <c r="BL89" s="614" t="s">
        <v>185</v>
      </c>
      <c r="BM89" s="832">
        <v>15909081057</v>
      </c>
      <c r="BN89" s="642"/>
      <c r="BO89" s="642"/>
      <c r="BP89" s="642"/>
      <c r="BQ89" s="642"/>
      <c r="BR89" s="150" t="s">
        <v>534</v>
      </c>
    </row>
    <row r="90" s="120" customFormat="1" ht="42" hidden="1" customHeight="1" spans="1:70">
      <c r="A90" s="149">
        <v>67</v>
      </c>
      <c r="B90" s="764">
        <v>1</v>
      </c>
      <c r="C90" s="277" t="s">
        <v>88</v>
      </c>
      <c r="D90" s="249">
        <v>1</v>
      </c>
      <c r="E90" s="251">
        <v>2500</v>
      </c>
      <c r="F90" s="88" t="s">
        <v>980</v>
      </c>
      <c r="G90" s="88" t="s">
        <v>981</v>
      </c>
      <c r="H90" s="478">
        <v>7300</v>
      </c>
      <c r="I90" s="478"/>
      <c r="J90" s="97">
        <f t="shared" si="101"/>
        <v>2500</v>
      </c>
      <c r="K90" s="502">
        <v>1</v>
      </c>
      <c r="L90" s="502">
        <v>1</v>
      </c>
      <c r="M90" s="502">
        <v>1</v>
      </c>
      <c r="N90" s="502">
        <v>1</v>
      </c>
      <c r="O90" s="502">
        <v>1</v>
      </c>
      <c r="P90" s="502"/>
      <c r="Q90" s="502">
        <v>1</v>
      </c>
      <c r="R90" s="502"/>
      <c r="S90" s="502"/>
      <c r="T90" s="502"/>
      <c r="U90" s="502"/>
      <c r="V90" s="502">
        <v>1</v>
      </c>
      <c r="W90" s="146">
        <f t="shared" si="102"/>
        <v>2500</v>
      </c>
      <c r="X90" s="146">
        <f t="shared" si="103"/>
        <v>2500</v>
      </c>
      <c r="Y90" s="146">
        <f t="shared" si="104"/>
        <v>0</v>
      </c>
      <c r="Z90" s="146">
        <f t="shared" si="105"/>
        <v>2500</v>
      </c>
      <c r="AA90" s="253">
        <v>1750</v>
      </c>
      <c r="AB90" s="174">
        <f t="shared" si="88"/>
        <v>0.7</v>
      </c>
      <c r="AC90" s="253">
        <v>1200</v>
      </c>
      <c r="AD90" s="253">
        <v>1</v>
      </c>
      <c r="AE90" s="253">
        <v>1704</v>
      </c>
      <c r="AF90" s="253"/>
      <c r="AG90" s="37">
        <f t="shared" si="106"/>
        <v>1875</v>
      </c>
      <c r="AH90" s="175">
        <f t="shared" si="107"/>
        <v>-125</v>
      </c>
      <c r="AI90" s="182">
        <v>44681</v>
      </c>
      <c r="AJ90" s="152">
        <v>1</v>
      </c>
      <c r="AK90" s="566"/>
      <c r="AL90" s="677">
        <v>10</v>
      </c>
      <c r="AM90" s="677">
        <v>10</v>
      </c>
      <c r="AN90" s="195">
        <f t="shared" si="108"/>
        <v>1</v>
      </c>
      <c r="AO90" s="592"/>
      <c r="AP90" s="565"/>
      <c r="AQ90" s="565"/>
      <c r="AR90" s="565"/>
      <c r="AS90" s="565"/>
      <c r="AT90" s="565"/>
      <c r="AU90" s="40">
        <f t="shared" si="109"/>
        <v>2500</v>
      </c>
      <c r="AV90" s="302"/>
      <c r="AW90" s="302"/>
      <c r="AX90" s="302"/>
      <c r="AY90" s="302"/>
      <c r="AZ90" s="302">
        <v>2500</v>
      </c>
      <c r="BA90" s="302"/>
      <c r="BB90" s="302"/>
      <c r="BC90" s="302"/>
      <c r="BD90" s="304"/>
      <c r="BE90" s="304"/>
      <c r="BF90" s="277" t="s">
        <v>171</v>
      </c>
      <c r="BG90" s="609" t="s">
        <v>172</v>
      </c>
      <c r="BH90" s="277" t="s">
        <v>173</v>
      </c>
      <c r="BI90" s="607" t="s">
        <v>88</v>
      </c>
      <c r="BJ90" s="609" t="s">
        <v>183</v>
      </c>
      <c r="BK90" s="609" t="s">
        <v>184</v>
      </c>
      <c r="BL90" s="609" t="s">
        <v>185</v>
      </c>
      <c r="BM90" s="149">
        <v>15909081057</v>
      </c>
      <c r="BN90" s="462"/>
      <c r="BO90" s="462"/>
      <c r="BP90" s="462"/>
      <c r="BQ90" s="462"/>
      <c r="BR90" s="225" t="s">
        <v>982</v>
      </c>
    </row>
    <row r="91" s="120" customFormat="1" ht="42" hidden="1" customHeight="1" spans="1:70">
      <c r="A91" s="149">
        <v>68</v>
      </c>
      <c r="B91" s="764">
        <v>1</v>
      </c>
      <c r="C91" s="277" t="s">
        <v>88</v>
      </c>
      <c r="D91" s="249">
        <v>1</v>
      </c>
      <c r="E91" s="251">
        <v>4000</v>
      </c>
      <c r="F91" s="88" t="s">
        <v>983</v>
      </c>
      <c r="G91" s="88" t="s">
        <v>984</v>
      </c>
      <c r="H91" s="478">
        <v>4000</v>
      </c>
      <c r="I91" s="478"/>
      <c r="J91" s="97">
        <f t="shared" si="101"/>
        <v>4000</v>
      </c>
      <c r="K91" s="502">
        <v>1</v>
      </c>
      <c r="L91" s="502">
        <v>1</v>
      </c>
      <c r="M91" s="502">
        <v>1</v>
      </c>
      <c r="N91" s="502">
        <v>1</v>
      </c>
      <c r="O91" s="502">
        <v>1</v>
      </c>
      <c r="P91" s="502"/>
      <c r="Q91" s="502">
        <v>1</v>
      </c>
      <c r="R91" s="502"/>
      <c r="S91" s="502"/>
      <c r="T91" s="502"/>
      <c r="U91" s="502"/>
      <c r="V91" s="502">
        <v>1</v>
      </c>
      <c r="W91" s="146">
        <f t="shared" si="102"/>
        <v>4000</v>
      </c>
      <c r="X91" s="146">
        <f t="shared" si="103"/>
        <v>4000</v>
      </c>
      <c r="Y91" s="146">
        <f t="shared" si="104"/>
        <v>0</v>
      </c>
      <c r="Z91" s="146">
        <f t="shared" si="105"/>
        <v>4000</v>
      </c>
      <c r="AA91" s="253">
        <v>3200</v>
      </c>
      <c r="AB91" s="174">
        <f t="shared" si="88"/>
        <v>0.8</v>
      </c>
      <c r="AC91" s="253">
        <v>2000</v>
      </c>
      <c r="AD91" s="253">
        <v>1</v>
      </c>
      <c r="AE91" s="253">
        <v>3193</v>
      </c>
      <c r="AF91" s="253"/>
      <c r="AG91" s="37">
        <f t="shared" si="106"/>
        <v>3000</v>
      </c>
      <c r="AH91" s="175">
        <f t="shared" si="107"/>
        <v>200</v>
      </c>
      <c r="AI91" s="182">
        <v>44681</v>
      </c>
      <c r="AJ91" s="152">
        <v>1</v>
      </c>
      <c r="AK91" s="566"/>
      <c r="AL91" s="677">
        <v>10</v>
      </c>
      <c r="AM91" s="677">
        <v>10</v>
      </c>
      <c r="AN91" s="195">
        <f t="shared" si="108"/>
        <v>1</v>
      </c>
      <c r="AO91" s="592"/>
      <c r="AP91" s="565"/>
      <c r="AQ91" s="565"/>
      <c r="AR91" s="565"/>
      <c r="AS91" s="565"/>
      <c r="AT91" s="565"/>
      <c r="AU91" s="40">
        <f t="shared" si="109"/>
        <v>4000</v>
      </c>
      <c r="AV91" s="302"/>
      <c r="AW91" s="302"/>
      <c r="AX91" s="302"/>
      <c r="AY91" s="302"/>
      <c r="AZ91" s="302"/>
      <c r="BA91" s="302"/>
      <c r="BB91" s="304">
        <v>4000</v>
      </c>
      <c r="BC91" s="302"/>
      <c r="BD91" s="304"/>
      <c r="BE91" s="304"/>
      <c r="BF91" s="767" t="s">
        <v>171</v>
      </c>
      <c r="BG91" s="269" t="s">
        <v>172</v>
      </c>
      <c r="BH91" s="277" t="s">
        <v>173</v>
      </c>
      <c r="BI91" s="607" t="s">
        <v>88</v>
      </c>
      <c r="BJ91" s="609" t="s">
        <v>183</v>
      </c>
      <c r="BK91" s="269" t="s">
        <v>184</v>
      </c>
      <c r="BL91" s="269" t="s">
        <v>185</v>
      </c>
      <c r="BM91" s="149">
        <v>15909081057</v>
      </c>
      <c r="BN91" s="462"/>
      <c r="BO91" s="462"/>
      <c r="BP91" s="462"/>
      <c r="BQ91" s="462"/>
      <c r="BR91" s="225"/>
    </row>
    <row r="92" s="120" customFormat="1" ht="42" hidden="1" customHeight="1" spans="1:70">
      <c r="A92" s="149">
        <v>69</v>
      </c>
      <c r="B92" s="472">
        <v>1</v>
      </c>
      <c r="C92" s="96" t="s">
        <v>88</v>
      </c>
      <c r="D92" s="249">
        <v>1</v>
      </c>
      <c r="E92" s="249">
        <v>4516</v>
      </c>
      <c r="F92" s="463" t="s">
        <v>985</v>
      </c>
      <c r="G92" s="463" t="s">
        <v>986</v>
      </c>
      <c r="H92" s="473">
        <v>5000</v>
      </c>
      <c r="I92" s="473"/>
      <c r="J92" s="97">
        <f t="shared" si="101"/>
        <v>5000</v>
      </c>
      <c r="K92" s="502">
        <v>1</v>
      </c>
      <c r="L92" s="502">
        <v>1</v>
      </c>
      <c r="M92" s="502">
        <v>1</v>
      </c>
      <c r="N92" s="502">
        <v>1</v>
      </c>
      <c r="O92" s="502">
        <v>1</v>
      </c>
      <c r="P92" s="502"/>
      <c r="Q92" s="502">
        <v>1</v>
      </c>
      <c r="R92" s="502"/>
      <c r="S92" s="502"/>
      <c r="T92" s="502"/>
      <c r="U92" s="502"/>
      <c r="V92" s="502">
        <v>1</v>
      </c>
      <c r="W92" s="146">
        <f t="shared" si="102"/>
        <v>5000</v>
      </c>
      <c r="X92" s="146">
        <f t="shared" si="103"/>
        <v>5000</v>
      </c>
      <c r="Y92" s="146">
        <f t="shared" si="104"/>
        <v>0</v>
      </c>
      <c r="Z92" s="146">
        <f t="shared" si="105"/>
        <v>5000</v>
      </c>
      <c r="AA92" s="253">
        <v>5000</v>
      </c>
      <c r="AB92" s="174">
        <f t="shared" si="88"/>
        <v>1</v>
      </c>
      <c r="AC92" s="253">
        <v>3000</v>
      </c>
      <c r="AD92" s="253">
        <v>1</v>
      </c>
      <c r="AE92" s="253">
        <v>3022</v>
      </c>
      <c r="AF92" s="253"/>
      <c r="AG92" s="37">
        <f t="shared" si="106"/>
        <v>3750</v>
      </c>
      <c r="AH92" s="175">
        <f t="shared" si="107"/>
        <v>1250</v>
      </c>
      <c r="AI92" s="182">
        <v>44645</v>
      </c>
      <c r="AJ92" s="152">
        <v>1</v>
      </c>
      <c r="AK92" s="566"/>
      <c r="AL92" s="677"/>
      <c r="AM92" s="677"/>
      <c r="AN92" s="195" t="e">
        <f t="shared" si="108"/>
        <v>#DIV/0!</v>
      </c>
      <c r="AO92" s="592" t="s">
        <v>220</v>
      </c>
      <c r="AP92" s="565"/>
      <c r="AQ92" s="565"/>
      <c r="AR92" s="565"/>
      <c r="AS92" s="565"/>
      <c r="AT92" s="565"/>
      <c r="AU92" s="40">
        <f t="shared" si="109"/>
        <v>5000</v>
      </c>
      <c r="AV92" s="502"/>
      <c r="AW92" s="502"/>
      <c r="AX92" s="473"/>
      <c r="AY92" s="473">
        <v>5000</v>
      </c>
      <c r="AZ92" s="502"/>
      <c r="BA92" s="502"/>
      <c r="BB92" s="502"/>
      <c r="BC92" s="502"/>
      <c r="BD92" s="473"/>
      <c r="BE92" s="473"/>
      <c r="BF92" s="277" t="s">
        <v>171</v>
      </c>
      <c r="BG92" s="609" t="s">
        <v>172</v>
      </c>
      <c r="BH92" s="277" t="s">
        <v>173</v>
      </c>
      <c r="BI92" s="607" t="s">
        <v>88</v>
      </c>
      <c r="BJ92" s="609" t="s">
        <v>183</v>
      </c>
      <c r="BK92" s="609" t="s">
        <v>184</v>
      </c>
      <c r="BL92" s="609" t="s">
        <v>185</v>
      </c>
      <c r="BM92" s="149">
        <v>15909081057</v>
      </c>
      <c r="BN92" s="462"/>
      <c r="BO92" s="462"/>
      <c r="BP92" s="462"/>
      <c r="BQ92" s="462"/>
      <c r="BR92" s="279" t="s">
        <v>987</v>
      </c>
    </row>
    <row r="93" s="121" customFormat="1" ht="42" hidden="1" customHeight="1" spans="1:70">
      <c r="A93" s="149">
        <v>70</v>
      </c>
      <c r="B93" s="657">
        <v>1</v>
      </c>
      <c r="C93" s="658" t="s">
        <v>88</v>
      </c>
      <c r="D93" s="659">
        <v>1</v>
      </c>
      <c r="E93" s="655">
        <v>519</v>
      </c>
      <c r="F93" s="90" t="s">
        <v>988</v>
      </c>
      <c r="G93" s="463" t="s">
        <v>989</v>
      </c>
      <c r="H93" s="677">
        <v>650</v>
      </c>
      <c r="I93" s="310"/>
      <c r="J93" s="97">
        <f t="shared" si="101"/>
        <v>650</v>
      </c>
      <c r="K93" s="310">
        <v>1</v>
      </c>
      <c r="L93" s="310">
        <v>1</v>
      </c>
      <c r="M93" s="310">
        <v>1</v>
      </c>
      <c r="N93" s="310">
        <v>1</v>
      </c>
      <c r="O93" s="310">
        <v>1</v>
      </c>
      <c r="P93" s="310"/>
      <c r="Q93" s="310">
        <v>1</v>
      </c>
      <c r="R93" s="310"/>
      <c r="S93" s="310"/>
      <c r="T93" s="472"/>
      <c r="U93" s="472"/>
      <c r="V93" s="472">
        <v>1</v>
      </c>
      <c r="W93" s="146">
        <f t="shared" si="102"/>
        <v>650</v>
      </c>
      <c r="X93" s="146">
        <f t="shared" si="103"/>
        <v>650</v>
      </c>
      <c r="Y93" s="146">
        <f t="shared" si="104"/>
        <v>0</v>
      </c>
      <c r="Z93" s="146">
        <f t="shared" si="105"/>
        <v>650</v>
      </c>
      <c r="AA93" s="253">
        <v>650</v>
      </c>
      <c r="AB93" s="174">
        <f t="shared" si="88"/>
        <v>1</v>
      </c>
      <c r="AC93" s="480">
        <v>650</v>
      </c>
      <c r="AD93" s="253">
        <v>1</v>
      </c>
      <c r="AE93" s="253">
        <v>455</v>
      </c>
      <c r="AF93" s="253"/>
      <c r="AG93" s="37">
        <f t="shared" si="106"/>
        <v>487.5</v>
      </c>
      <c r="AH93" s="175">
        <f t="shared" si="107"/>
        <v>162.5</v>
      </c>
      <c r="AI93" s="179">
        <v>44696</v>
      </c>
      <c r="AJ93" s="152">
        <v>1</v>
      </c>
      <c r="AK93" s="97"/>
      <c r="AL93" s="149">
        <v>15</v>
      </c>
      <c r="AM93" s="149">
        <v>15</v>
      </c>
      <c r="AN93" s="195">
        <f t="shared" si="108"/>
        <v>1</v>
      </c>
      <c r="AO93" s="815" t="s">
        <v>220</v>
      </c>
      <c r="AP93" s="462"/>
      <c r="AQ93" s="462"/>
      <c r="AR93" s="565"/>
      <c r="AS93" s="565"/>
      <c r="AT93" s="565"/>
      <c r="AU93" s="40">
        <f t="shared" si="109"/>
        <v>650</v>
      </c>
      <c r="AV93" s="310"/>
      <c r="AW93" s="310"/>
      <c r="AX93" s="310"/>
      <c r="AY93" s="302">
        <v>650</v>
      </c>
      <c r="AZ93" s="310"/>
      <c r="BA93" s="310"/>
      <c r="BB93" s="310"/>
      <c r="BC93" s="310"/>
      <c r="BD93" s="310"/>
      <c r="BE93" s="310"/>
      <c r="BF93" s="767" t="s">
        <v>171</v>
      </c>
      <c r="BG93" s="269" t="s">
        <v>172</v>
      </c>
      <c r="BH93" s="277" t="s">
        <v>173</v>
      </c>
      <c r="BI93" s="607" t="s">
        <v>88</v>
      </c>
      <c r="BJ93" s="609" t="s">
        <v>183</v>
      </c>
      <c r="BK93" s="269" t="s">
        <v>990</v>
      </c>
      <c r="BL93" s="269" t="s">
        <v>991</v>
      </c>
      <c r="BM93" s="149">
        <v>15809081468</v>
      </c>
      <c r="BN93" s="655"/>
      <c r="BO93" s="655"/>
      <c r="BP93" s="655"/>
      <c r="BQ93" s="655"/>
      <c r="BR93" s="225" t="s">
        <v>946</v>
      </c>
    </row>
    <row r="94" s="121" customFormat="1" ht="42" hidden="1" customHeight="1" spans="1:70">
      <c r="A94" s="149">
        <v>71</v>
      </c>
      <c r="B94" s="472">
        <v>1</v>
      </c>
      <c r="C94" s="96" t="s">
        <v>88</v>
      </c>
      <c r="D94" s="480">
        <v>1</v>
      </c>
      <c r="E94" s="249">
        <v>1008</v>
      </c>
      <c r="F94" s="463" t="s">
        <v>992</v>
      </c>
      <c r="G94" s="463" t="s">
        <v>993</v>
      </c>
      <c r="H94" s="473">
        <v>1008</v>
      </c>
      <c r="I94" s="473"/>
      <c r="J94" s="40">
        <f t="shared" si="101"/>
        <v>1008</v>
      </c>
      <c r="K94" s="502">
        <v>1</v>
      </c>
      <c r="L94" s="502">
        <v>1</v>
      </c>
      <c r="M94" s="502">
        <v>1</v>
      </c>
      <c r="N94" s="502">
        <v>1</v>
      </c>
      <c r="O94" s="502">
        <v>1</v>
      </c>
      <c r="P94" s="502"/>
      <c r="Q94" s="502">
        <v>1</v>
      </c>
      <c r="R94" s="502"/>
      <c r="S94" s="502"/>
      <c r="T94" s="502"/>
      <c r="U94" s="502"/>
      <c r="V94" s="502">
        <v>1</v>
      </c>
      <c r="W94" s="146">
        <f t="shared" si="102"/>
        <v>1008</v>
      </c>
      <c r="X94" s="146">
        <f t="shared" si="103"/>
        <v>1008</v>
      </c>
      <c r="Y94" s="146">
        <f t="shared" si="104"/>
        <v>0</v>
      </c>
      <c r="Z94" s="146">
        <f t="shared" si="105"/>
        <v>1008</v>
      </c>
      <c r="AA94" s="253">
        <v>1008</v>
      </c>
      <c r="AB94" s="174">
        <f t="shared" si="88"/>
        <v>1</v>
      </c>
      <c r="AC94" s="480">
        <v>500</v>
      </c>
      <c r="AD94" s="480">
        <v>1</v>
      </c>
      <c r="AE94" s="480">
        <v>604</v>
      </c>
      <c r="AF94" s="480"/>
      <c r="AG94" s="37">
        <f t="shared" si="106"/>
        <v>756</v>
      </c>
      <c r="AH94" s="175">
        <f t="shared" si="107"/>
        <v>252</v>
      </c>
      <c r="AI94" s="182">
        <v>44681</v>
      </c>
      <c r="AJ94" s="152">
        <v>1</v>
      </c>
      <c r="AK94" s="566"/>
      <c r="AL94" s="152">
        <v>10</v>
      </c>
      <c r="AM94" s="152">
        <v>10</v>
      </c>
      <c r="AN94" s="195">
        <f t="shared" si="108"/>
        <v>1</v>
      </c>
      <c r="AO94" s="812" t="s">
        <v>220</v>
      </c>
      <c r="AP94" s="595"/>
      <c r="AQ94" s="595"/>
      <c r="AR94" s="596"/>
      <c r="AS94" s="595"/>
      <c r="AT94" s="595"/>
      <c r="AU94" s="40">
        <f t="shared" si="109"/>
        <v>1008</v>
      </c>
      <c r="AV94" s="310"/>
      <c r="AW94" s="310">
        <v>1008</v>
      </c>
      <c r="AX94" s="473"/>
      <c r="AY94" s="473"/>
      <c r="AZ94" s="502"/>
      <c r="BA94" s="502"/>
      <c r="BB94" s="502"/>
      <c r="BC94" s="502"/>
      <c r="BD94" s="473"/>
      <c r="BE94" s="473"/>
      <c r="BF94" s="277" t="s">
        <v>171</v>
      </c>
      <c r="BG94" s="609" t="s">
        <v>172</v>
      </c>
      <c r="BH94" s="277" t="s">
        <v>173</v>
      </c>
      <c r="BI94" s="607" t="s">
        <v>88</v>
      </c>
      <c r="BJ94" s="609" t="s">
        <v>183</v>
      </c>
      <c r="BK94" s="609" t="s">
        <v>184</v>
      </c>
      <c r="BL94" s="609" t="s">
        <v>185</v>
      </c>
      <c r="BM94" s="149">
        <v>15909081057</v>
      </c>
      <c r="BN94" s="462"/>
      <c r="BO94" s="462"/>
      <c r="BP94" s="462"/>
      <c r="BQ94" s="462"/>
      <c r="BR94" s="227" t="s">
        <v>946</v>
      </c>
    </row>
    <row r="95" s="121" customFormat="1" ht="42" hidden="1" customHeight="1" spans="1:70">
      <c r="A95" s="149">
        <v>72</v>
      </c>
      <c r="B95" s="32">
        <v>1</v>
      </c>
      <c r="C95" s="96" t="s">
        <v>89</v>
      </c>
      <c r="D95" s="249">
        <v>1</v>
      </c>
      <c r="E95" s="456">
        <v>560</v>
      </c>
      <c r="F95" s="474" t="s">
        <v>994</v>
      </c>
      <c r="G95" s="88" t="s">
        <v>995</v>
      </c>
      <c r="H95" s="40">
        <v>560</v>
      </c>
      <c r="I95" s="40"/>
      <c r="J95" s="97">
        <f t="shared" ref="J95:J100" si="110">AU95</f>
        <v>560</v>
      </c>
      <c r="K95" s="40">
        <v>1</v>
      </c>
      <c r="L95" s="40">
        <v>1</v>
      </c>
      <c r="M95" s="40">
        <v>1</v>
      </c>
      <c r="N95" s="40">
        <v>1</v>
      </c>
      <c r="O95" s="502">
        <v>1</v>
      </c>
      <c r="P95" s="502"/>
      <c r="Q95" s="502">
        <v>1</v>
      </c>
      <c r="R95" s="502"/>
      <c r="S95" s="502"/>
      <c r="T95" s="502"/>
      <c r="U95" s="502"/>
      <c r="V95" s="502">
        <v>1</v>
      </c>
      <c r="W95" s="146">
        <f t="shared" si="102"/>
        <v>560</v>
      </c>
      <c r="X95" s="146">
        <f t="shared" si="103"/>
        <v>560</v>
      </c>
      <c r="Y95" s="146">
        <f t="shared" si="104"/>
        <v>0</v>
      </c>
      <c r="Z95" s="146">
        <f t="shared" si="105"/>
        <v>560</v>
      </c>
      <c r="AA95" s="253">
        <v>560</v>
      </c>
      <c r="AB95" s="174">
        <f t="shared" si="88"/>
        <v>1</v>
      </c>
      <c r="AC95" s="253">
        <v>560</v>
      </c>
      <c r="AD95" s="253">
        <v>1</v>
      </c>
      <c r="AE95" s="253">
        <v>449</v>
      </c>
      <c r="AF95" s="253"/>
      <c r="AG95" s="37">
        <f t="shared" si="106"/>
        <v>420</v>
      </c>
      <c r="AH95" s="175">
        <f t="shared" si="107"/>
        <v>140</v>
      </c>
      <c r="AI95" s="182">
        <v>44627</v>
      </c>
      <c r="AJ95" s="152">
        <v>1</v>
      </c>
      <c r="AK95" s="566"/>
      <c r="AL95" s="677">
        <v>30</v>
      </c>
      <c r="AM95" s="677">
        <v>30</v>
      </c>
      <c r="AN95" s="195">
        <f t="shared" ref="AN95:AN100" si="111">AM95/AL95</f>
        <v>1</v>
      </c>
      <c r="AO95" s="592" t="s">
        <v>123</v>
      </c>
      <c r="AP95" s="812"/>
      <c r="AQ95" s="812"/>
      <c r="AR95" s="565"/>
      <c r="AS95" s="565"/>
      <c r="AT95" s="565"/>
      <c r="AU95" s="40">
        <f t="shared" ref="AU95:AU100" si="112">AV95+AW95+AX95+AY95+AZ95+BA95+BC95+BD95+BB95</f>
        <v>560</v>
      </c>
      <c r="AV95" s="40"/>
      <c r="AW95" s="502"/>
      <c r="AX95" s="502">
        <v>43</v>
      </c>
      <c r="AY95" s="502">
        <v>517</v>
      </c>
      <c r="AZ95" s="502"/>
      <c r="BA95" s="502"/>
      <c r="BB95" s="502"/>
      <c r="BC95" s="502"/>
      <c r="BD95" s="502"/>
      <c r="BE95" s="502"/>
      <c r="BF95" s="277" t="s">
        <v>171</v>
      </c>
      <c r="BG95" s="609" t="s">
        <v>172</v>
      </c>
      <c r="BH95" s="618" t="s">
        <v>173</v>
      </c>
      <c r="BI95" s="607" t="s">
        <v>89</v>
      </c>
      <c r="BJ95" s="210" t="s">
        <v>426</v>
      </c>
      <c r="BK95" s="609" t="s">
        <v>996</v>
      </c>
      <c r="BL95" s="609" t="s">
        <v>997</v>
      </c>
      <c r="BM95" s="149">
        <v>13899493876</v>
      </c>
      <c r="BN95" s="590" t="s">
        <v>998</v>
      </c>
      <c r="BO95" s="462">
        <v>17793602016</v>
      </c>
      <c r="BP95" s="462"/>
      <c r="BQ95" s="462"/>
      <c r="BR95" s="279" t="s">
        <v>999</v>
      </c>
    </row>
    <row r="96" s="121" customFormat="1" ht="42" hidden="1" customHeight="1" spans="1:70">
      <c r="A96" s="149">
        <v>73</v>
      </c>
      <c r="B96" s="32">
        <v>1</v>
      </c>
      <c r="C96" s="96" t="s">
        <v>89</v>
      </c>
      <c r="D96" s="249">
        <v>1</v>
      </c>
      <c r="E96" s="456">
        <v>510</v>
      </c>
      <c r="F96" s="474" t="s">
        <v>1000</v>
      </c>
      <c r="G96" s="88" t="s">
        <v>1001</v>
      </c>
      <c r="H96" s="40">
        <v>510</v>
      </c>
      <c r="I96" s="40"/>
      <c r="J96" s="97">
        <f t="shared" si="110"/>
        <v>510</v>
      </c>
      <c r="K96" s="40">
        <v>1</v>
      </c>
      <c r="L96" s="40">
        <v>1</v>
      </c>
      <c r="M96" s="40">
        <v>1</v>
      </c>
      <c r="N96" s="40">
        <v>1</v>
      </c>
      <c r="O96" s="502">
        <v>1</v>
      </c>
      <c r="P96" s="502"/>
      <c r="Q96" s="502">
        <v>1</v>
      </c>
      <c r="R96" s="502"/>
      <c r="S96" s="502"/>
      <c r="T96" s="502"/>
      <c r="U96" s="502"/>
      <c r="V96" s="502">
        <v>1</v>
      </c>
      <c r="W96" s="146">
        <f t="shared" si="102"/>
        <v>510</v>
      </c>
      <c r="X96" s="146">
        <f t="shared" si="103"/>
        <v>510</v>
      </c>
      <c r="Y96" s="146">
        <f t="shared" si="104"/>
        <v>0</v>
      </c>
      <c r="Z96" s="146">
        <f t="shared" si="105"/>
        <v>510</v>
      </c>
      <c r="AA96" s="253">
        <v>510</v>
      </c>
      <c r="AB96" s="174">
        <f t="shared" si="88"/>
        <v>1</v>
      </c>
      <c r="AC96" s="253">
        <v>510</v>
      </c>
      <c r="AD96" s="253">
        <v>1</v>
      </c>
      <c r="AE96" s="253">
        <v>358</v>
      </c>
      <c r="AF96" s="253"/>
      <c r="AG96" s="37">
        <f t="shared" si="106"/>
        <v>382.5</v>
      </c>
      <c r="AH96" s="175">
        <f t="shared" si="107"/>
        <v>127.5</v>
      </c>
      <c r="AI96" s="182">
        <v>44627</v>
      </c>
      <c r="AJ96" s="152">
        <v>1</v>
      </c>
      <c r="AK96" s="566"/>
      <c r="AL96" s="677">
        <v>25</v>
      </c>
      <c r="AM96" s="677">
        <v>25</v>
      </c>
      <c r="AN96" s="195">
        <f t="shared" si="111"/>
        <v>1</v>
      </c>
      <c r="AO96" s="592" t="s">
        <v>123</v>
      </c>
      <c r="AP96" s="812"/>
      <c r="AQ96" s="812"/>
      <c r="AR96" s="565"/>
      <c r="AS96" s="565"/>
      <c r="AT96" s="565"/>
      <c r="AU96" s="40">
        <f t="shared" si="112"/>
        <v>510</v>
      </c>
      <c r="AV96" s="40">
        <v>455</v>
      </c>
      <c r="AW96" s="502"/>
      <c r="AX96" s="502">
        <v>55</v>
      </c>
      <c r="AY96" s="502"/>
      <c r="AZ96" s="502"/>
      <c r="BA96" s="502"/>
      <c r="BB96" s="502"/>
      <c r="BC96" s="502"/>
      <c r="BD96" s="502"/>
      <c r="BE96" s="502"/>
      <c r="BF96" s="277" t="s">
        <v>171</v>
      </c>
      <c r="BG96" s="609" t="s">
        <v>172</v>
      </c>
      <c r="BH96" s="618" t="s">
        <v>173</v>
      </c>
      <c r="BI96" s="607" t="s">
        <v>89</v>
      </c>
      <c r="BJ96" s="210" t="s">
        <v>426</v>
      </c>
      <c r="BK96" s="609" t="s">
        <v>996</v>
      </c>
      <c r="BL96" s="609" t="s">
        <v>997</v>
      </c>
      <c r="BM96" s="149">
        <v>13899493876</v>
      </c>
      <c r="BN96" s="590" t="s">
        <v>1002</v>
      </c>
      <c r="BO96" s="462">
        <v>18167669970</v>
      </c>
      <c r="BP96" s="462"/>
      <c r="BQ96" s="462"/>
      <c r="BR96" s="279" t="s">
        <v>1003</v>
      </c>
    </row>
    <row r="97" s="121" customFormat="1" ht="42" hidden="1" customHeight="1" spans="1:70">
      <c r="A97" s="149">
        <v>74</v>
      </c>
      <c r="B97" s="32">
        <v>1</v>
      </c>
      <c r="C97" s="96" t="s">
        <v>89</v>
      </c>
      <c r="D97" s="249">
        <v>1</v>
      </c>
      <c r="E97" s="249">
        <v>2000</v>
      </c>
      <c r="F97" s="474" t="s">
        <v>1004</v>
      </c>
      <c r="G97" s="88" t="s">
        <v>1005</v>
      </c>
      <c r="H97" s="40">
        <v>2500</v>
      </c>
      <c r="I97" s="40"/>
      <c r="J97" s="97">
        <f t="shared" si="110"/>
        <v>2500</v>
      </c>
      <c r="K97" s="40">
        <v>1</v>
      </c>
      <c r="L97" s="40">
        <v>1</v>
      </c>
      <c r="M97" s="40">
        <v>1</v>
      </c>
      <c r="N97" s="40">
        <v>1</v>
      </c>
      <c r="O97" s="502">
        <v>1</v>
      </c>
      <c r="P97" s="502"/>
      <c r="Q97" s="502">
        <v>1</v>
      </c>
      <c r="R97" s="502"/>
      <c r="S97" s="502"/>
      <c r="T97" s="502"/>
      <c r="U97" s="502"/>
      <c r="V97" s="502">
        <v>1</v>
      </c>
      <c r="W97" s="146">
        <f t="shared" si="102"/>
        <v>2500</v>
      </c>
      <c r="X97" s="146">
        <f t="shared" si="103"/>
        <v>2500</v>
      </c>
      <c r="Y97" s="146">
        <f t="shared" si="104"/>
        <v>0</v>
      </c>
      <c r="Z97" s="146">
        <f t="shared" si="105"/>
        <v>2500</v>
      </c>
      <c r="AA97" s="253">
        <v>2250</v>
      </c>
      <c r="AB97" s="174">
        <f t="shared" si="88"/>
        <v>0.9</v>
      </c>
      <c r="AC97" s="253">
        <v>2500</v>
      </c>
      <c r="AD97" s="253">
        <v>1</v>
      </c>
      <c r="AE97" s="253">
        <v>1678</v>
      </c>
      <c r="AF97" s="253"/>
      <c r="AG97" s="37">
        <f t="shared" si="106"/>
        <v>1875</v>
      </c>
      <c r="AH97" s="175">
        <f t="shared" si="107"/>
        <v>375</v>
      </c>
      <c r="AI97" s="182">
        <v>44630</v>
      </c>
      <c r="AJ97" s="152">
        <v>1</v>
      </c>
      <c r="AK97" s="566"/>
      <c r="AL97" s="677">
        <v>35</v>
      </c>
      <c r="AM97" s="677">
        <v>35</v>
      </c>
      <c r="AN97" s="195">
        <f t="shared" si="111"/>
        <v>1</v>
      </c>
      <c r="AO97" s="592" t="s">
        <v>1006</v>
      </c>
      <c r="AP97" s="812"/>
      <c r="AQ97" s="812"/>
      <c r="AR97" s="565"/>
      <c r="AS97" s="565"/>
      <c r="AT97" s="565"/>
      <c r="AU97" s="40">
        <f t="shared" si="112"/>
        <v>2500</v>
      </c>
      <c r="AV97" s="40"/>
      <c r="AW97" s="502"/>
      <c r="AX97" s="502">
        <v>500</v>
      </c>
      <c r="AY97" s="502"/>
      <c r="AZ97" s="502"/>
      <c r="BA97" s="502"/>
      <c r="BB97" s="502">
        <v>2000</v>
      </c>
      <c r="BC97" s="502"/>
      <c r="BD97" s="502"/>
      <c r="BE97" s="502"/>
      <c r="BF97" s="277" t="s">
        <v>171</v>
      </c>
      <c r="BG97" s="609" t="s">
        <v>172</v>
      </c>
      <c r="BH97" s="618" t="s">
        <v>173</v>
      </c>
      <c r="BI97" s="607" t="s">
        <v>89</v>
      </c>
      <c r="BJ97" s="210" t="s">
        <v>426</v>
      </c>
      <c r="BK97" s="609" t="s">
        <v>996</v>
      </c>
      <c r="BL97" s="609" t="s">
        <v>997</v>
      </c>
      <c r="BM97" s="149">
        <v>13899493876</v>
      </c>
      <c r="BN97" s="590" t="s">
        <v>1007</v>
      </c>
      <c r="BO97" s="462">
        <v>13579853668</v>
      </c>
      <c r="BP97" s="462"/>
      <c r="BQ97" s="462"/>
      <c r="BR97" s="278" t="s">
        <v>1008</v>
      </c>
    </row>
    <row r="98" s="121" customFormat="1" ht="42" hidden="1" customHeight="1" spans="1:70">
      <c r="A98" s="149">
        <v>75</v>
      </c>
      <c r="B98" s="32">
        <v>1</v>
      </c>
      <c r="C98" s="96" t="s">
        <v>89</v>
      </c>
      <c r="D98" s="249">
        <v>1</v>
      </c>
      <c r="E98" s="249">
        <v>4000</v>
      </c>
      <c r="F98" s="150" t="s">
        <v>1009</v>
      </c>
      <c r="G98" s="88" t="s">
        <v>1010</v>
      </c>
      <c r="H98" s="40">
        <v>5000</v>
      </c>
      <c r="I98" s="40"/>
      <c r="J98" s="97">
        <f t="shared" si="110"/>
        <v>5000</v>
      </c>
      <c r="K98" s="40">
        <v>1</v>
      </c>
      <c r="L98" s="40">
        <v>1</v>
      </c>
      <c r="M98" s="40">
        <v>1</v>
      </c>
      <c r="N98" s="40">
        <v>1</v>
      </c>
      <c r="O98" s="502">
        <v>1</v>
      </c>
      <c r="P98" s="502"/>
      <c r="Q98" s="502">
        <v>1</v>
      </c>
      <c r="R98" s="502"/>
      <c r="S98" s="502"/>
      <c r="T98" s="502"/>
      <c r="U98" s="502"/>
      <c r="V98" s="502">
        <v>1</v>
      </c>
      <c r="W98" s="146">
        <f t="shared" si="102"/>
        <v>5000</v>
      </c>
      <c r="X98" s="146">
        <f t="shared" si="103"/>
        <v>5000</v>
      </c>
      <c r="Y98" s="146">
        <f t="shared" si="104"/>
        <v>0</v>
      </c>
      <c r="Z98" s="146">
        <f t="shared" si="105"/>
        <v>5000</v>
      </c>
      <c r="AA98" s="253">
        <v>5000</v>
      </c>
      <c r="AB98" s="174">
        <f t="shared" si="88"/>
        <v>1</v>
      </c>
      <c r="AC98" s="253">
        <v>5000</v>
      </c>
      <c r="AD98" s="253">
        <v>1</v>
      </c>
      <c r="AE98" s="253">
        <v>4000</v>
      </c>
      <c r="AF98" s="253"/>
      <c r="AG98" s="37">
        <f t="shared" si="106"/>
        <v>3750</v>
      </c>
      <c r="AH98" s="175">
        <f t="shared" si="107"/>
        <v>1250</v>
      </c>
      <c r="AI98" s="182">
        <v>44645</v>
      </c>
      <c r="AJ98" s="152">
        <v>1</v>
      </c>
      <c r="AK98" s="566"/>
      <c r="AL98" s="677">
        <v>20</v>
      </c>
      <c r="AM98" s="677">
        <v>20</v>
      </c>
      <c r="AN98" s="195">
        <f t="shared" si="111"/>
        <v>1</v>
      </c>
      <c r="AO98" s="592" t="s">
        <v>123</v>
      </c>
      <c r="AP98" s="812"/>
      <c r="AQ98" s="812"/>
      <c r="AR98" s="565"/>
      <c r="AS98" s="565"/>
      <c r="AT98" s="565"/>
      <c r="AU98" s="40">
        <f t="shared" si="112"/>
        <v>5000</v>
      </c>
      <c r="AV98" s="40"/>
      <c r="AW98" s="502"/>
      <c r="AX98" s="502">
        <v>1000</v>
      </c>
      <c r="AY98" s="502"/>
      <c r="AZ98" s="502"/>
      <c r="BA98" s="502"/>
      <c r="BB98" s="502">
        <v>4000</v>
      </c>
      <c r="BC98" s="502"/>
      <c r="BD98" s="502"/>
      <c r="BE98" s="502"/>
      <c r="BF98" s="277" t="s">
        <v>171</v>
      </c>
      <c r="BG98" s="609" t="s">
        <v>172</v>
      </c>
      <c r="BH98" s="618" t="s">
        <v>173</v>
      </c>
      <c r="BI98" s="607" t="s">
        <v>89</v>
      </c>
      <c r="BJ98" s="210" t="s">
        <v>426</v>
      </c>
      <c r="BK98" s="609" t="s">
        <v>996</v>
      </c>
      <c r="BL98" s="609" t="s">
        <v>997</v>
      </c>
      <c r="BM98" s="149">
        <v>13899493876</v>
      </c>
      <c r="BN98" s="590" t="s">
        <v>1011</v>
      </c>
      <c r="BO98" s="462">
        <v>18079953456</v>
      </c>
      <c r="BP98" s="462"/>
      <c r="BQ98" s="462"/>
      <c r="BR98" s="278" t="s">
        <v>1012</v>
      </c>
    </row>
    <row r="99" s="781" customFormat="1" ht="42" customHeight="1" spans="1:70">
      <c r="A99" s="465">
        <v>76</v>
      </c>
      <c r="B99" s="466">
        <v>1</v>
      </c>
      <c r="C99" s="467" t="s">
        <v>90</v>
      </c>
      <c r="D99" s="470">
        <v>1</v>
      </c>
      <c r="E99" s="470">
        <v>5000</v>
      </c>
      <c r="F99" s="469" t="s">
        <v>1013</v>
      </c>
      <c r="G99" s="652" t="s">
        <v>1014</v>
      </c>
      <c r="H99" s="466">
        <v>21250</v>
      </c>
      <c r="I99" s="302"/>
      <c r="J99" s="795">
        <f t="shared" si="110"/>
        <v>7500</v>
      </c>
      <c r="K99" s="40">
        <v>1</v>
      </c>
      <c r="L99" s="502">
        <v>1</v>
      </c>
      <c r="M99" s="502">
        <v>1</v>
      </c>
      <c r="N99" s="502">
        <v>1</v>
      </c>
      <c r="O99" s="40">
        <v>1</v>
      </c>
      <c r="P99" s="502"/>
      <c r="Q99" s="502">
        <v>1</v>
      </c>
      <c r="R99" s="40"/>
      <c r="S99" s="40"/>
      <c r="T99" s="40"/>
      <c r="U99" s="40"/>
      <c r="V99" s="40">
        <v>1</v>
      </c>
      <c r="W99" s="146">
        <f t="shared" si="102"/>
        <v>7500</v>
      </c>
      <c r="X99" s="146">
        <f t="shared" si="103"/>
        <v>7500</v>
      </c>
      <c r="Y99" s="146">
        <f t="shared" si="104"/>
        <v>0</v>
      </c>
      <c r="Z99" s="146">
        <f t="shared" si="105"/>
        <v>7500</v>
      </c>
      <c r="AA99" s="545">
        <v>6400</v>
      </c>
      <c r="AB99" s="542">
        <f t="shared" si="88"/>
        <v>0.853333333333333</v>
      </c>
      <c r="AC99" s="545">
        <v>7000</v>
      </c>
      <c r="AD99" s="545">
        <v>1</v>
      </c>
      <c r="AE99" s="545">
        <v>5203</v>
      </c>
      <c r="AF99" s="546"/>
      <c r="AG99" s="441">
        <f t="shared" si="106"/>
        <v>5625</v>
      </c>
      <c r="AH99" s="562">
        <f t="shared" si="107"/>
        <v>775</v>
      </c>
      <c r="AI99" s="567">
        <v>44691</v>
      </c>
      <c r="AJ99" s="152">
        <v>1</v>
      </c>
      <c r="AK99" s="566"/>
      <c r="AL99" s="152">
        <v>30</v>
      </c>
      <c r="AM99" s="152">
        <v>30</v>
      </c>
      <c r="AN99" s="195">
        <f t="shared" si="111"/>
        <v>1</v>
      </c>
      <c r="AO99" s="814" t="s">
        <v>1015</v>
      </c>
      <c r="AP99" s="565"/>
      <c r="AQ99" s="565"/>
      <c r="AR99" s="565"/>
      <c r="AS99" s="565"/>
      <c r="AT99" s="565"/>
      <c r="AU99" s="40">
        <f t="shared" si="112"/>
        <v>7500</v>
      </c>
      <c r="AV99" s="302"/>
      <c r="AW99" s="40"/>
      <c r="AX99" s="502"/>
      <c r="AY99" s="502"/>
      <c r="AZ99" s="502"/>
      <c r="BA99" s="502"/>
      <c r="BB99" s="502">
        <v>7500</v>
      </c>
      <c r="BC99" s="502"/>
      <c r="BD99" s="502"/>
      <c r="BE99" s="502"/>
      <c r="BF99" s="277" t="s">
        <v>171</v>
      </c>
      <c r="BG99" s="609" t="s">
        <v>172</v>
      </c>
      <c r="BH99" s="618" t="s">
        <v>173</v>
      </c>
      <c r="BI99" s="607" t="s">
        <v>90</v>
      </c>
      <c r="BJ99" s="609" t="s">
        <v>191</v>
      </c>
      <c r="BK99" s="609" t="s">
        <v>1016</v>
      </c>
      <c r="BL99" s="609" t="s">
        <v>193</v>
      </c>
      <c r="BM99" s="149">
        <v>15292559666</v>
      </c>
      <c r="BN99" s="590" t="s">
        <v>1017</v>
      </c>
      <c r="BO99" s="462">
        <v>15569170001</v>
      </c>
      <c r="BP99" s="590" t="s">
        <v>311</v>
      </c>
      <c r="BQ99" s="590" t="s">
        <v>448</v>
      </c>
      <c r="BR99" s="865" t="s">
        <v>1018</v>
      </c>
    </row>
    <row r="100" s="781" customFormat="1" ht="42" customHeight="1" spans="1:70">
      <c r="A100" s="465">
        <v>77</v>
      </c>
      <c r="B100" s="466">
        <v>1</v>
      </c>
      <c r="C100" s="467" t="s">
        <v>90</v>
      </c>
      <c r="D100" s="470">
        <v>1</v>
      </c>
      <c r="E100" s="470">
        <v>700</v>
      </c>
      <c r="F100" s="469" t="s">
        <v>1019</v>
      </c>
      <c r="G100" s="652" t="s">
        <v>1020</v>
      </c>
      <c r="H100" s="466">
        <v>700</v>
      </c>
      <c r="I100" s="302"/>
      <c r="J100" s="795">
        <f t="shared" si="110"/>
        <v>700</v>
      </c>
      <c r="K100" s="40">
        <v>1</v>
      </c>
      <c r="L100" s="502">
        <v>1</v>
      </c>
      <c r="M100" s="502">
        <v>1</v>
      </c>
      <c r="N100" s="502">
        <v>1</v>
      </c>
      <c r="O100" s="40">
        <v>1</v>
      </c>
      <c r="P100" s="502"/>
      <c r="Q100" s="502">
        <v>1</v>
      </c>
      <c r="R100" s="502"/>
      <c r="S100" s="502"/>
      <c r="T100" s="502"/>
      <c r="U100" s="502"/>
      <c r="V100" s="502">
        <v>1</v>
      </c>
      <c r="W100" s="146">
        <f t="shared" si="102"/>
        <v>700</v>
      </c>
      <c r="X100" s="146">
        <f t="shared" si="103"/>
        <v>700</v>
      </c>
      <c r="Y100" s="146">
        <f t="shared" si="104"/>
        <v>0</v>
      </c>
      <c r="Z100" s="146">
        <f t="shared" si="105"/>
        <v>700</v>
      </c>
      <c r="AA100" s="545">
        <v>700</v>
      </c>
      <c r="AB100" s="542">
        <f t="shared" si="88"/>
        <v>1</v>
      </c>
      <c r="AC100" s="545">
        <v>700</v>
      </c>
      <c r="AD100" s="545">
        <v>1</v>
      </c>
      <c r="AE100" s="545">
        <v>457</v>
      </c>
      <c r="AF100" s="545"/>
      <c r="AG100" s="441">
        <f t="shared" si="106"/>
        <v>525</v>
      </c>
      <c r="AH100" s="562">
        <f t="shared" si="107"/>
        <v>175</v>
      </c>
      <c r="AI100" s="567">
        <v>44645</v>
      </c>
      <c r="AJ100" s="152">
        <v>1</v>
      </c>
      <c r="AK100" s="566"/>
      <c r="AL100" s="677">
        <v>20</v>
      </c>
      <c r="AM100" s="677">
        <v>20</v>
      </c>
      <c r="AN100" s="195">
        <f t="shared" si="111"/>
        <v>1</v>
      </c>
      <c r="AO100" s="856" t="s">
        <v>148</v>
      </c>
      <c r="AP100" s="565"/>
      <c r="AQ100" s="565"/>
      <c r="AR100" s="565"/>
      <c r="AS100" s="565"/>
      <c r="AT100" s="565"/>
      <c r="AU100" s="40">
        <f t="shared" si="112"/>
        <v>700</v>
      </c>
      <c r="AV100" s="302"/>
      <c r="AW100" s="40"/>
      <c r="AX100" s="502"/>
      <c r="AY100" s="502">
        <v>700</v>
      </c>
      <c r="AZ100" s="502"/>
      <c r="BA100" s="502"/>
      <c r="BB100" s="502"/>
      <c r="BC100" s="502"/>
      <c r="BD100" s="502"/>
      <c r="BE100" s="502"/>
      <c r="BF100" s="277" t="s">
        <v>171</v>
      </c>
      <c r="BG100" s="609" t="s">
        <v>172</v>
      </c>
      <c r="BH100" s="618" t="s">
        <v>173</v>
      </c>
      <c r="BI100" s="607" t="s">
        <v>90</v>
      </c>
      <c r="BJ100" s="609" t="s">
        <v>191</v>
      </c>
      <c r="BK100" s="609" t="s">
        <v>1016</v>
      </c>
      <c r="BL100" s="609" t="s">
        <v>193</v>
      </c>
      <c r="BM100" s="149">
        <v>15292559666</v>
      </c>
      <c r="BN100" s="590" t="s">
        <v>1021</v>
      </c>
      <c r="BO100" s="462">
        <v>13199736568</v>
      </c>
      <c r="BP100" s="590" t="s">
        <v>760</v>
      </c>
      <c r="BQ100" s="590" t="s">
        <v>761</v>
      </c>
      <c r="BR100" s="482" t="s">
        <v>1022</v>
      </c>
    </row>
    <row r="101" s="121" customFormat="1" ht="42" hidden="1" customHeight="1" spans="1:70">
      <c r="A101" s="139" t="s">
        <v>202</v>
      </c>
      <c r="B101" s="459">
        <f>B104+B115+B102</f>
        <v>12</v>
      </c>
      <c r="C101" s="459"/>
      <c r="D101" s="460"/>
      <c r="E101" s="460"/>
      <c r="F101" s="454" t="s">
        <v>203</v>
      </c>
      <c r="G101" s="650"/>
      <c r="H101" s="459">
        <f>H104+H115+H102</f>
        <v>174445.7</v>
      </c>
      <c r="I101" s="459"/>
      <c r="J101" s="459">
        <f t="shared" ref="J101:T101" si="113">J104+J115+J102</f>
        <v>174446</v>
      </c>
      <c r="K101" s="459">
        <f t="shared" si="113"/>
        <v>11</v>
      </c>
      <c r="L101" s="459">
        <f t="shared" si="113"/>
        <v>11</v>
      </c>
      <c r="M101" s="459">
        <f t="shared" si="113"/>
        <v>11</v>
      </c>
      <c r="N101" s="459">
        <f t="shared" si="113"/>
        <v>11</v>
      </c>
      <c r="O101" s="459">
        <f t="shared" si="113"/>
        <v>12</v>
      </c>
      <c r="P101" s="459">
        <f t="shared" si="113"/>
        <v>0</v>
      </c>
      <c r="Q101" s="459">
        <f t="shared" si="113"/>
        <v>12</v>
      </c>
      <c r="R101" s="459">
        <f t="shared" si="113"/>
        <v>0</v>
      </c>
      <c r="S101" s="459"/>
      <c r="T101" s="459">
        <f>T104+T115+T102</f>
        <v>0</v>
      </c>
      <c r="U101" s="459"/>
      <c r="V101" s="459">
        <f>V104+V115+V102</f>
        <v>12</v>
      </c>
      <c r="W101" s="459"/>
      <c r="X101" s="459"/>
      <c r="Y101" s="459"/>
      <c r="Z101" s="459"/>
      <c r="AA101" s="460">
        <f>AA104+AA115+AA102</f>
        <v>148649</v>
      </c>
      <c r="AB101" s="174">
        <f t="shared" si="88"/>
        <v>0.852120426951607</v>
      </c>
      <c r="AC101" s="460">
        <f>AC104+AC115+AC102</f>
        <v>165610</v>
      </c>
      <c r="AD101" s="460"/>
      <c r="AE101" s="460"/>
      <c r="AF101" s="460"/>
      <c r="AG101" s="459"/>
      <c r="AH101" s="459"/>
      <c r="AI101" s="681"/>
      <c r="AJ101" s="681"/>
      <c r="AK101" s="566"/>
      <c r="AL101" s="681"/>
      <c r="AM101" s="681"/>
      <c r="AN101" s="566"/>
      <c r="AO101" s="812"/>
      <c r="AP101" s="565"/>
      <c r="AQ101" s="565"/>
      <c r="AR101" s="565"/>
      <c r="AS101" s="565"/>
      <c r="AT101" s="565"/>
      <c r="AU101" s="459">
        <f t="shared" ref="AU101:BD101" si="114">AU104+AU115+AU102</f>
        <v>174446</v>
      </c>
      <c r="AV101" s="459">
        <f t="shared" si="114"/>
        <v>6959</v>
      </c>
      <c r="AW101" s="459">
        <f t="shared" si="114"/>
        <v>263</v>
      </c>
      <c r="AX101" s="459">
        <f t="shared" si="114"/>
        <v>0</v>
      </c>
      <c r="AY101" s="459">
        <f t="shared" si="114"/>
        <v>0</v>
      </c>
      <c r="AZ101" s="459">
        <f t="shared" si="114"/>
        <v>0</v>
      </c>
      <c r="BA101" s="459">
        <f t="shared" si="114"/>
        <v>0</v>
      </c>
      <c r="BB101" s="459">
        <f t="shared" si="114"/>
        <v>0</v>
      </c>
      <c r="BC101" s="459">
        <f t="shared" si="114"/>
        <v>167048</v>
      </c>
      <c r="BD101" s="459">
        <f t="shared" si="114"/>
        <v>176</v>
      </c>
      <c r="BE101" s="459"/>
      <c r="BF101" s="691"/>
      <c r="BG101" s="691"/>
      <c r="BH101" s="691"/>
      <c r="BI101" s="32"/>
      <c r="BJ101" s="691"/>
      <c r="BK101" s="691"/>
      <c r="BL101" s="691"/>
      <c r="BM101" s="691"/>
      <c r="BN101" s="702"/>
      <c r="BO101" s="702"/>
      <c r="BP101" s="702"/>
      <c r="BQ101" s="702"/>
      <c r="BR101" s="225"/>
    </row>
    <row r="102" s="121" customFormat="1" ht="42" hidden="1" customHeight="1" spans="1:70">
      <c r="A102" s="139" t="s">
        <v>93</v>
      </c>
      <c r="B102" s="459">
        <f>SUM(B103:B103)</f>
        <v>1</v>
      </c>
      <c r="C102" s="459"/>
      <c r="D102" s="460"/>
      <c r="E102" s="460"/>
      <c r="F102" s="241" t="s">
        <v>1023</v>
      </c>
      <c r="G102" s="650"/>
      <c r="H102" s="459">
        <f>SUM(H103:H103)</f>
        <v>140000</v>
      </c>
      <c r="I102" s="459"/>
      <c r="J102" s="459">
        <f t="shared" ref="J102:T102" si="115">SUM(J103:J103)</f>
        <v>140000</v>
      </c>
      <c r="K102" s="459">
        <f t="shared" si="115"/>
        <v>0</v>
      </c>
      <c r="L102" s="459">
        <f t="shared" si="115"/>
        <v>0</v>
      </c>
      <c r="M102" s="459">
        <f t="shared" si="115"/>
        <v>0</v>
      </c>
      <c r="N102" s="459">
        <f t="shared" si="115"/>
        <v>0</v>
      </c>
      <c r="O102" s="459">
        <f t="shared" si="115"/>
        <v>1</v>
      </c>
      <c r="P102" s="459">
        <f t="shared" si="115"/>
        <v>0</v>
      </c>
      <c r="Q102" s="459">
        <f t="shared" si="115"/>
        <v>1</v>
      </c>
      <c r="R102" s="459">
        <f t="shared" si="115"/>
        <v>0</v>
      </c>
      <c r="S102" s="459"/>
      <c r="T102" s="459">
        <f>SUM(T103:T103)</f>
        <v>0</v>
      </c>
      <c r="U102" s="459"/>
      <c r="V102" s="459">
        <f>SUM(V103:V103)</f>
        <v>1</v>
      </c>
      <c r="W102" s="459"/>
      <c r="X102" s="459"/>
      <c r="Y102" s="459"/>
      <c r="Z102" s="459"/>
      <c r="AA102" s="460">
        <f>SUM(AA103:AA103)</f>
        <v>118000</v>
      </c>
      <c r="AB102" s="174">
        <f t="shared" si="88"/>
        <v>0.842857142857143</v>
      </c>
      <c r="AC102" s="460">
        <f>SUM(AC103:AC103)</f>
        <v>140000</v>
      </c>
      <c r="AD102" s="460"/>
      <c r="AE102" s="460"/>
      <c r="AF102" s="460"/>
      <c r="AG102" s="459"/>
      <c r="AH102" s="459"/>
      <c r="AI102" s="681"/>
      <c r="AJ102" s="681"/>
      <c r="AK102" s="566"/>
      <c r="AL102" s="681"/>
      <c r="AM102" s="681"/>
      <c r="AN102" s="566"/>
      <c r="AO102" s="812"/>
      <c r="AP102" s="565"/>
      <c r="AQ102" s="565"/>
      <c r="AR102" s="565"/>
      <c r="AS102" s="565"/>
      <c r="AT102" s="565"/>
      <c r="AU102" s="459">
        <f t="shared" ref="AU102:BD102" si="116">SUM(AU103:AU103)</f>
        <v>140000</v>
      </c>
      <c r="AV102" s="459">
        <f t="shared" si="116"/>
        <v>0</v>
      </c>
      <c r="AW102" s="459">
        <f t="shared" si="116"/>
        <v>0</v>
      </c>
      <c r="AX102" s="459">
        <f t="shared" si="116"/>
        <v>0</v>
      </c>
      <c r="AY102" s="459">
        <f t="shared" si="116"/>
        <v>0</v>
      </c>
      <c r="AZ102" s="459">
        <f t="shared" si="116"/>
        <v>0</v>
      </c>
      <c r="BA102" s="459">
        <f t="shared" si="116"/>
        <v>0</v>
      </c>
      <c r="BB102" s="459">
        <f t="shared" si="116"/>
        <v>0</v>
      </c>
      <c r="BC102" s="459">
        <f t="shared" si="116"/>
        <v>140000</v>
      </c>
      <c r="BD102" s="459">
        <f t="shared" si="116"/>
        <v>0</v>
      </c>
      <c r="BE102" s="459"/>
      <c r="BF102" s="691"/>
      <c r="BG102" s="691"/>
      <c r="BH102" s="691"/>
      <c r="BI102" s="32"/>
      <c r="BJ102" s="691"/>
      <c r="BK102" s="691"/>
      <c r="BL102" s="691"/>
      <c r="BM102" s="691"/>
      <c r="BN102" s="702"/>
      <c r="BO102" s="702"/>
      <c r="BP102" s="702"/>
      <c r="BQ102" s="702"/>
      <c r="BR102" s="225"/>
    </row>
    <row r="103" s="121" customFormat="1" ht="42" hidden="1" customHeight="1" spans="1:70">
      <c r="A103" s="149">
        <v>78</v>
      </c>
      <c r="B103" s="302">
        <v>1</v>
      </c>
      <c r="C103" s="207" t="s">
        <v>86</v>
      </c>
      <c r="D103" s="470">
        <v>1</v>
      </c>
      <c r="E103" s="470">
        <v>140000</v>
      </c>
      <c r="F103" s="65" t="s">
        <v>1024</v>
      </c>
      <c r="G103" s="652" t="s">
        <v>1025</v>
      </c>
      <c r="H103" s="302">
        <v>140000</v>
      </c>
      <c r="I103" s="302"/>
      <c r="J103" s="97">
        <f>AU103</f>
        <v>140000</v>
      </c>
      <c r="K103" s="302"/>
      <c r="L103" s="302"/>
      <c r="M103" s="302"/>
      <c r="N103" s="302"/>
      <c r="O103" s="302">
        <v>1</v>
      </c>
      <c r="P103" s="302"/>
      <c r="Q103" s="302">
        <v>1</v>
      </c>
      <c r="R103" s="302"/>
      <c r="S103" s="302"/>
      <c r="T103" s="302"/>
      <c r="U103" s="302"/>
      <c r="V103" s="302">
        <v>1</v>
      </c>
      <c r="W103" s="146">
        <f>O103*J103</f>
        <v>140000</v>
      </c>
      <c r="X103" s="146">
        <f>Q103*J103</f>
        <v>140000</v>
      </c>
      <c r="Y103" s="146">
        <f>T103*J103</f>
        <v>0</v>
      </c>
      <c r="Z103" s="146">
        <f>AJ103*J103</f>
        <v>140000</v>
      </c>
      <c r="AA103" s="253">
        <v>118000</v>
      </c>
      <c r="AB103" s="174">
        <f t="shared" si="88"/>
        <v>0.842857142857143</v>
      </c>
      <c r="AC103" s="253">
        <v>140000</v>
      </c>
      <c r="AD103" s="253">
        <v>1</v>
      </c>
      <c r="AE103" s="253">
        <v>45087</v>
      </c>
      <c r="AF103" s="253"/>
      <c r="AG103" s="37">
        <f>J103*0.75</f>
        <v>105000</v>
      </c>
      <c r="AH103" s="175">
        <f>AA103-AG103</f>
        <v>13000</v>
      </c>
      <c r="AI103" s="179">
        <v>44742</v>
      </c>
      <c r="AJ103" s="149">
        <v>1</v>
      </c>
      <c r="AK103" s="254"/>
      <c r="AL103" s="149">
        <v>50</v>
      </c>
      <c r="AM103" s="149">
        <v>20</v>
      </c>
      <c r="AN103" s="195">
        <f>AM103/AL103</f>
        <v>0.4</v>
      </c>
      <c r="AO103" s="815"/>
      <c r="AP103" s="462"/>
      <c r="AQ103" s="462"/>
      <c r="AR103" s="462"/>
      <c r="AS103" s="462"/>
      <c r="AT103" s="462"/>
      <c r="AU103" s="40">
        <f>AV103+AW103+AX103+AY103+AZ103+BA103+BC103+BD103+BB103</f>
        <v>140000</v>
      </c>
      <c r="AV103" s="302"/>
      <c r="AW103" s="302"/>
      <c r="AX103" s="302"/>
      <c r="AY103" s="302"/>
      <c r="AZ103" s="302"/>
      <c r="BA103" s="302"/>
      <c r="BB103" s="302"/>
      <c r="BC103" s="302">
        <v>140000</v>
      </c>
      <c r="BD103" s="302"/>
      <c r="BE103" s="302"/>
      <c r="BF103" s="618" t="s">
        <v>1026</v>
      </c>
      <c r="BG103" s="618" t="s">
        <v>1027</v>
      </c>
      <c r="BH103" s="618" t="s">
        <v>1028</v>
      </c>
      <c r="BI103" s="269" t="s">
        <v>1029</v>
      </c>
      <c r="BJ103" s="269" t="s">
        <v>1030</v>
      </c>
      <c r="BK103" s="269" t="s">
        <v>1031</v>
      </c>
      <c r="BL103" s="269" t="s">
        <v>1032</v>
      </c>
      <c r="BM103" s="693" t="s">
        <v>1033</v>
      </c>
      <c r="BN103" s="705"/>
      <c r="BO103" s="705"/>
      <c r="BP103" s="705"/>
      <c r="BQ103" s="705"/>
      <c r="BR103" s="225"/>
    </row>
    <row r="104" s="121" customFormat="1" ht="42" hidden="1" customHeight="1" spans="1:70">
      <c r="A104" s="139" t="s">
        <v>141</v>
      </c>
      <c r="B104" s="37">
        <f>SUM(B105:B114)</f>
        <v>10</v>
      </c>
      <c r="C104" s="37"/>
      <c r="D104" s="445"/>
      <c r="E104" s="445"/>
      <c r="F104" s="841" t="s">
        <v>1034</v>
      </c>
      <c r="G104" s="650"/>
      <c r="H104" s="37">
        <f>SUM(H105:H114)</f>
        <v>33743.7</v>
      </c>
      <c r="I104" s="37"/>
      <c r="J104" s="37">
        <f t="shared" ref="J104:T104" si="117">SUM(J105:J114)</f>
        <v>33744</v>
      </c>
      <c r="K104" s="37">
        <f t="shared" si="117"/>
        <v>10</v>
      </c>
      <c r="L104" s="37">
        <f t="shared" si="117"/>
        <v>10</v>
      </c>
      <c r="M104" s="37">
        <f t="shared" si="117"/>
        <v>10</v>
      </c>
      <c r="N104" s="37">
        <f t="shared" si="117"/>
        <v>10</v>
      </c>
      <c r="O104" s="37">
        <f t="shared" si="117"/>
        <v>10</v>
      </c>
      <c r="P104" s="37">
        <f t="shared" si="117"/>
        <v>0</v>
      </c>
      <c r="Q104" s="37">
        <f t="shared" si="117"/>
        <v>10</v>
      </c>
      <c r="R104" s="37">
        <f t="shared" si="117"/>
        <v>0</v>
      </c>
      <c r="S104" s="37"/>
      <c r="T104" s="37">
        <f>SUM(T105:T114)</f>
        <v>0</v>
      </c>
      <c r="U104" s="37"/>
      <c r="V104" s="37">
        <f>SUM(V105:V114)</f>
        <v>10</v>
      </c>
      <c r="W104" s="37"/>
      <c r="X104" s="37"/>
      <c r="Y104" s="37"/>
      <c r="Z104" s="37"/>
      <c r="AA104" s="445">
        <f>SUM(AA105:AA114)</f>
        <v>30289</v>
      </c>
      <c r="AB104" s="174">
        <f t="shared" si="88"/>
        <v>0.89761142721669</v>
      </c>
      <c r="AC104" s="445">
        <f>SUM(AC105:AC114)</f>
        <v>25010</v>
      </c>
      <c r="AD104" s="445"/>
      <c r="AE104" s="445"/>
      <c r="AF104" s="445"/>
      <c r="AG104" s="37"/>
      <c r="AH104" s="37"/>
      <c r="AI104" s="681"/>
      <c r="AJ104" s="681"/>
      <c r="AK104" s="566"/>
      <c r="AL104" s="681"/>
      <c r="AM104" s="681"/>
      <c r="AN104" s="566"/>
      <c r="AO104" s="812"/>
      <c r="AP104" s="565"/>
      <c r="AQ104" s="565"/>
      <c r="AR104" s="565"/>
      <c r="AS104" s="565"/>
      <c r="AT104" s="565"/>
      <c r="AU104" s="37">
        <f t="shared" ref="AU104:BD104" si="118">SUM(AU105:AU114)</f>
        <v>33744</v>
      </c>
      <c r="AV104" s="37">
        <f t="shared" si="118"/>
        <v>6696</v>
      </c>
      <c r="AW104" s="37">
        <f t="shared" si="118"/>
        <v>0</v>
      </c>
      <c r="AX104" s="37">
        <f t="shared" si="118"/>
        <v>0</v>
      </c>
      <c r="AY104" s="37">
        <f t="shared" si="118"/>
        <v>0</v>
      </c>
      <c r="AZ104" s="37">
        <f t="shared" si="118"/>
        <v>0</v>
      </c>
      <c r="BA104" s="37">
        <f t="shared" si="118"/>
        <v>0</v>
      </c>
      <c r="BB104" s="37">
        <f t="shared" si="118"/>
        <v>0</v>
      </c>
      <c r="BC104" s="37">
        <f t="shared" si="118"/>
        <v>27048</v>
      </c>
      <c r="BD104" s="37">
        <f t="shared" si="118"/>
        <v>0</v>
      </c>
      <c r="BE104" s="37"/>
      <c r="BF104" s="604"/>
      <c r="BG104" s="142"/>
      <c r="BH104" s="604"/>
      <c r="BI104" s="32"/>
      <c r="BJ104" s="604"/>
      <c r="BK104" s="604"/>
      <c r="BL104" s="604"/>
      <c r="BM104" s="604"/>
      <c r="BN104" s="636"/>
      <c r="BO104" s="636"/>
      <c r="BP104" s="636"/>
      <c r="BQ104" s="636"/>
      <c r="BR104" s="225"/>
    </row>
    <row r="105" s="120" customFormat="1" ht="42" hidden="1" customHeight="1" spans="1:70">
      <c r="A105" s="149">
        <v>79</v>
      </c>
      <c r="B105" s="32">
        <v>1</v>
      </c>
      <c r="C105" s="42" t="s">
        <v>87</v>
      </c>
      <c r="D105" s="480">
        <v>1</v>
      </c>
      <c r="E105" s="480">
        <v>504</v>
      </c>
      <c r="F105" s="842" t="s">
        <v>1035</v>
      </c>
      <c r="G105" s="842" t="s">
        <v>1036</v>
      </c>
      <c r="H105" s="243">
        <v>504</v>
      </c>
      <c r="I105" s="243"/>
      <c r="J105" s="97">
        <f t="shared" ref="J105:J114" si="119">AU105</f>
        <v>504</v>
      </c>
      <c r="K105" s="40">
        <v>1</v>
      </c>
      <c r="L105" s="40">
        <v>1</v>
      </c>
      <c r="M105" s="40">
        <v>1</v>
      </c>
      <c r="N105" s="40">
        <v>1</v>
      </c>
      <c r="O105" s="40">
        <v>1</v>
      </c>
      <c r="P105" s="40"/>
      <c r="Q105" s="40">
        <v>1</v>
      </c>
      <c r="R105" s="40"/>
      <c r="S105" s="40"/>
      <c r="T105" s="40"/>
      <c r="U105" s="40"/>
      <c r="V105" s="146">
        <v>1</v>
      </c>
      <c r="W105" s="146">
        <f t="shared" ref="W105:W114" si="120">O105*J105</f>
        <v>504</v>
      </c>
      <c r="X105" s="146">
        <f t="shared" ref="X105:X114" si="121">Q105*J105</f>
        <v>504</v>
      </c>
      <c r="Y105" s="146">
        <f t="shared" ref="Y105:Y114" si="122">T105*J105</f>
        <v>0</v>
      </c>
      <c r="Z105" s="146">
        <f t="shared" ref="Z105:Z114" si="123">AJ105*J105</f>
        <v>504</v>
      </c>
      <c r="AA105" s="253">
        <v>450</v>
      </c>
      <c r="AB105" s="174">
        <f t="shared" si="88"/>
        <v>0.892857142857143</v>
      </c>
      <c r="AC105" s="253">
        <v>450</v>
      </c>
      <c r="AD105" s="253">
        <v>1</v>
      </c>
      <c r="AE105" s="253"/>
      <c r="AF105" s="595"/>
      <c r="AG105" s="37">
        <f t="shared" ref="AG105:AG114" si="124">J105*0.75</f>
        <v>378</v>
      </c>
      <c r="AH105" s="175">
        <f>AA105-AG105</f>
        <v>72</v>
      </c>
      <c r="AI105" s="182">
        <v>44676</v>
      </c>
      <c r="AJ105" s="152">
        <v>1</v>
      </c>
      <c r="AK105" s="566"/>
      <c r="AL105" s="152">
        <v>40</v>
      </c>
      <c r="AM105" s="152">
        <v>40</v>
      </c>
      <c r="AN105" s="195">
        <f>AM105/AL105</f>
        <v>1</v>
      </c>
      <c r="AO105" s="812" t="s">
        <v>1037</v>
      </c>
      <c r="AP105" s="565"/>
      <c r="AQ105" s="565"/>
      <c r="AR105" s="565"/>
      <c r="AS105" s="565"/>
      <c r="AT105" s="565"/>
      <c r="AU105" s="40">
        <f t="shared" ref="AU105:AU114" si="125">AV105+AW105+AX105+AY105+AZ105+BA105+BC105+BD105+BB105</f>
        <v>504</v>
      </c>
      <c r="AV105" s="243"/>
      <c r="AW105" s="40"/>
      <c r="AX105" s="40"/>
      <c r="AY105" s="40"/>
      <c r="AZ105" s="40"/>
      <c r="BA105" s="40"/>
      <c r="BB105" s="40"/>
      <c r="BC105" s="243">
        <v>504</v>
      </c>
      <c r="BD105" s="40"/>
      <c r="BE105" s="40"/>
      <c r="BF105" s="210" t="s">
        <v>1026</v>
      </c>
      <c r="BG105" s="609" t="s">
        <v>381</v>
      </c>
      <c r="BH105" s="210" t="s">
        <v>382</v>
      </c>
      <c r="BI105" s="42" t="s">
        <v>87</v>
      </c>
      <c r="BJ105" s="210" t="s">
        <v>963</v>
      </c>
      <c r="BK105" s="210" t="s">
        <v>1038</v>
      </c>
      <c r="BL105" s="210" t="s">
        <v>1039</v>
      </c>
      <c r="BM105" s="219">
        <v>15999306917</v>
      </c>
      <c r="BN105" s="642"/>
      <c r="BO105" s="642"/>
      <c r="BP105" s="641" t="s">
        <v>156</v>
      </c>
      <c r="BQ105" s="641" t="s">
        <v>1040</v>
      </c>
      <c r="BR105" s="279" t="s">
        <v>1041</v>
      </c>
    </row>
    <row r="106" s="120" customFormat="1" ht="42" hidden="1" customHeight="1" spans="1:70">
      <c r="A106" s="149">
        <v>80</v>
      </c>
      <c r="B106" s="32">
        <v>1</v>
      </c>
      <c r="C106" s="42" t="s">
        <v>87</v>
      </c>
      <c r="D106" s="480">
        <v>1</v>
      </c>
      <c r="E106" s="480">
        <v>4080</v>
      </c>
      <c r="F106" s="842" t="s">
        <v>1042</v>
      </c>
      <c r="G106" s="842" t="s">
        <v>1043</v>
      </c>
      <c r="H106" s="243">
        <v>4080</v>
      </c>
      <c r="I106" s="243"/>
      <c r="J106" s="97">
        <f t="shared" si="119"/>
        <v>4080</v>
      </c>
      <c r="K106" s="40">
        <v>1</v>
      </c>
      <c r="L106" s="40">
        <v>1</v>
      </c>
      <c r="M106" s="40">
        <v>1</v>
      </c>
      <c r="N106" s="40">
        <v>1</v>
      </c>
      <c r="O106" s="40">
        <v>1</v>
      </c>
      <c r="P106" s="40"/>
      <c r="Q106" s="40">
        <v>1</v>
      </c>
      <c r="R106" s="40"/>
      <c r="S106" s="40"/>
      <c r="T106" s="40"/>
      <c r="U106" s="40"/>
      <c r="V106" s="146">
        <v>1</v>
      </c>
      <c r="W106" s="146">
        <f t="shared" si="120"/>
        <v>4080</v>
      </c>
      <c r="X106" s="146">
        <f t="shared" si="121"/>
        <v>4080</v>
      </c>
      <c r="Y106" s="146">
        <f t="shared" si="122"/>
        <v>0</v>
      </c>
      <c r="Z106" s="146">
        <f t="shared" si="123"/>
        <v>4080</v>
      </c>
      <c r="AA106" s="253">
        <v>3700</v>
      </c>
      <c r="AB106" s="174">
        <f t="shared" si="88"/>
        <v>0.906862745098039</v>
      </c>
      <c r="AC106" s="253">
        <v>3800</v>
      </c>
      <c r="AD106" s="253">
        <v>1</v>
      </c>
      <c r="AE106" s="253">
        <v>0</v>
      </c>
      <c r="AF106" s="595"/>
      <c r="AG106" s="37">
        <f t="shared" si="124"/>
        <v>3060</v>
      </c>
      <c r="AH106" s="175">
        <f>AA106-AG106</f>
        <v>640</v>
      </c>
      <c r="AI106" s="182">
        <v>44676</v>
      </c>
      <c r="AJ106" s="152">
        <v>1</v>
      </c>
      <c r="AK106" s="566"/>
      <c r="AL106" s="152">
        <v>35</v>
      </c>
      <c r="AM106" s="152">
        <v>35</v>
      </c>
      <c r="AN106" s="195">
        <f>AM106/AL106</f>
        <v>1</v>
      </c>
      <c r="AO106" s="592" t="s">
        <v>1044</v>
      </c>
      <c r="AP106" s="565"/>
      <c r="AQ106" s="565"/>
      <c r="AR106" s="565"/>
      <c r="AS106" s="565"/>
      <c r="AT106" s="565"/>
      <c r="AU106" s="40">
        <f t="shared" si="125"/>
        <v>4080</v>
      </c>
      <c r="AV106" s="243"/>
      <c r="AW106" s="40"/>
      <c r="AX106" s="40"/>
      <c r="AY106" s="40"/>
      <c r="AZ106" s="40"/>
      <c r="BA106" s="40"/>
      <c r="BB106" s="40"/>
      <c r="BC106" s="243">
        <v>4080</v>
      </c>
      <c r="BD106" s="40"/>
      <c r="BE106" s="40"/>
      <c r="BF106" s="210" t="s">
        <v>1026</v>
      </c>
      <c r="BG106" s="609" t="s">
        <v>381</v>
      </c>
      <c r="BH106" s="210" t="s">
        <v>382</v>
      </c>
      <c r="BI106" s="42" t="s">
        <v>87</v>
      </c>
      <c r="BJ106" s="210" t="s">
        <v>963</v>
      </c>
      <c r="BK106" s="210" t="s">
        <v>1038</v>
      </c>
      <c r="BL106" s="210" t="s">
        <v>1039</v>
      </c>
      <c r="BM106" s="219">
        <v>15999306917</v>
      </c>
      <c r="BN106" s="642"/>
      <c r="BO106" s="642"/>
      <c r="BP106" s="641" t="s">
        <v>156</v>
      </c>
      <c r="BQ106" s="641" t="s">
        <v>1045</v>
      </c>
      <c r="BR106" s="279" t="s">
        <v>1041</v>
      </c>
    </row>
    <row r="107" s="120" customFormat="1" ht="42" hidden="1" customHeight="1" spans="1:70">
      <c r="A107" s="149">
        <v>81</v>
      </c>
      <c r="B107" s="32">
        <v>1</v>
      </c>
      <c r="C107" s="42" t="s">
        <v>87</v>
      </c>
      <c r="D107" s="480">
        <v>1</v>
      </c>
      <c r="E107" s="480">
        <v>3466</v>
      </c>
      <c r="F107" s="842" t="s">
        <v>1046</v>
      </c>
      <c r="G107" s="843" t="s">
        <v>1047</v>
      </c>
      <c r="H107" s="304">
        <v>3466</v>
      </c>
      <c r="I107" s="304"/>
      <c r="J107" s="97">
        <f t="shared" si="119"/>
        <v>3466</v>
      </c>
      <c r="K107" s="40">
        <v>1</v>
      </c>
      <c r="L107" s="40">
        <v>1</v>
      </c>
      <c r="M107" s="40">
        <v>1</v>
      </c>
      <c r="N107" s="40">
        <v>1</v>
      </c>
      <c r="O107" s="40">
        <v>1</v>
      </c>
      <c r="P107" s="40"/>
      <c r="Q107" s="40">
        <v>1</v>
      </c>
      <c r="R107" s="40"/>
      <c r="S107" s="40"/>
      <c r="T107" s="40"/>
      <c r="U107" s="40"/>
      <c r="V107" s="146">
        <v>1</v>
      </c>
      <c r="W107" s="146">
        <f t="shared" si="120"/>
        <v>3466</v>
      </c>
      <c r="X107" s="146">
        <f t="shared" si="121"/>
        <v>3466</v>
      </c>
      <c r="Y107" s="146">
        <f t="shared" si="122"/>
        <v>0</v>
      </c>
      <c r="Z107" s="146">
        <f t="shared" si="123"/>
        <v>3466</v>
      </c>
      <c r="AA107" s="253">
        <v>2950</v>
      </c>
      <c r="AB107" s="174">
        <f t="shared" si="88"/>
        <v>0.851125216387767</v>
      </c>
      <c r="AC107" s="510">
        <v>3000</v>
      </c>
      <c r="AD107" s="253">
        <v>1</v>
      </c>
      <c r="AE107" s="253">
        <v>1000</v>
      </c>
      <c r="AF107" s="852"/>
      <c r="AG107" s="37">
        <f t="shared" si="124"/>
        <v>2599.5</v>
      </c>
      <c r="AH107" s="175">
        <f>AA107-AG107</f>
        <v>350.5</v>
      </c>
      <c r="AI107" s="182">
        <v>44612</v>
      </c>
      <c r="AJ107" s="152">
        <v>1</v>
      </c>
      <c r="AK107" s="566"/>
      <c r="AL107" s="152">
        <v>80</v>
      </c>
      <c r="AM107" s="152">
        <v>80</v>
      </c>
      <c r="AN107" s="195">
        <f>AM107/AL107</f>
        <v>1</v>
      </c>
      <c r="AO107" s="592" t="s">
        <v>1048</v>
      </c>
      <c r="AP107" s="859"/>
      <c r="AQ107" s="859"/>
      <c r="AR107" s="565"/>
      <c r="AS107" s="565"/>
      <c r="AT107" s="565"/>
      <c r="AU107" s="40">
        <f t="shared" si="125"/>
        <v>3466</v>
      </c>
      <c r="AV107" s="306">
        <v>1733</v>
      </c>
      <c r="AW107" s="40"/>
      <c r="AX107" s="40"/>
      <c r="AY107" s="40"/>
      <c r="AZ107" s="40"/>
      <c r="BA107" s="40"/>
      <c r="BB107" s="40"/>
      <c r="BC107" s="306">
        <v>1733</v>
      </c>
      <c r="BD107" s="40"/>
      <c r="BE107" s="40"/>
      <c r="BF107" s="210" t="s">
        <v>1026</v>
      </c>
      <c r="BG107" s="609" t="s">
        <v>381</v>
      </c>
      <c r="BH107" s="210" t="s">
        <v>382</v>
      </c>
      <c r="BI107" s="42" t="s">
        <v>87</v>
      </c>
      <c r="BJ107" s="210" t="s">
        <v>963</v>
      </c>
      <c r="BK107" s="210" t="s">
        <v>1038</v>
      </c>
      <c r="BL107" s="210" t="s">
        <v>1039</v>
      </c>
      <c r="BM107" s="219">
        <v>15999306917</v>
      </c>
      <c r="BN107" s="860" t="s">
        <v>1049</v>
      </c>
      <c r="BO107" s="859">
        <v>18609085123</v>
      </c>
      <c r="BP107" s="860" t="s">
        <v>1050</v>
      </c>
      <c r="BQ107" s="860" t="s">
        <v>1051</v>
      </c>
      <c r="BR107" s="279" t="s">
        <v>1041</v>
      </c>
    </row>
    <row r="108" s="120" customFormat="1" ht="42" hidden="1" customHeight="1" spans="1:70">
      <c r="A108" s="149">
        <v>82</v>
      </c>
      <c r="B108" s="32">
        <v>1</v>
      </c>
      <c r="C108" s="42" t="s">
        <v>88</v>
      </c>
      <c r="D108" s="480">
        <v>1</v>
      </c>
      <c r="E108" s="480">
        <v>1792</v>
      </c>
      <c r="F108" s="844" t="s">
        <v>1052</v>
      </c>
      <c r="G108" s="652" t="s">
        <v>1053</v>
      </c>
      <c r="H108" s="32">
        <v>1792</v>
      </c>
      <c r="I108" s="32"/>
      <c r="J108" s="97">
        <f t="shared" si="119"/>
        <v>1792</v>
      </c>
      <c r="K108" s="40">
        <v>1</v>
      </c>
      <c r="L108" s="40">
        <v>1</v>
      </c>
      <c r="M108" s="40">
        <v>1</v>
      </c>
      <c r="N108" s="40">
        <v>1</v>
      </c>
      <c r="O108" s="40">
        <v>1</v>
      </c>
      <c r="P108" s="40"/>
      <c r="Q108" s="40">
        <v>1</v>
      </c>
      <c r="R108" s="40"/>
      <c r="S108" s="40"/>
      <c r="T108" s="40"/>
      <c r="U108" s="40"/>
      <c r="V108" s="40">
        <v>1</v>
      </c>
      <c r="W108" s="146">
        <f t="shared" si="120"/>
        <v>1792</v>
      </c>
      <c r="X108" s="146">
        <f t="shared" si="121"/>
        <v>1792</v>
      </c>
      <c r="Y108" s="146">
        <f t="shared" si="122"/>
        <v>0</v>
      </c>
      <c r="Z108" s="146">
        <f t="shared" si="123"/>
        <v>1792</v>
      </c>
      <c r="AA108" s="253">
        <v>1792</v>
      </c>
      <c r="AB108" s="174">
        <f t="shared" si="88"/>
        <v>1</v>
      </c>
      <c r="AC108" s="253">
        <v>1500</v>
      </c>
      <c r="AD108" s="253">
        <v>1</v>
      </c>
      <c r="AE108" s="253">
        <v>1746</v>
      </c>
      <c r="AF108" s="253"/>
      <c r="AG108" s="37">
        <f t="shared" si="124"/>
        <v>1344</v>
      </c>
      <c r="AH108" s="175">
        <f t="shared" ref="AH105:AH114" si="126">AA108-AG108</f>
        <v>448</v>
      </c>
      <c r="AI108" s="182">
        <v>44645</v>
      </c>
      <c r="AJ108" s="152">
        <v>1</v>
      </c>
      <c r="AK108" s="566"/>
      <c r="AL108" s="152"/>
      <c r="AM108" s="152"/>
      <c r="AN108" s="195" t="e">
        <f t="shared" ref="AN105:AN114" si="127">AM108/AL108</f>
        <v>#DIV/0!</v>
      </c>
      <c r="AO108" s="592" t="s">
        <v>220</v>
      </c>
      <c r="AP108" s="565"/>
      <c r="AQ108" s="565"/>
      <c r="AR108" s="565"/>
      <c r="AS108" s="565"/>
      <c r="AT108" s="565"/>
      <c r="AU108" s="40">
        <f t="shared" si="125"/>
        <v>1792</v>
      </c>
      <c r="AV108" s="40"/>
      <c r="AW108" s="40"/>
      <c r="AX108" s="40"/>
      <c r="AY108" s="40"/>
      <c r="AZ108" s="40"/>
      <c r="BA108" s="40"/>
      <c r="BB108" s="40"/>
      <c r="BC108" s="40">
        <v>1792</v>
      </c>
      <c r="BD108" s="40"/>
      <c r="BE108" s="40"/>
      <c r="BF108" s="210" t="s">
        <v>1026</v>
      </c>
      <c r="BG108" s="609" t="s">
        <v>381</v>
      </c>
      <c r="BH108" s="210" t="s">
        <v>382</v>
      </c>
      <c r="BI108" s="42" t="s">
        <v>88</v>
      </c>
      <c r="BJ108" s="210" t="s">
        <v>528</v>
      </c>
      <c r="BK108" s="210" t="s">
        <v>1054</v>
      </c>
      <c r="BL108" s="272" t="s">
        <v>1055</v>
      </c>
      <c r="BM108" s="866">
        <v>15699082122</v>
      </c>
      <c r="BN108" s="867"/>
      <c r="BO108" s="867"/>
      <c r="BP108" s="867"/>
      <c r="BQ108" s="867"/>
      <c r="BR108" s="279" t="s">
        <v>1041</v>
      </c>
    </row>
    <row r="109" s="120" customFormat="1" ht="42" hidden="1" customHeight="1" spans="1:70">
      <c r="A109" s="149">
        <v>83</v>
      </c>
      <c r="B109" s="32">
        <v>1</v>
      </c>
      <c r="C109" s="42" t="s">
        <v>88</v>
      </c>
      <c r="D109" s="480">
        <v>1</v>
      </c>
      <c r="E109" s="480">
        <v>5689</v>
      </c>
      <c r="F109" s="88" t="s">
        <v>1056</v>
      </c>
      <c r="G109" s="652" t="s">
        <v>1057</v>
      </c>
      <c r="H109" s="40">
        <v>5689</v>
      </c>
      <c r="I109" s="40"/>
      <c r="J109" s="97">
        <f t="shared" si="119"/>
        <v>5689</v>
      </c>
      <c r="K109" s="40">
        <v>1</v>
      </c>
      <c r="L109" s="40">
        <v>1</v>
      </c>
      <c r="M109" s="40">
        <v>1</v>
      </c>
      <c r="N109" s="40">
        <v>1</v>
      </c>
      <c r="O109" s="40">
        <v>1</v>
      </c>
      <c r="P109" s="40"/>
      <c r="Q109" s="40">
        <v>1</v>
      </c>
      <c r="R109" s="40"/>
      <c r="S109" s="40"/>
      <c r="T109" s="40"/>
      <c r="U109" s="40"/>
      <c r="V109" s="40">
        <v>1</v>
      </c>
      <c r="W109" s="146">
        <f t="shared" si="120"/>
        <v>5689</v>
      </c>
      <c r="X109" s="146">
        <f t="shared" si="121"/>
        <v>5689</v>
      </c>
      <c r="Y109" s="146">
        <f t="shared" si="122"/>
        <v>0</v>
      </c>
      <c r="Z109" s="146">
        <f t="shared" si="123"/>
        <v>5689</v>
      </c>
      <c r="AA109" s="253">
        <v>5300</v>
      </c>
      <c r="AB109" s="174">
        <f t="shared" si="88"/>
        <v>0.931622429249429</v>
      </c>
      <c r="AC109" s="253">
        <v>2000</v>
      </c>
      <c r="AD109" s="253">
        <v>1</v>
      </c>
      <c r="AE109" s="253">
        <v>5197</v>
      </c>
      <c r="AF109" s="253"/>
      <c r="AG109" s="37">
        <f t="shared" si="124"/>
        <v>4266.75</v>
      </c>
      <c r="AH109" s="175">
        <f t="shared" si="126"/>
        <v>1033.25</v>
      </c>
      <c r="AI109" s="182">
        <v>44696</v>
      </c>
      <c r="AJ109" s="152">
        <v>1</v>
      </c>
      <c r="AK109" s="566"/>
      <c r="AL109" s="152"/>
      <c r="AM109" s="152"/>
      <c r="AN109" s="195" t="e">
        <f t="shared" si="127"/>
        <v>#DIV/0!</v>
      </c>
      <c r="AO109" s="592"/>
      <c r="AP109" s="565"/>
      <c r="AQ109" s="565"/>
      <c r="AR109" s="565"/>
      <c r="AS109" s="565"/>
      <c r="AT109" s="565"/>
      <c r="AU109" s="40">
        <f t="shared" si="125"/>
        <v>5689</v>
      </c>
      <c r="AV109" s="40"/>
      <c r="AW109" s="40"/>
      <c r="AX109" s="40"/>
      <c r="AY109" s="40"/>
      <c r="AZ109" s="40"/>
      <c r="BA109" s="40"/>
      <c r="BB109" s="40"/>
      <c r="BC109" s="40">
        <v>5689</v>
      </c>
      <c r="BD109" s="40"/>
      <c r="BE109" s="40"/>
      <c r="BF109" s="210" t="s">
        <v>1026</v>
      </c>
      <c r="BG109" s="609" t="s">
        <v>381</v>
      </c>
      <c r="BH109" s="210" t="s">
        <v>382</v>
      </c>
      <c r="BI109" s="42" t="s">
        <v>88</v>
      </c>
      <c r="BJ109" s="210" t="s">
        <v>528</v>
      </c>
      <c r="BK109" s="210" t="s">
        <v>1054</v>
      </c>
      <c r="BL109" s="272" t="s">
        <v>1055</v>
      </c>
      <c r="BM109" s="866">
        <v>15699082122</v>
      </c>
      <c r="BN109" s="867"/>
      <c r="BO109" s="867"/>
      <c r="BP109" s="867"/>
      <c r="BQ109" s="867"/>
      <c r="BR109" s="279" t="s">
        <v>1041</v>
      </c>
    </row>
    <row r="110" s="120" customFormat="1" ht="42" hidden="1" customHeight="1" spans="1:70">
      <c r="A110" s="149">
        <v>84</v>
      </c>
      <c r="B110" s="32">
        <v>1</v>
      </c>
      <c r="C110" s="42" t="s">
        <v>88</v>
      </c>
      <c r="D110" s="480">
        <v>1</v>
      </c>
      <c r="E110" s="480">
        <v>7953</v>
      </c>
      <c r="F110" s="845" t="s">
        <v>1058</v>
      </c>
      <c r="G110" s="846" t="s">
        <v>1059</v>
      </c>
      <c r="H110" s="40">
        <v>7953</v>
      </c>
      <c r="I110" s="40"/>
      <c r="J110" s="97">
        <f t="shared" si="119"/>
        <v>7953</v>
      </c>
      <c r="K110" s="40">
        <v>1</v>
      </c>
      <c r="L110" s="40">
        <v>1</v>
      </c>
      <c r="M110" s="40">
        <v>1</v>
      </c>
      <c r="N110" s="40">
        <v>1</v>
      </c>
      <c r="O110" s="40">
        <v>1</v>
      </c>
      <c r="P110" s="40"/>
      <c r="Q110" s="40">
        <v>1</v>
      </c>
      <c r="R110" s="40"/>
      <c r="S110" s="40"/>
      <c r="T110" s="40"/>
      <c r="U110" s="40"/>
      <c r="V110" s="40">
        <v>1</v>
      </c>
      <c r="W110" s="146">
        <f t="shared" si="120"/>
        <v>7953</v>
      </c>
      <c r="X110" s="146">
        <f t="shared" si="121"/>
        <v>7953</v>
      </c>
      <c r="Y110" s="146">
        <f t="shared" si="122"/>
        <v>0</v>
      </c>
      <c r="Z110" s="146">
        <f t="shared" si="123"/>
        <v>7953</v>
      </c>
      <c r="AA110" s="253">
        <v>6400</v>
      </c>
      <c r="AB110" s="174">
        <f t="shared" si="88"/>
        <v>0.804727775682132</v>
      </c>
      <c r="AC110" s="253">
        <v>4000</v>
      </c>
      <c r="AD110" s="253">
        <v>1</v>
      </c>
      <c r="AE110" s="253">
        <v>5976</v>
      </c>
      <c r="AF110" s="253"/>
      <c r="AG110" s="37">
        <f t="shared" si="124"/>
        <v>5964.75</v>
      </c>
      <c r="AH110" s="175">
        <f t="shared" si="126"/>
        <v>435.25</v>
      </c>
      <c r="AI110" s="179">
        <v>44633</v>
      </c>
      <c r="AJ110" s="152">
        <v>1</v>
      </c>
      <c r="AK110" s="566"/>
      <c r="AL110" s="152">
        <v>110</v>
      </c>
      <c r="AM110" s="152">
        <v>110</v>
      </c>
      <c r="AN110" s="195">
        <f t="shared" si="127"/>
        <v>1</v>
      </c>
      <c r="AO110" s="592" t="s">
        <v>1060</v>
      </c>
      <c r="AP110" s="565"/>
      <c r="AQ110" s="565"/>
      <c r="AR110" s="565"/>
      <c r="AS110" s="565"/>
      <c r="AT110" s="565"/>
      <c r="AU110" s="40">
        <f t="shared" si="125"/>
        <v>7953</v>
      </c>
      <c r="AV110" s="40">
        <v>3438</v>
      </c>
      <c r="AW110" s="40"/>
      <c r="AX110" s="40"/>
      <c r="AY110" s="40"/>
      <c r="AZ110" s="40"/>
      <c r="BA110" s="40"/>
      <c r="BB110" s="40"/>
      <c r="BC110" s="40">
        <v>4515</v>
      </c>
      <c r="BD110" s="40"/>
      <c r="BE110" s="40"/>
      <c r="BF110" s="210" t="s">
        <v>1026</v>
      </c>
      <c r="BG110" s="609" t="s">
        <v>381</v>
      </c>
      <c r="BH110" s="210" t="s">
        <v>382</v>
      </c>
      <c r="BI110" s="42" t="s">
        <v>88</v>
      </c>
      <c r="BJ110" s="210" t="s">
        <v>528</v>
      </c>
      <c r="BK110" s="210" t="s">
        <v>1054</v>
      </c>
      <c r="BL110" s="272" t="s">
        <v>1055</v>
      </c>
      <c r="BM110" s="866">
        <v>15699082122</v>
      </c>
      <c r="BN110" s="867"/>
      <c r="BO110" s="867"/>
      <c r="BP110" s="867"/>
      <c r="BQ110" s="867"/>
      <c r="BR110" s="279" t="s">
        <v>1041</v>
      </c>
    </row>
    <row r="111" s="120" customFormat="1" ht="42" hidden="1" customHeight="1" spans="1:70">
      <c r="A111" s="149">
        <v>85</v>
      </c>
      <c r="B111" s="32">
        <v>1</v>
      </c>
      <c r="C111" s="42" t="s">
        <v>89</v>
      </c>
      <c r="D111" s="480">
        <v>1</v>
      </c>
      <c r="E111" s="480">
        <v>5408</v>
      </c>
      <c r="F111" s="844" t="s">
        <v>1061</v>
      </c>
      <c r="G111" s="652" t="s">
        <v>1062</v>
      </c>
      <c r="H111" s="40">
        <v>5408</v>
      </c>
      <c r="I111" s="40"/>
      <c r="J111" s="97">
        <f t="shared" si="119"/>
        <v>5408</v>
      </c>
      <c r="K111" s="40">
        <v>1</v>
      </c>
      <c r="L111" s="40">
        <v>1</v>
      </c>
      <c r="M111" s="40">
        <v>1</v>
      </c>
      <c r="N111" s="40">
        <v>1</v>
      </c>
      <c r="O111" s="40">
        <v>1</v>
      </c>
      <c r="P111" s="40"/>
      <c r="Q111" s="40">
        <v>1</v>
      </c>
      <c r="R111" s="40"/>
      <c r="S111" s="40"/>
      <c r="T111" s="40"/>
      <c r="U111" s="40"/>
      <c r="V111" s="40">
        <v>1</v>
      </c>
      <c r="W111" s="146">
        <f t="shared" si="120"/>
        <v>5408</v>
      </c>
      <c r="X111" s="146">
        <f t="shared" si="121"/>
        <v>5408</v>
      </c>
      <c r="Y111" s="146">
        <f t="shared" si="122"/>
        <v>0</v>
      </c>
      <c r="Z111" s="146">
        <f t="shared" si="123"/>
        <v>5408</v>
      </c>
      <c r="AA111" s="253">
        <v>4900</v>
      </c>
      <c r="AB111" s="174">
        <f t="shared" si="88"/>
        <v>0.906065088757396</v>
      </c>
      <c r="AC111" s="253">
        <v>5408</v>
      </c>
      <c r="AD111" s="253">
        <v>1</v>
      </c>
      <c r="AE111" s="253">
        <v>4701</v>
      </c>
      <c r="AF111" s="253"/>
      <c r="AG111" s="37">
        <f t="shared" si="124"/>
        <v>4056</v>
      </c>
      <c r="AH111" s="175">
        <f t="shared" si="126"/>
        <v>844</v>
      </c>
      <c r="AI111" s="182">
        <v>44635</v>
      </c>
      <c r="AJ111" s="152">
        <v>1</v>
      </c>
      <c r="AK111" s="566"/>
      <c r="AL111" s="152">
        <v>50</v>
      </c>
      <c r="AM111" s="152">
        <v>50</v>
      </c>
      <c r="AN111" s="195">
        <f t="shared" si="127"/>
        <v>1</v>
      </c>
      <c r="AO111" s="592" t="s">
        <v>1063</v>
      </c>
      <c r="AP111" s="812"/>
      <c r="AQ111" s="812"/>
      <c r="AR111" s="565"/>
      <c r="AS111" s="565"/>
      <c r="AT111" s="565"/>
      <c r="AU111" s="40">
        <f t="shared" si="125"/>
        <v>5408</v>
      </c>
      <c r="AV111" s="40"/>
      <c r="AW111" s="40"/>
      <c r="AX111" s="40"/>
      <c r="AY111" s="40"/>
      <c r="AZ111" s="40"/>
      <c r="BA111" s="40"/>
      <c r="BB111" s="40"/>
      <c r="BC111" s="40">
        <v>5408</v>
      </c>
      <c r="BD111" s="40"/>
      <c r="BE111" s="40"/>
      <c r="BF111" s="210" t="s">
        <v>1026</v>
      </c>
      <c r="BG111" s="609" t="s">
        <v>381</v>
      </c>
      <c r="BH111" s="210" t="s">
        <v>382</v>
      </c>
      <c r="BI111" s="42" t="s">
        <v>89</v>
      </c>
      <c r="BJ111" s="42" t="s">
        <v>1064</v>
      </c>
      <c r="BK111" s="210" t="s">
        <v>1065</v>
      </c>
      <c r="BL111" s="210" t="s">
        <v>1066</v>
      </c>
      <c r="BM111" s="219">
        <v>16609086678</v>
      </c>
      <c r="BN111" s="641" t="s">
        <v>1067</v>
      </c>
      <c r="BO111" s="642">
        <v>16609086898</v>
      </c>
      <c r="BP111" s="641" t="s">
        <v>1068</v>
      </c>
      <c r="BQ111" s="641" t="s">
        <v>1069</v>
      </c>
      <c r="BR111" s="279" t="s">
        <v>1041</v>
      </c>
    </row>
    <row r="112" s="120" customFormat="1" ht="42" hidden="1" customHeight="1" spans="1:70">
      <c r="A112" s="149">
        <v>86</v>
      </c>
      <c r="B112" s="32">
        <v>1</v>
      </c>
      <c r="C112" s="42" t="s">
        <v>89</v>
      </c>
      <c r="D112" s="480">
        <v>1</v>
      </c>
      <c r="E112" s="480">
        <v>1126.7</v>
      </c>
      <c r="F112" s="844" t="s">
        <v>1070</v>
      </c>
      <c r="G112" s="652" t="s">
        <v>1071</v>
      </c>
      <c r="H112" s="40">
        <v>1126.7</v>
      </c>
      <c r="I112" s="40"/>
      <c r="J112" s="97">
        <f t="shared" si="119"/>
        <v>1127</v>
      </c>
      <c r="K112" s="40">
        <v>1</v>
      </c>
      <c r="L112" s="40">
        <v>1</v>
      </c>
      <c r="M112" s="40">
        <v>1</v>
      </c>
      <c r="N112" s="40">
        <v>1</v>
      </c>
      <c r="O112" s="40">
        <v>1</v>
      </c>
      <c r="P112" s="40"/>
      <c r="Q112" s="40">
        <v>1</v>
      </c>
      <c r="R112" s="40"/>
      <c r="S112" s="40"/>
      <c r="T112" s="40"/>
      <c r="U112" s="40"/>
      <c r="V112" s="40">
        <v>1</v>
      </c>
      <c r="W112" s="146">
        <f t="shared" si="120"/>
        <v>1127</v>
      </c>
      <c r="X112" s="146">
        <f t="shared" si="121"/>
        <v>1127</v>
      </c>
      <c r="Y112" s="146">
        <f t="shared" si="122"/>
        <v>0</v>
      </c>
      <c r="Z112" s="146">
        <f t="shared" si="123"/>
        <v>1127</v>
      </c>
      <c r="AA112" s="253">
        <v>1127</v>
      </c>
      <c r="AB112" s="174">
        <f t="shared" si="88"/>
        <v>1</v>
      </c>
      <c r="AC112" s="253">
        <v>1127</v>
      </c>
      <c r="AD112" s="253">
        <v>1</v>
      </c>
      <c r="AE112" s="253">
        <v>1127</v>
      </c>
      <c r="AF112" s="253"/>
      <c r="AG112" s="37">
        <f t="shared" si="124"/>
        <v>845.25</v>
      </c>
      <c r="AH112" s="175">
        <f t="shared" si="126"/>
        <v>281.75</v>
      </c>
      <c r="AI112" s="182">
        <v>44635</v>
      </c>
      <c r="AJ112" s="152">
        <v>1</v>
      </c>
      <c r="AK112" s="566"/>
      <c r="AL112" s="152">
        <v>32</v>
      </c>
      <c r="AM112" s="152">
        <v>32</v>
      </c>
      <c r="AN112" s="195">
        <f t="shared" si="127"/>
        <v>1</v>
      </c>
      <c r="AO112" s="592" t="s">
        <v>123</v>
      </c>
      <c r="AP112" s="812"/>
      <c r="AQ112" s="812"/>
      <c r="AR112" s="565"/>
      <c r="AS112" s="565"/>
      <c r="AT112" s="565"/>
      <c r="AU112" s="40">
        <f t="shared" si="125"/>
        <v>1127</v>
      </c>
      <c r="AV112" s="40"/>
      <c r="AW112" s="40"/>
      <c r="AX112" s="40"/>
      <c r="AY112" s="40"/>
      <c r="AZ112" s="40"/>
      <c r="BA112" s="40"/>
      <c r="BB112" s="40"/>
      <c r="BC112" s="40">
        <v>1127</v>
      </c>
      <c r="BD112" s="40"/>
      <c r="BE112" s="40"/>
      <c r="BF112" s="210" t="s">
        <v>1026</v>
      </c>
      <c r="BG112" s="609" t="s">
        <v>381</v>
      </c>
      <c r="BH112" s="210" t="s">
        <v>382</v>
      </c>
      <c r="BI112" s="42" t="s">
        <v>89</v>
      </c>
      <c r="BJ112" s="42" t="s">
        <v>1064</v>
      </c>
      <c r="BK112" s="210" t="s">
        <v>1065</v>
      </c>
      <c r="BL112" s="210" t="s">
        <v>1066</v>
      </c>
      <c r="BM112" s="219">
        <v>16609086678</v>
      </c>
      <c r="BN112" s="641" t="s">
        <v>1072</v>
      </c>
      <c r="BO112" s="642">
        <v>15699081588</v>
      </c>
      <c r="BP112" s="641" t="s">
        <v>144</v>
      </c>
      <c r="BQ112" s="641" t="s">
        <v>1073</v>
      </c>
      <c r="BR112" s="279" t="s">
        <v>1041</v>
      </c>
    </row>
    <row r="113" s="120" customFormat="1" ht="42" hidden="1" customHeight="1" spans="1:70">
      <c r="A113" s="149">
        <v>87</v>
      </c>
      <c r="B113" s="32">
        <v>1</v>
      </c>
      <c r="C113" s="42" t="s">
        <v>89</v>
      </c>
      <c r="D113" s="480">
        <v>1</v>
      </c>
      <c r="E113" s="480">
        <v>2735</v>
      </c>
      <c r="F113" s="844" t="s">
        <v>1074</v>
      </c>
      <c r="G113" s="652" t="s">
        <v>1075</v>
      </c>
      <c r="H113" s="40">
        <v>2735</v>
      </c>
      <c r="I113" s="40"/>
      <c r="J113" s="97">
        <f t="shared" si="119"/>
        <v>2735</v>
      </c>
      <c r="K113" s="40">
        <v>1</v>
      </c>
      <c r="L113" s="40">
        <v>1</v>
      </c>
      <c r="M113" s="40">
        <v>1</v>
      </c>
      <c r="N113" s="40">
        <v>1</v>
      </c>
      <c r="O113" s="40">
        <v>1</v>
      </c>
      <c r="P113" s="40"/>
      <c r="Q113" s="40">
        <v>1</v>
      </c>
      <c r="R113" s="40"/>
      <c r="S113" s="40"/>
      <c r="T113" s="40"/>
      <c r="U113" s="40"/>
      <c r="V113" s="40">
        <v>1</v>
      </c>
      <c r="W113" s="146">
        <f t="shared" si="120"/>
        <v>2735</v>
      </c>
      <c r="X113" s="146">
        <f t="shared" si="121"/>
        <v>2735</v>
      </c>
      <c r="Y113" s="146">
        <f t="shared" si="122"/>
        <v>0</v>
      </c>
      <c r="Z113" s="146">
        <f t="shared" si="123"/>
        <v>2735</v>
      </c>
      <c r="AA113" s="253">
        <v>2680</v>
      </c>
      <c r="AB113" s="174">
        <f t="shared" si="88"/>
        <v>0.979890310786106</v>
      </c>
      <c r="AC113" s="253">
        <v>2735</v>
      </c>
      <c r="AD113" s="253">
        <v>1</v>
      </c>
      <c r="AE113" s="253">
        <v>2060</v>
      </c>
      <c r="AF113" s="253"/>
      <c r="AG113" s="37">
        <f t="shared" si="124"/>
        <v>2051.25</v>
      </c>
      <c r="AH113" s="175">
        <f t="shared" si="126"/>
        <v>628.75</v>
      </c>
      <c r="AI113" s="182">
        <v>44625</v>
      </c>
      <c r="AJ113" s="152">
        <v>1</v>
      </c>
      <c r="AK113" s="566"/>
      <c r="AL113" s="152">
        <v>60</v>
      </c>
      <c r="AM113" s="152">
        <v>60</v>
      </c>
      <c r="AN113" s="195">
        <f t="shared" si="127"/>
        <v>1</v>
      </c>
      <c r="AO113" s="592" t="s">
        <v>1076</v>
      </c>
      <c r="AP113" s="812"/>
      <c r="AQ113" s="812"/>
      <c r="AR113" s="565"/>
      <c r="AS113" s="565"/>
      <c r="AT113" s="565"/>
      <c r="AU113" s="40">
        <f t="shared" si="125"/>
        <v>2735</v>
      </c>
      <c r="AV113" s="40">
        <v>1030</v>
      </c>
      <c r="AW113" s="40"/>
      <c r="AX113" s="40"/>
      <c r="AY113" s="40"/>
      <c r="AZ113" s="40"/>
      <c r="BA113" s="40"/>
      <c r="BB113" s="40"/>
      <c r="BC113" s="40">
        <v>1705</v>
      </c>
      <c r="BD113" s="40"/>
      <c r="BE113" s="40"/>
      <c r="BF113" s="210" t="s">
        <v>1026</v>
      </c>
      <c r="BG113" s="609" t="s">
        <v>381</v>
      </c>
      <c r="BH113" s="210" t="s">
        <v>382</v>
      </c>
      <c r="BI113" s="42" t="s">
        <v>89</v>
      </c>
      <c r="BJ113" s="42" t="s">
        <v>1064</v>
      </c>
      <c r="BK113" s="210" t="s">
        <v>1065</v>
      </c>
      <c r="BL113" s="210" t="s">
        <v>1066</v>
      </c>
      <c r="BM113" s="219">
        <v>16609086678</v>
      </c>
      <c r="BN113" s="641" t="s">
        <v>1077</v>
      </c>
      <c r="BO113" s="642">
        <v>15509088366</v>
      </c>
      <c r="BP113" s="641" t="s">
        <v>1078</v>
      </c>
      <c r="BQ113" s="641" t="s">
        <v>1079</v>
      </c>
      <c r="BR113" s="279" t="s">
        <v>1041</v>
      </c>
    </row>
    <row r="114" s="408" customFormat="1" ht="42" customHeight="1" spans="1:70">
      <c r="A114" s="465">
        <v>88</v>
      </c>
      <c r="B114" s="644">
        <v>1</v>
      </c>
      <c r="C114" s="661" t="s">
        <v>90</v>
      </c>
      <c r="D114" s="480">
        <v>1</v>
      </c>
      <c r="E114" s="480">
        <v>990</v>
      </c>
      <c r="F114" s="647" t="s">
        <v>1080</v>
      </c>
      <c r="G114" s="88" t="s">
        <v>1081</v>
      </c>
      <c r="H114" s="847">
        <v>990</v>
      </c>
      <c r="I114" s="851"/>
      <c r="J114" s="795">
        <f t="shared" si="119"/>
        <v>990</v>
      </c>
      <c r="K114" s="40">
        <v>1</v>
      </c>
      <c r="L114" s="40">
        <v>1</v>
      </c>
      <c r="M114" s="40">
        <v>1</v>
      </c>
      <c r="N114" s="40">
        <v>1</v>
      </c>
      <c r="O114" s="40">
        <v>1</v>
      </c>
      <c r="P114" s="40"/>
      <c r="Q114" s="40">
        <v>1</v>
      </c>
      <c r="R114" s="40"/>
      <c r="S114" s="40"/>
      <c r="T114" s="40"/>
      <c r="U114" s="40"/>
      <c r="V114" s="40">
        <v>1</v>
      </c>
      <c r="W114" s="146">
        <f t="shared" si="120"/>
        <v>990</v>
      </c>
      <c r="X114" s="146">
        <f t="shared" si="121"/>
        <v>990</v>
      </c>
      <c r="Y114" s="146">
        <f t="shared" si="122"/>
        <v>0</v>
      </c>
      <c r="Z114" s="146">
        <f t="shared" si="123"/>
        <v>990</v>
      </c>
      <c r="AA114" s="545">
        <v>990</v>
      </c>
      <c r="AB114" s="542">
        <f t="shared" si="88"/>
        <v>1</v>
      </c>
      <c r="AC114" s="545">
        <v>990</v>
      </c>
      <c r="AD114" s="545">
        <v>1</v>
      </c>
      <c r="AE114" s="545">
        <v>738</v>
      </c>
      <c r="AF114" s="545"/>
      <c r="AG114" s="441">
        <f t="shared" si="124"/>
        <v>742.5</v>
      </c>
      <c r="AH114" s="562">
        <f t="shared" si="126"/>
        <v>247.5</v>
      </c>
      <c r="AI114" s="567">
        <v>44635</v>
      </c>
      <c r="AJ114" s="152">
        <v>1</v>
      </c>
      <c r="AK114" s="566"/>
      <c r="AL114" s="152">
        <v>34</v>
      </c>
      <c r="AM114" s="152">
        <v>34</v>
      </c>
      <c r="AN114" s="195">
        <f t="shared" si="127"/>
        <v>1</v>
      </c>
      <c r="AO114" s="814" t="s">
        <v>148</v>
      </c>
      <c r="AP114" s="565"/>
      <c r="AQ114" s="565"/>
      <c r="AR114" s="565"/>
      <c r="AS114" s="565"/>
      <c r="AT114" s="565"/>
      <c r="AU114" s="40">
        <f t="shared" si="125"/>
        <v>990</v>
      </c>
      <c r="AV114" s="40">
        <v>495</v>
      </c>
      <c r="AW114" s="40"/>
      <c r="AX114" s="40"/>
      <c r="AY114" s="40"/>
      <c r="AZ114" s="40"/>
      <c r="BA114" s="40"/>
      <c r="BB114" s="40"/>
      <c r="BC114" s="97">
        <v>495</v>
      </c>
      <c r="BD114" s="40"/>
      <c r="BE114" s="40"/>
      <c r="BF114" s="210" t="s">
        <v>1026</v>
      </c>
      <c r="BG114" s="609" t="s">
        <v>381</v>
      </c>
      <c r="BH114" s="210" t="s">
        <v>382</v>
      </c>
      <c r="BI114" s="42" t="s">
        <v>90</v>
      </c>
      <c r="BJ114" s="210" t="s">
        <v>103</v>
      </c>
      <c r="BK114" s="210" t="s">
        <v>1082</v>
      </c>
      <c r="BL114" s="210" t="s">
        <v>1083</v>
      </c>
      <c r="BM114" s="219">
        <v>18609088998</v>
      </c>
      <c r="BN114" s="641" t="s">
        <v>1084</v>
      </c>
      <c r="BO114" s="642">
        <v>16609088841</v>
      </c>
      <c r="BP114" s="641" t="s">
        <v>1085</v>
      </c>
      <c r="BQ114" s="641" t="s">
        <v>1085</v>
      </c>
      <c r="BR114" s="868" t="s">
        <v>1041</v>
      </c>
    </row>
    <row r="115" s="121" customFormat="1" ht="42" hidden="1" customHeight="1" spans="1:70">
      <c r="A115" s="139" t="s">
        <v>270</v>
      </c>
      <c r="B115" s="37">
        <f>SUM(B116:B116)</f>
        <v>1</v>
      </c>
      <c r="C115" s="37"/>
      <c r="D115" s="445"/>
      <c r="E115" s="445"/>
      <c r="F115" s="848" t="s">
        <v>1086</v>
      </c>
      <c r="G115" s="849"/>
      <c r="H115" s="37">
        <f>SUM(H116:H116)</f>
        <v>702</v>
      </c>
      <c r="I115" s="37"/>
      <c r="J115" s="37">
        <f t="shared" ref="J115:T115" si="128">SUM(J116:J116)</f>
        <v>702</v>
      </c>
      <c r="K115" s="37">
        <f t="shared" si="128"/>
        <v>1</v>
      </c>
      <c r="L115" s="37">
        <f t="shared" si="128"/>
        <v>1</v>
      </c>
      <c r="M115" s="37">
        <f t="shared" si="128"/>
        <v>1</v>
      </c>
      <c r="N115" s="37">
        <f t="shared" si="128"/>
        <v>1</v>
      </c>
      <c r="O115" s="37">
        <f t="shared" si="128"/>
        <v>1</v>
      </c>
      <c r="P115" s="37">
        <f t="shared" si="128"/>
        <v>0</v>
      </c>
      <c r="Q115" s="37">
        <f t="shared" si="128"/>
        <v>1</v>
      </c>
      <c r="R115" s="37">
        <f t="shared" si="128"/>
        <v>0</v>
      </c>
      <c r="S115" s="37"/>
      <c r="T115" s="37">
        <f>SUM(T116:T116)</f>
        <v>0</v>
      </c>
      <c r="U115" s="37"/>
      <c r="V115" s="37">
        <f>SUM(V116:V116)</f>
        <v>1</v>
      </c>
      <c r="W115" s="37"/>
      <c r="X115" s="37"/>
      <c r="Y115" s="37"/>
      <c r="Z115" s="37"/>
      <c r="AA115" s="445">
        <f>SUM(AA116:AA116)</f>
        <v>360</v>
      </c>
      <c r="AB115" s="174">
        <f t="shared" si="88"/>
        <v>0.512820512820513</v>
      </c>
      <c r="AC115" s="445">
        <f>SUM(AC116:AC116)</f>
        <v>600</v>
      </c>
      <c r="AD115" s="445"/>
      <c r="AE115" s="445"/>
      <c r="AF115" s="445"/>
      <c r="AG115" s="37"/>
      <c r="AH115" s="37"/>
      <c r="AI115" s="681"/>
      <c r="AJ115" s="681"/>
      <c r="AK115" s="566"/>
      <c r="AL115" s="681"/>
      <c r="AM115" s="681"/>
      <c r="AN115" s="566"/>
      <c r="AO115" s="812"/>
      <c r="AP115" s="565"/>
      <c r="AQ115" s="565"/>
      <c r="AR115" s="565"/>
      <c r="AS115" s="565"/>
      <c r="AT115" s="565"/>
      <c r="AU115" s="37">
        <f t="shared" ref="AU115:BD115" si="129">SUM(AU116:AU116)</f>
        <v>702</v>
      </c>
      <c r="AV115" s="37">
        <f t="shared" si="129"/>
        <v>263</v>
      </c>
      <c r="AW115" s="37">
        <f t="shared" si="129"/>
        <v>263</v>
      </c>
      <c r="AX115" s="37">
        <f t="shared" si="129"/>
        <v>0</v>
      </c>
      <c r="AY115" s="37">
        <f t="shared" si="129"/>
        <v>0</v>
      </c>
      <c r="AZ115" s="37">
        <f t="shared" si="129"/>
        <v>0</v>
      </c>
      <c r="BA115" s="37">
        <f t="shared" si="129"/>
        <v>0</v>
      </c>
      <c r="BB115" s="37">
        <f t="shared" si="129"/>
        <v>0</v>
      </c>
      <c r="BC115" s="37">
        <f t="shared" si="129"/>
        <v>0</v>
      </c>
      <c r="BD115" s="37">
        <f t="shared" si="129"/>
        <v>176</v>
      </c>
      <c r="BE115" s="37"/>
      <c r="BF115" s="604"/>
      <c r="BG115" s="142"/>
      <c r="BH115" s="604"/>
      <c r="BI115" s="464"/>
      <c r="BJ115" s="142"/>
      <c r="BK115" s="142"/>
      <c r="BL115" s="142"/>
      <c r="BM115" s="142"/>
      <c r="BN115" s="444"/>
      <c r="BO115" s="444"/>
      <c r="BP115" s="444"/>
      <c r="BQ115" s="444"/>
      <c r="BR115" s="225"/>
    </row>
    <row r="116" s="120" customFormat="1" ht="42" hidden="1" customHeight="1" spans="1:70">
      <c r="A116" s="149">
        <v>89</v>
      </c>
      <c r="B116" s="32">
        <v>1</v>
      </c>
      <c r="C116" s="42" t="s">
        <v>88</v>
      </c>
      <c r="D116" s="480">
        <v>1</v>
      </c>
      <c r="E116" s="480">
        <v>702</v>
      </c>
      <c r="F116" s="845" t="s">
        <v>1087</v>
      </c>
      <c r="G116" s="846" t="s">
        <v>1088</v>
      </c>
      <c r="H116" s="40">
        <v>702</v>
      </c>
      <c r="I116" s="40"/>
      <c r="J116" s="97">
        <f>AU116</f>
        <v>702</v>
      </c>
      <c r="K116" s="40">
        <v>1</v>
      </c>
      <c r="L116" s="40">
        <v>1</v>
      </c>
      <c r="M116" s="40">
        <v>1</v>
      </c>
      <c r="N116" s="40">
        <v>1</v>
      </c>
      <c r="O116" s="40">
        <v>1</v>
      </c>
      <c r="P116" s="40"/>
      <c r="Q116" s="40">
        <v>1</v>
      </c>
      <c r="R116" s="40"/>
      <c r="S116" s="40"/>
      <c r="T116" s="40"/>
      <c r="U116" s="40"/>
      <c r="V116" s="40">
        <v>1</v>
      </c>
      <c r="W116" s="146">
        <f>O116*J116</f>
        <v>702</v>
      </c>
      <c r="X116" s="146">
        <f>Q116*J116</f>
        <v>702</v>
      </c>
      <c r="Y116" s="146">
        <f>T116*J116</f>
        <v>0</v>
      </c>
      <c r="Z116" s="146">
        <f>AJ116*J116</f>
        <v>702</v>
      </c>
      <c r="AA116" s="253">
        <v>360</v>
      </c>
      <c r="AB116" s="174">
        <f t="shared" si="88"/>
        <v>0.512820512820513</v>
      </c>
      <c r="AC116" s="253">
        <v>600</v>
      </c>
      <c r="AD116" s="253">
        <v>1</v>
      </c>
      <c r="AE116" s="253"/>
      <c r="AF116" s="253"/>
      <c r="AG116" s="37">
        <f>J116*0.75</f>
        <v>526.5</v>
      </c>
      <c r="AH116" s="175">
        <f>AA116-AG116</f>
        <v>-166.5</v>
      </c>
      <c r="AI116" s="182">
        <v>44730</v>
      </c>
      <c r="AJ116" s="152">
        <v>1</v>
      </c>
      <c r="AK116" s="566"/>
      <c r="AL116" s="152"/>
      <c r="AM116" s="152"/>
      <c r="AN116" s="195" t="e">
        <f>AM116/AL116</f>
        <v>#DIV/0!</v>
      </c>
      <c r="AO116" s="812"/>
      <c r="AP116" s="565"/>
      <c r="AQ116" s="565"/>
      <c r="AR116" s="565"/>
      <c r="AS116" s="565"/>
      <c r="AT116" s="565"/>
      <c r="AU116" s="40">
        <f>AV116+AW116+AX116+AY116+AZ116+BA116+BC116+BD116+BB116</f>
        <v>702</v>
      </c>
      <c r="AV116" s="40">
        <v>263</v>
      </c>
      <c r="AW116" s="40">
        <v>263</v>
      </c>
      <c r="AX116" s="40"/>
      <c r="AY116" s="40"/>
      <c r="AZ116" s="40"/>
      <c r="BA116" s="40"/>
      <c r="BB116" s="40"/>
      <c r="BC116" s="40"/>
      <c r="BD116" s="40">
        <v>176</v>
      </c>
      <c r="BE116" s="40"/>
      <c r="BF116" s="210" t="s">
        <v>331</v>
      </c>
      <c r="BG116" s="609" t="s">
        <v>332</v>
      </c>
      <c r="BH116" s="210" t="s">
        <v>333</v>
      </c>
      <c r="BI116" s="484" t="s">
        <v>88</v>
      </c>
      <c r="BJ116" s="609" t="s">
        <v>224</v>
      </c>
      <c r="BK116" s="609" t="s">
        <v>407</v>
      </c>
      <c r="BL116" s="609" t="s">
        <v>1089</v>
      </c>
      <c r="BM116" s="149">
        <v>13345375888</v>
      </c>
      <c r="BN116" s="462"/>
      <c r="BO116" s="462"/>
      <c r="BP116" s="462"/>
      <c r="BQ116" s="462"/>
      <c r="BR116" s="225"/>
    </row>
    <row r="117" s="121" customFormat="1" ht="42" hidden="1" customHeight="1" spans="1:70">
      <c r="A117" s="139" t="s">
        <v>215</v>
      </c>
      <c r="B117" s="459">
        <f>B118+B138+B143+B145</f>
        <v>32</v>
      </c>
      <c r="C117" s="459"/>
      <c r="D117" s="460"/>
      <c r="E117" s="460"/>
      <c r="F117" s="454" t="s">
        <v>216</v>
      </c>
      <c r="G117" s="650"/>
      <c r="H117" s="459">
        <f>H118+H138+H143+H145</f>
        <v>145209.5</v>
      </c>
      <c r="I117" s="459"/>
      <c r="J117" s="459">
        <f>J118+J138+J143+J145</f>
        <v>89559.5</v>
      </c>
      <c r="K117" s="459">
        <f t="shared" ref="K117:T117" si="130">K118+K138+K143+K145</f>
        <v>32</v>
      </c>
      <c r="L117" s="459">
        <f t="shared" si="130"/>
        <v>32</v>
      </c>
      <c r="M117" s="459">
        <f t="shared" si="130"/>
        <v>32</v>
      </c>
      <c r="N117" s="459">
        <f t="shared" si="130"/>
        <v>32</v>
      </c>
      <c r="O117" s="459">
        <f t="shared" si="130"/>
        <v>32</v>
      </c>
      <c r="P117" s="459">
        <f t="shared" si="130"/>
        <v>0</v>
      </c>
      <c r="Q117" s="459">
        <f t="shared" si="130"/>
        <v>32</v>
      </c>
      <c r="R117" s="459">
        <f t="shared" si="130"/>
        <v>0</v>
      </c>
      <c r="S117" s="459"/>
      <c r="T117" s="459">
        <f>T118+T138+T143+T145</f>
        <v>0</v>
      </c>
      <c r="U117" s="459"/>
      <c r="V117" s="459">
        <f>V118+V138+V143+V145</f>
        <v>32</v>
      </c>
      <c r="W117" s="459"/>
      <c r="X117" s="459"/>
      <c r="Y117" s="459"/>
      <c r="Z117" s="459"/>
      <c r="AA117" s="460">
        <f>AA118+AA138+AA143+AA145</f>
        <v>71248</v>
      </c>
      <c r="AB117" s="174">
        <f t="shared" si="88"/>
        <v>0.795538161780716</v>
      </c>
      <c r="AC117" s="460">
        <f>AC118+AC138+AC143+AC145</f>
        <v>64170</v>
      </c>
      <c r="AD117" s="460"/>
      <c r="AE117" s="460"/>
      <c r="AF117" s="460"/>
      <c r="AG117" s="459"/>
      <c r="AH117" s="459"/>
      <c r="AI117" s="681"/>
      <c r="AJ117" s="681"/>
      <c r="AK117" s="566"/>
      <c r="AL117" s="681"/>
      <c r="AM117" s="681"/>
      <c r="AN117" s="566"/>
      <c r="AO117" s="812"/>
      <c r="AP117" s="565"/>
      <c r="AQ117" s="565"/>
      <c r="AR117" s="565"/>
      <c r="AS117" s="565"/>
      <c r="AT117" s="565"/>
      <c r="AU117" s="459">
        <f t="shared" ref="AU117:BD117" si="131">AU118+AU138+AU143+AU145</f>
        <v>89559.5</v>
      </c>
      <c r="AV117" s="459">
        <f t="shared" si="131"/>
        <v>4980</v>
      </c>
      <c r="AW117" s="459">
        <f t="shared" si="131"/>
        <v>13593.6</v>
      </c>
      <c r="AX117" s="459">
        <f t="shared" si="131"/>
        <v>10900</v>
      </c>
      <c r="AY117" s="459">
        <f t="shared" si="131"/>
        <v>1850</v>
      </c>
      <c r="AZ117" s="459">
        <f t="shared" si="131"/>
        <v>4390</v>
      </c>
      <c r="BA117" s="459">
        <f t="shared" si="131"/>
        <v>19000</v>
      </c>
      <c r="BB117" s="459">
        <f t="shared" si="131"/>
        <v>31731</v>
      </c>
      <c r="BC117" s="459">
        <f t="shared" si="131"/>
        <v>3114.9</v>
      </c>
      <c r="BD117" s="459">
        <f t="shared" si="131"/>
        <v>0</v>
      </c>
      <c r="BE117" s="459"/>
      <c r="BF117" s="691"/>
      <c r="BG117" s="691"/>
      <c r="BH117" s="691"/>
      <c r="BI117" s="464"/>
      <c r="BJ117" s="691"/>
      <c r="BK117" s="691"/>
      <c r="BL117" s="691"/>
      <c r="BM117" s="691"/>
      <c r="BN117" s="702"/>
      <c r="BO117" s="702"/>
      <c r="BP117" s="702"/>
      <c r="BQ117" s="702"/>
      <c r="BR117" s="225"/>
    </row>
    <row r="118" s="121" customFormat="1" ht="42" hidden="1" customHeight="1" spans="1:70">
      <c r="A118" s="139" t="s">
        <v>93</v>
      </c>
      <c r="B118" s="459">
        <f>SUM(B119:B137)</f>
        <v>19</v>
      </c>
      <c r="C118" s="459"/>
      <c r="D118" s="460"/>
      <c r="E118" s="460"/>
      <c r="F118" s="454" t="s">
        <v>217</v>
      </c>
      <c r="G118" s="650"/>
      <c r="H118" s="459">
        <f t="shared" ref="H118:T118" si="132">SUM(H119:H137)</f>
        <v>110425</v>
      </c>
      <c r="I118" s="459"/>
      <c r="J118" s="459">
        <f t="shared" si="132"/>
        <v>57025</v>
      </c>
      <c r="K118" s="459">
        <f t="shared" si="132"/>
        <v>19</v>
      </c>
      <c r="L118" s="459">
        <f t="shared" si="132"/>
        <v>19</v>
      </c>
      <c r="M118" s="459">
        <f t="shared" si="132"/>
        <v>19</v>
      </c>
      <c r="N118" s="459">
        <f t="shared" si="132"/>
        <v>19</v>
      </c>
      <c r="O118" s="459">
        <f t="shared" si="132"/>
        <v>19</v>
      </c>
      <c r="P118" s="459">
        <f t="shared" si="132"/>
        <v>0</v>
      </c>
      <c r="Q118" s="459">
        <f t="shared" si="132"/>
        <v>19</v>
      </c>
      <c r="R118" s="459">
        <f t="shared" si="132"/>
        <v>0</v>
      </c>
      <c r="S118" s="459"/>
      <c r="T118" s="459">
        <f>SUM(T119:T137)</f>
        <v>0</v>
      </c>
      <c r="U118" s="459"/>
      <c r="V118" s="459">
        <f>SUM(V119:V137)</f>
        <v>19</v>
      </c>
      <c r="W118" s="459"/>
      <c r="X118" s="459"/>
      <c r="Y118" s="459"/>
      <c r="Z118" s="459"/>
      <c r="AA118" s="460">
        <f t="shared" ref="AA118:AE118" si="133">SUM(AA119:AA137)</f>
        <v>47608</v>
      </c>
      <c r="AB118" s="174">
        <f t="shared" si="88"/>
        <v>0.834861902674266</v>
      </c>
      <c r="AC118" s="460">
        <f t="shared" si="133"/>
        <v>41090</v>
      </c>
      <c r="AD118" s="460">
        <f t="shared" si="133"/>
        <v>16</v>
      </c>
      <c r="AE118" s="460">
        <f t="shared" si="133"/>
        <v>34452</v>
      </c>
      <c r="AF118" s="460"/>
      <c r="AG118" s="459"/>
      <c r="AH118" s="459"/>
      <c r="AI118" s="681"/>
      <c r="AJ118" s="459">
        <f t="shared" ref="AJ118:AM118" si="134">SUM(AJ119:AJ137)</f>
        <v>19</v>
      </c>
      <c r="AK118" s="566"/>
      <c r="AL118" s="459">
        <f t="shared" si="134"/>
        <v>341</v>
      </c>
      <c r="AM118" s="459">
        <f t="shared" si="134"/>
        <v>306</v>
      </c>
      <c r="AN118" s="566"/>
      <c r="AO118" s="812"/>
      <c r="AP118" s="565"/>
      <c r="AQ118" s="565"/>
      <c r="AR118" s="565"/>
      <c r="AS118" s="565"/>
      <c r="AT118" s="565"/>
      <c r="AU118" s="459">
        <f t="shared" ref="AU118:BD118" si="135">SUM(AU119:AU137)</f>
        <v>57025</v>
      </c>
      <c r="AV118" s="459">
        <f t="shared" si="135"/>
        <v>1880</v>
      </c>
      <c r="AW118" s="459">
        <f t="shared" si="135"/>
        <v>8124</v>
      </c>
      <c r="AX118" s="459">
        <f t="shared" si="135"/>
        <v>1400</v>
      </c>
      <c r="AY118" s="459">
        <f t="shared" si="135"/>
        <v>500</v>
      </c>
      <c r="AZ118" s="459">
        <f t="shared" si="135"/>
        <v>3390</v>
      </c>
      <c r="BA118" s="459">
        <f t="shared" si="135"/>
        <v>10000</v>
      </c>
      <c r="BB118" s="459">
        <f t="shared" si="135"/>
        <v>31731</v>
      </c>
      <c r="BC118" s="459">
        <f t="shared" si="135"/>
        <v>0</v>
      </c>
      <c r="BD118" s="459">
        <f t="shared" si="135"/>
        <v>0</v>
      </c>
      <c r="BE118" s="459"/>
      <c r="BF118" s="691"/>
      <c r="BG118" s="459"/>
      <c r="BH118" s="691"/>
      <c r="BI118" s="464"/>
      <c r="BJ118" s="691"/>
      <c r="BK118" s="691"/>
      <c r="BL118" s="691"/>
      <c r="BM118" s="691"/>
      <c r="BN118" s="702"/>
      <c r="BO118" s="702"/>
      <c r="BP118" s="702"/>
      <c r="BQ118" s="702"/>
      <c r="BR118" s="225"/>
    </row>
    <row r="119" s="120" customFormat="1" ht="73" hidden="1" customHeight="1" spans="1:70">
      <c r="A119" s="149">
        <v>90</v>
      </c>
      <c r="B119" s="32">
        <v>1</v>
      </c>
      <c r="C119" s="42" t="s">
        <v>86</v>
      </c>
      <c r="D119" s="470">
        <v>1</v>
      </c>
      <c r="E119" s="470">
        <v>32000</v>
      </c>
      <c r="F119" s="65" t="s">
        <v>1090</v>
      </c>
      <c r="G119" s="652" t="s">
        <v>1091</v>
      </c>
      <c r="H119" s="302">
        <v>54000</v>
      </c>
      <c r="I119" s="302"/>
      <c r="J119" s="97">
        <f t="shared" ref="J119:J136" si="136">AU119</f>
        <v>10000</v>
      </c>
      <c r="K119" s="40">
        <v>1</v>
      </c>
      <c r="L119" s="40">
        <v>1</v>
      </c>
      <c r="M119" s="40">
        <v>1</v>
      </c>
      <c r="N119" s="40">
        <v>1</v>
      </c>
      <c r="O119" s="302">
        <v>1</v>
      </c>
      <c r="P119" s="302"/>
      <c r="Q119" s="302">
        <v>1</v>
      </c>
      <c r="R119" s="302"/>
      <c r="S119" s="302"/>
      <c r="T119" s="302"/>
      <c r="U119" s="302"/>
      <c r="V119" s="302">
        <v>1</v>
      </c>
      <c r="W119" s="146">
        <f t="shared" ref="W119:W137" si="137">O119*J119</f>
        <v>10000</v>
      </c>
      <c r="X119" s="146">
        <f t="shared" ref="X119:X137" si="138">Q119*J119</f>
        <v>10000</v>
      </c>
      <c r="Y119" s="146">
        <f t="shared" ref="Y119:Y137" si="139">T119*J119</f>
        <v>0</v>
      </c>
      <c r="Z119" s="146">
        <f t="shared" ref="Z119:Z137" si="140">AJ119*J119</f>
        <v>10000</v>
      </c>
      <c r="AA119" s="253">
        <v>9000</v>
      </c>
      <c r="AB119" s="174">
        <f t="shared" ref="AB119:AB148" si="141">AA119/J119</f>
        <v>0.9</v>
      </c>
      <c r="AC119" s="253">
        <v>7000</v>
      </c>
      <c r="AD119" s="253">
        <v>1</v>
      </c>
      <c r="AE119" s="253">
        <v>8572</v>
      </c>
      <c r="AF119" s="253"/>
      <c r="AG119" s="37">
        <f t="shared" ref="AG119:AG137" si="142">J119*0.75</f>
        <v>7500</v>
      </c>
      <c r="AH119" s="175">
        <f t="shared" ref="AH119:AH137" si="143">AA119-AG119</f>
        <v>1500</v>
      </c>
      <c r="AI119" s="182">
        <v>44740</v>
      </c>
      <c r="AJ119" s="152">
        <v>1</v>
      </c>
      <c r="AK119" s="566"/>
      <c r="AL119" s="152"/>
      <c r="AM119" s="152"/>
      <c r="AN119" s="195" t="e">
        <f t="shared" ref="AN119:AN137" si="144">AM119/AL119</f>
        <v>#DIV/0!</v>
      </c>
      <c r="AO119" s="812" t="s">
        <v>1092</v>
      </c>
      <c r="AP119" s="565"/>
      <c r="AQ119" s="565"/>
      <c r="AR119" s="565"/>
      <c r="AS119" s="565"/>
      <c r="AT119" s="565"/>
      <c r="AU119" s="40">
        <f t="shared" ref="AU119:AU137" si="145">AV119+AW119+AX119+AY119+AZ119+BA119+BC119+BD119+BB119</f>
        <v>10000</v>
      </c>
      <c r="AV119" s="302"/>
      <c r="AW119" s="302"/>
      <c r="AX119" s="302"/>
      <c r="AY119" s="302"/>
      <c r="AZ119" s="302"/>
      <c r="BA119" s="302">
        <v>10000</v>
      </c>
      <c r="BB119" s="302"/>
      <c r="BC119" s="302"/>
      <c r="BD119" s="302"/>
      <c r="BE119" s="302"/>
      <c r="BF119" s="204" t="s">
        <v>221</v>
      </c>
      <c r="BG119" s="204" t="s">
        <v>222</v>
      </c>
      <c r="BH119" s="204" t="s">
        <v>1093</v>
      </c>
      <c r="BI119" s="204" t="s">
        <v>87</v>
      </c>
      <c r="BJ119" s="204" t="s">
        <v>1094</v>
      </c>
      <c r="BK119" s="618" t="s">
        <v>1095</v>
      </c>
      <c r="BL119" s="618" t="s">
        <v>1096</v>
      </c>
      <c r="BM119" s="693">
        <v>18809080069</v>
      </c>
      <c r="BN119" s="705"/>
      <c r="BO119" s="705"/>
      <c r="BP119" s="705"/>
      <c r="BQ119" s="705"/>
      <c r="BR119" s="225"/>
    </row>
    <row r="120" s="122" customFormat="1" ht="57" hidden="1" customHeight="1" spans="1:70">
      <c r="A120" s="149">
        <v>91</v>
      </c>
      <c r="B120" s="32">
        <v>1</v>
      </c>
      <c r="C120" s="605" t="s">
        <v>87</v>
      </c>
      <c r="D120" s="637">
        <v>1</v>
      </c>
      <c r="E120" s="637">
        <v>1000</v>
      </c>
      <c r="F120" s="91" t="s">
        <v>1097</v>
      </c>
      <c r="G120" s="850" t="s">
        <v>1098</v>
      </c>
      <c r="H120" s="40">
        <v>1000</v>
      </c>
      <c r="I120" s="40"/>
      <c r="J120" s="97">
        <f t="shared" si="136"/>
        <v>1000</v>
      </c>
      <c r="K120" s="40">
        <v>1</v>
      </c>
      <c r="L120" s="40">
        <v>1</v>
      </c>
      <c r="M120" s="40">
        <v>1</v>
      </c>
      <c r="N120" s="40">
        <v>1</v>
      </c>
      <c r="O120" s="40">
        <v>1</v>
      </c>
      <c r="P120" s="40"/>
      <c r="Q120" s="40">
        <v>1</v>
      </c>
      <c r="R120" s="40"/>
      <c r="S120" s="40"/>
      <c r="T120" s="40"/>
      <c r="U120" s="40"/>
      <c r="V120" s="40">
        <v>1</v>
      </c>
      <c r="W120" s="146">
        <f t="shared" si="137"/>
        <v>1000</v>
      </c>
      <c r="X120" s="146">
        <f t="shared" si="138"/>
        <v>1000</v>
      </c>
      <c r="Y120" s="146">
        <f t="shared" si="139"/>
        <v>0</v>
      </c>
      <c r="Z120" s="146">
        <f t="shared" si="140"/>
        <v>1000</v>
      </c>
      <c r="AA120" s="253">
        <v>985</v>
      </c>
      <c r="AB120" s="174">
        <f t="shared" si="141"/>
        <v>0.985</v>
      </c>
      <c r="AC120" s="253">
        <v>1000</v>
      </c>
      <c r="AD120" s="253">
        <v>1</v>
      </c>
      <c r="AE120" s="253"/>
      <c r="AF120" s="543"/>
      <c r="AG120" s="37">
        <f t="shared" si="142"/>
        <v>750</v>
      </c>
      <c r="AH120" s="175">
        <f t="shared" si="143"/>
        <v>235</v>
      </c>
      <c r="AI120" s="182">
        <v>44654</v>
      </c>
      <c r="AJ120" s="152">
        <v>1</v>
      </c>
      <c r="AK120" s="566"/>
      <c r="AL120" s="152">
        <v>30</v>
      </c>
      <c r="AM120" s="152">
        <v>30</v>
      </c>
      <c r="AN120" s="195">
        <f t="shared" si="144"/>
        <v>1</v>
      </c>
      <c r="AO120" s="592" t="s">
        <v>1099</v>
      </c>
      <c r="AP120" s="565"/>
      <c r="AQ120" s="565"/>
      <c r="AR120" s="565"/>
      <c r="AS120" s="565"/>
      <c r="AT120" s="565"/>
      <c r="AU120" s="40">
        <f t="shared" si="145"/>
        <v>1000</v>
      </c>
      <c r="AV120" s="40"/>
      <c r="AW120" s="40">
        <v>1000</v>
      </c>
      <c r="AX120" s="40"/>
      <c r="AY120" s="40"/>
      <c r="AZ120" s="40"/>
      <c r="BA120" s="40"/>
      <c r="BB120" s="40"/>
      <c r="BC120" s="40"/>
      <c r="BD120" s="40"/>
      <c r="BE120" s="40"/>
      <c r="BF120" s="277" t="s">
        <v>331</v>
      </c>
      <c r="BG120" s="204" t="s">
        <v>1100</v>
      </c>
      <c r="BH120" s="204" t="s">
        <v>1101</v>
      </c>
      <c r="BI120" s="204" t="s">
        <v>87</v>
      </c>
      <c r="BJ120" s="204" t="s">
        <v>1094</v>
      </c>
      <c r="BK120" s="204" t="s">
        <v>1102</v>
      </c>
      <c r="BL120" s="204" t="s">
        <v>1103</v>
      </c>
      <c r="BM120" s="310">
        <v>18099083163</v>
      </c>
      <c r="BN120" s="703" t="s">
        <v>1104</v>
      </c>
      <c r="BO120" s="637">
        <v>18809088191</v>
      </c>
      <c r="BP120" s="703" t="s">
        <v>293</v>
      </c>
      <c r="BQ120" s="703" t="s">
        <v>1105</v>
      </c>
      <c r="BR120" s="225" t="s">
        <v>360</v>
      </c>
    </row>
    <row r="121" s="120" customFormat="1" ht="59" hidden="1" customHeight="1" spans="1:70">
      <c r="A121" s="149">
        <v>92</v>
      </c>
      <c r="B121" s="302">
        <v>1</v>
      </c>
      <c r="C121" s="207" t="s">
        <v>87</v>
      </c>
      <c r="D121" s="470">
        <v>1</v>
      </c>
      <c r="E121" s="470">
        <v>650</v>
      </c>
      <c r="F121" s="65" t="s">
        <v>1106</v>
      </c>
      <c r="G121" s="652" t="s">
        <v>1107</v>
      </c>
      <c r="H121" s="302">
        <v>630</v>
      </c>
      <c r="I121" s="302"/>
      <c r="J121" s="97">
        <f t="shared" si="136"/>
        <v>630</v>
      </c>
      <c r="K121" s="40">
        <v>1</v>
      </c>
      <c r="L121" s="40">
        <v>1</v>
      </c>
      <c r="M121" s="40">
        <v>1</v>
      </c>
      <c r="N121" s="40">
        <v>1</v>
      </c>
      <c r="O121" s="302">
        <v>1</v>
      </c>
      <c r="P121" s="302"/>
      <c r="Q121" s="302">
        <v>1</v>
      </c>
      <c r="R121" s="302"/>
      <c r="S121" s="302"/>
      <c r="T121" s="302"/>
      <c r="U121" s="302"/>
      <c r="V121" s="146">
        <v>1</v>
      </c>
      <c r="W121" s="146">
        <f t="shared" si="137"/>
        <v>630</v>
      </c>
      <c r="X121" s="146">
        <f t="shared" si="138"/>
        <v>630</v>
      </c>
      <c r="Y121" s="146">
        <f t="shared" si="139"/>
        <v>0</v>
      </c>
      <c r="Z121" s="146">
        <f t="shared" si="140"/>
        <v>630</v>
      </c>
      <c r="AA121" s="253">
        <v>600</v>
      </c>
      <c r="AB121" s="174">
        <f t="shared" si="141"/>
        <v>0.952380952380952</v>
      </c>
      <c r="AC121" s="253">
        <v>600</v>
      </c>
      <c r="AD121" s="253">
        <v>1</v>
      </c>
      <c r="AE121" s="253">
        <v>499</v>
      </c>
      <c r="AF121" s="543"/>
      <c r="AG121" s="37">
        <f t="shared" si="142"/>
        <v>472.5</v>
      </c>
      <c r="AH121" s="175">
        <f t="shared" si="143"/>
        <v>127.5</v>
      </c>
      <c r="AI121" s="738">
        <v>44662</v>
      </c>
      <c r="AJ121" s="741">
        <v>1</v>
      </c>
      <c r="AK121" s="740"/>
      <c r="AL121" s="741">
        <v>56</v>
      </c>
      <c r="AM121" s="741">
        <v>56</v>
      </c>
      <c r="AN121" s="195">
        <f t="shared" si="144"/>
        <v>1</v>
      </c>
      <c r="AO121" s="861" t="s">
        <v>1108</v>
      </c>
      <c r="AP121" s="739"/>
      <c r="AQ121" s="739"/>
      <c r="AR121" s="739"/>
      <c r="AS121" s="739"/>
      <c r="AT121" s="739"/>
      <c r="AU121" s="40">
        <f t="shared" si="145"/>
        <v>630</v>
      </c>
      <c r="AV121" s="302">
        <v>630</v>
      </c>
      <c r="AW121" s="302"/>
      <c r="AX121" s="302"/>
      <c r="AY121" s="302"/>
      <c r="AZ121" s="302"/>
      <c r="BA121" s="302"/>
      <c r="BB121" s="302"/>
      <c r="BC121" s="302"/>
      <c r="BD121" s="302"/>
      <c r="BE121" s="302"/>
      <c r="BF121" s="204" t="s">
        <v>221</v>
      </c>
      <c r="BG121" s="204" t="s">
        <v>222</v>
      </c>
      <c r="BH121" s="204" t="s">
        <v>1093</v>
      </c>
      <c r="BI121" s="204" t="s">
        <v>87</v>
      </c>
      <c r="BJ121" s="204" t="s">
        <v>1094</v>
      </c>
      <c r="BK121" s="204" t="s">
        <v>1109</v>
      </c>
      <c r="BL121" s="204" t="s">
        <v>1110</v>
      </c>
      <c r="BM121" s="310">
        <v>13899486582</v>
      </c>
      <c r="BN121" s="869" t="s">
        <v>1111</v>
      </c>
      <c r="BO121" s="655">
        <v>13579575050</v>
      </c>
      <c r="BP121" s="869" t="s">
        <v>1112</v>
      </c>
      <c r="BQ121" s="869" t="s">
        <v>1112</v>
      </c>
      <c r="BR121" s="225"/>
    </row>
    <row r="122" s="120" customFormat="1" ht="42" hidden="1" customHeight="1" spans="1:70">
      <c r="A122" s="149">
        <v>93</v>
      </c>
      <c r="B122" s="302">
        <v>1</v>
      </c>
      <c r="C122" s="207" t="s">
        <v>87</v>
      </c>
      <c r="D122" s="470">
        <v>1</v>
      </c>
      <c r="E122" s="470">
        <v>9000</v>
      </c>
      <c r="F122" s="65" t="s">
        <v>1113</v>
      </c>
      <c r="G122" s="652" t="s">
        <v>1114</v>
      </c>
      <c r="H122" s="302">
        <v>9000</v>
      </c>
      <c r="I122" s="302"/>
      <c r="J122" s="97">
        <f t="shared" si="136"/>
        <v>9000</v>
      </c>
      <c r="K122" s="302">
        <v>1</v>
      </c>
      <c r="L122" s="302">
        <v>1</v>
      </c>
      <c r="M122" s="302">
        <v>1</v>
      </c>
      <c r="N122" s="302">
        <v>1</v>
      </c>
      <c r="O122" s="40">
        <v>1</v>
      </c>
      <c r="P122" s="302"/>
      <c r="Q122" s="302">
        <v>1</v>
      </c>
      <c r="R122" s="302"/>
      <c r="S122" s="302"/>
      <c r="T122" s="302"/>
      <c r="U122" s="302"/>
      <c r="V122" s="302">
        <v>1</v>
      </c>
      <c r="W122" s="146">
        <f t="shared" si="137"/>
        <v>9000</v>
      </c>
      <c r="X122" s="146">
        <f t="shared" si="138"/>
        <v>9000</v>
      </c>
      <c r="Y122" s="146">
        <f t="shared" si="139"/>
        <v>0</v>
      </c>
      <c r="Z122" s="146">
        <f t="shared" si="140"/>
        <v>9000</v>
      </c>
      <c r="AA122" s="253">
        <v>7000</v>
      </c>
      <c r="AB122" s="174">
        <f t="shared" si="141"/>
        <v>0.777777777777778</v>
      </c>
      <c r="AC122" s="253">
        <v>9000</v>
      </c>
      <c r="AD122" s="253">
        <v>1</v>
      </c>
      <c r="AE122" s="253">
        <v>4247</v>
      </c>
      <c r="AF122" s="253"/>
      <c r="AG122" s="37">
        <f t="shared" si="142"/>
        <v>6750</v>
      </c>
      <c r="AH122" s="175">
        <f t="shared" si="143"/>
        <v>250</v>
      </c>
      <c r="AI122" s="182">
        <v>44680</v>
      </c>
      <c r="AJ122" s="152">
        <v>1</v>
      </c>
      <c r="AK122" s="566"/>
      <c r="AL122" s="152">
        <v>60</v>
      </c>
      <c r="AM122" s="152">
        <v>60</v>
      </c>
      <c r="AN122" s="195">
        <f t="shared" si="144"/>
        <v>1</v>
      </c>
      <c r="AO122" s="592" t="s">
        <v>1115</v>
      </c>
      <c r="AP122" s="565"/>
      <c r="AQ122" s="565"/>
      <c r="AR122" s="565"/>
      <c r="AS122" s="565"/>
      <c r="AT122" s="565"/>
      <c r="AU122" s="40">
        <f t="shared" si="145"/>
        <v>9000</v>
      </c>
      <c r="AV122" s="302"/>
      <c r="AW122" s="302">
        <v>1000</v>
      </c>
      <c r="AX122" s="302"/>
      <c r="AY122" s="302"/>
      <c r="AZ122" s="302"/>
      <c r="BA122" s="302"/>
      <c r="BB122" s="302">
        <v>8000</v>
      </c>
      <c r="BC122" s="302"/>
      <c r="BD122" s="302"/>
      <c r="BE122" s="302"/>
      <c r="BF122" s="204" t="s">
        <v>221</v>
      </c>
      <c r="BG122" s="204" t="s">
        <v>222</v>
      </c>
      <c r="BH122" s="204" t="s">
        <v>1093</v>
      </c>
      <c r="BI122" s="204" t="s">
        <v>87</v>
      </c>
      <c r="BJ122" s="204" t="s">
        <v>1094</v>
      </c>
      <c r="BK122" s="204" t="s">
        <v>1109</v>
      </c>
      <c r="BL122" s="204" t="s">
        <v>1110</v>
      </c>
      <c r="BM122" s="310">
        <v>13899486582</v>
      </c>
      <c r="BN122" s="869" t="s">
        <v>1116</v>
      </c>
      <c r="BO122" s="655">
        <v>13452781468</v>
      </c>
      <c r="BP122" s="869" t="s">
        <v>395</v>
      </c>
      <c r="BQ122" s="869" t="s">
        <v>1117</v>
      </c>
      <c r="BR122" s="69" t="s">
        <v>1118</v>
      </c>
    </row>
    <row r="123" s="120" customFormat="1" ht="42" hidden="1" customHeight="1" spans="1:70">
      <c r="A123" s="149">
        <v>94</v>
      </c>
      <c r="B123" s="302">
        <v>1</v>
      </c>
      <c r="C123" s="207" t="s">
        <v>87</v>
      </c>
      <c r="D123" s="470">
        <v>1</v>
      </c>
      <c r="E123" s="470">
        <v>9583</v>
      </c>
      <c r="F123" s="65" t="s">
        <v>1119</v>
      </c>
      <c r="G123" s="652" t="s">
        <v>1120</v>
      </c>
      <c r="H123" s="302">
        <v>12981</v>
      </c>
      <c r="I123" s="302"/>
      <c r="J123" s="97">
        <f t="shared" si="136"/>
        <v>12981</v>
      </c>
      <c r="K123" s="302">
        <v>1</v>
      </c>
      <c r="L123" s="302">
        <v>1</v>
      </c>
      <c r="M123" s="302">
        <v>1</v>
      </c>
      <c r="N123" s="302">
        <v>1</v>
      </c>
      <c r="O123" s="302">
        <v>1</v>
      </c>
      <c r="P123" s="302"/>
      <c r="Q123" s="302">
        <v>1</v>
      </c>
      <c r="R123" s="302"/>
      <c r="S123" s="302"/>
      <c r="T123" s="302"/>
      <c r="U123" s="302"/>
      <c r="V123" s="302">
        <v>1</v>
      </c>
      <c r="W123" s="146">
        <f t="shared" si="137"/>
        <v>12981</v>
      </c>
      <c r="X123" s="146">
        <f t="shared" si="138"/>
        <v>12981</v>
      </c>
      <c r="Y123" s="146">
        <f t="shared" si="139"/>
        <v>0</v>
      </c>
      <c r="Z123" s="146">
        <f t="shared" si="140"/>
        <v>12981</v>
      </c>
      <c r="AA123" s="253">
        <v>9700</v>
      </c>
      <c r="AB123" s="174">
        <f t="shared" si="141"/>
        <v>0.747245974886372</v>
      </c>
      <c r="AC123" s="253">
        <v>10000</v>
      </c>
      <c r="AD123" s="253">
        <v>1</v>
      </c>
      <c r="AE123" s="253">
        <v>8575</v>
      </c>
      <c r="AF123" s="595"/>
      <c r="AG123" s="37">
        <f t="shared" si="142"/>
        <v>9735.75</v>
      </c>
      <c r="AH123" s="175">
        <f t="shared" si="143"/>
        <v>-35.75</v>
      </c>
      <c r="AI123" s="182">
        <v>44708</v>
      </c>
      <c r="AJ123" s="152">
        <v>1</v>
      </c>
      <c r="AK123" s="566"/>
      <c r="AL123" s="152">
        <v>25</v>
      </c>
      <c r="AM123" s="152">
        <v>25</v>
      </c>
      <c r="AN123" s="195">
        <f t="shared" si="144"/>
        <v>1</v>
      </c>
      <c r="AO123" s="592" t="s">
        <v>1121</v>
      </c>
      <c r="AP123" s="565"/>
      <c r="AQ123" s="565"/>
      <c r="AR123" s="591" t="s">
        <v>1122</v>
      </c>
      <c r="AS123" s="565"/>
      <c r="AT123" s="565"/>
      <c r="AU123" s="40">
        <f t="shared" si="145"/>
        <v>12981</v>
      </c>
      <c r="AV123" s="302"/>
      <c r="AW123" s="302">
        <v>2000</v>
      </c>
      <c r="AX123" s="302"/>
      <c r="AY123" s="302"/>
      <c r="AZ123" s="302"/>
      <c r="BA123" s="302"/>
      <c r="BB123" s="302">
        <v>10981</v>
      </c>
      <c r="BC123" s="302"/>
      <c r="BD123" s="302"/>
      <c r="BE123" s="302"/>
      <c r="BF123" s="204" t="s">
        <v>221</v>
      </c>
      <c r="BG123" s="204" t="s">
        <v>222</v>
      </c>
      <c r="BH123" s="204" t="s">
        <v>1093</v>
      </c>
      <c r="BI123" s="204" t="s">
        <v>87</v>
      </c>
      <c r="BJ123" s="204" t="s">
        <v>1094</v>
      </c>
      <c r="BK123" s="204" t="s">
        <v>1109</v>
      </c>
      <c r="BL123" s="204" t="s">
        <v>1110</v>
      </c>
      <c r="BM123" s="310">
        <v>13899486582</v>
      </c>
      <c r="BN123" s="869" t="s">
        <v>1123</v>
      </c>
      <c r="BO123" s="655">
        <v>15209089555</v>
      </c>
      <c r="BP123" s="869" t="s">
        <v>293</v>
      </c>
      <c r="BQ123" s="869" t="s">
        <v>294</v>
      </c>
      <c r="BR123" s="69" t="s">
        <v>1124</v>
      </c>
    </row>
    <row r="124" s="120" customFormat="1" ht="42" hidden="1" customHeight="1" spans="1:70">
      <c r="A124" s="149">
        <v>95</v>
      </c>
      <c r="B124" s="310">
        <v>1</v>
      </c>
      <c r="C124" s="204" t="s">
        <v>88</v>
      </c>
      <c r="D124" s="655">
        <v>1</v>
      </c>
      <c r="E124" s="655">
        <v>10000</v>
      </c>
      <c r="F124" s="92" t="s">
        <v>1125</v>
      </c>
      <c r="G124" s="656" t="s">
        <v>1126</v>
      </c>
      <c r="H124" s="310">
        <v>10000</v>
      </c>
      <c r="I124" s="310"/>
      <c r="J124" s="40">
        <f t="shared" si="136"/>
        <v>10000</v>
      </c>
      <c r="K124" s="504">
        <v>1</v>
      </c>
      <c r="L124" s="306">
        <v>1</v>
      </c>
      <c r="M124" s="306">
        <v>1</v>
      </c>
      <c r="N124" s="306">
        <v>1</v>
      </c>
      <c r="O124" s="310">
        <v>1</v>
      </c>
      <c r="P124" s="310"/>
      <c r="Q124" s="310">
        <v>1</v>
      </c>
      <c r="R124" s="310"/>
      <c r="S124" s="310"/>
      <c r="T124" s="310"/>
      <c r="U124" s="310"/>
      <c r="V124" s="310">
        <v>1</v>
      </c>
      <c r="W124" s="146">
        <f t="shared" si="137"/>
        <v>10000</v>
      </c>
      <c r="X124" s="146">
        <f t="shared" si="138"/>
        <v>10000</v>
      </c>
      <c r="Y124" s="146">
        <f t="shared" si="139"/>
        <v>0</v>
      </c>
      <c r="Z124" s="146">
        <f t="shared" si="140"/>
        <v>10000</v>
      </c>
      <c r="AA124" s="253">
        <v>7700</v>
      </c>
      <c r="AB124" s="174">
        <f t="shared" si="141"/>
        <v>0.77</v>
      </c>
      <c r="AC124" s="480">
        <v>4000</v>
      </c>
      <c r="AD124" s="480">
        <v>1</v>
      </c>
      <c r="AE124" s="480">
        <v>7540</v>
      </c>
      <c r="AF124" s="480"/>
      <c r="AG124" s="37">
        <f t="shared" si="142"/>
        <v>7500</v>
      </c>
      <c r="AH124" s="175">
        <f t="shared" si="143"/>
        <v>200</v>
      </c>
      <c r="AI124" s="182">
        <v>44669</v>
      </c>
      <c r="AJ124" s="152">
        <v>1</v>
      </c>
      <c r="AK124" s="566"/>
      <c r="AL124" s="152">
        <v>50</v>
      </c>
      <c r="AM124" s="152">
        <v>15</v>
      </c>
      <c r="AN124" s="195">
        <f t="shared" si="144"/>
        <v>0.3</v>
      </c>
      <c r="AO124" s="592" t="s">
        <v>1127</v>
      </c>
      <c r="AP124" s="565"/>
      <c r="AQ124" s="565"/>
      <c r="AR124" s="596"/>
      <c r="AS124" s="595"/>
      <c r="AT124" s="595"/>
      <c r="AU124" s="40">
        <f t="shared" si="145"/>
        <v>10000</v>
      </c>
      <c r="AV124" s="310"/>
      <c r="AW124" s="310"/>
      <c r="AX124" s="310"/>
      <c r="AY124" s="310"/>
      <c r="AZ124" s="310"/>
      <c r="BA124" s="310"/>
      <c r="BB124" s="310">
        <v>10000</v>
      </c>
      <c r="BC124" s="310"/>
      <c r="BD124" s="310"/>
      <c r="BE124" s="310"/>
      <c r="BF124" s="694" t="s">
        <v>221</v>
      </c>
      <c r="BG124" s="694" t="s">
        <v>222</v>
      </c>
      <c r="BH124" s="694" t="s">
        <v>1093</v>
      </c>
      <c r="BI124" s="694" t="s">
        <v>88</v>
      </c>
      <c r="BJ124" s="204" t="s">
        <v>406</v>
      </c>
      <c r="BK124" s="694" t="s">
        <v>225</v>
      </c>
      <c r="BL124" s="694" t="s">
        <v>1128</v>
      </c>
      <c r="BM124" s="695">
        <v>13379707050</v>
      </c>
      <c r="BN124" s="704"/>
      <c r="BO124" s="704"/>
      <c r="BP124" s="704"/>
      <c r="BQ124" s="704"/>
      <c r="BR124" s="225" t="s">
        <v>1129</v>
      </c>
    </row>
    <row r="125" s="132" customFormat="1" ht="42" hidden="1" customHeight="1" spans="1:70">
      <c r="A125" s="149">
        <v>96</v>
      </c>
      <c r="B125" s="472">
        <v>1</v>
      </c>
      <c r="C125" s="42" t="s">
        <v>88</v>
      </c>
      <c r="D125" s="480">
        <v>1</v>
      </c>
      <c r="E125" s="456">
        <v>1167</v>
      </c>
      <c r="F125" s="463" t="s">
        <v>1130</v>
      </c>
      <c r="G125" s="463" t="s">
        <v>1131</v>
      </c>
      <c r="H125" s="303">
        <v>1167</v>
      </c>
      <c r="I125" s="303"/>
      <c r="J125" s="40">
        <f t="shared" si="136"/>
        <v>1167</v>
      </c>
      <c r="K125" s="472">
        <v>1</v>
      </c>
      <c r="L125" s="472">
        <v>1</v>
      </c>
      <c r="M125" s="472">
        <v>1</v>
      </c>
      <c r="N125" s="472">
        <v>1</v>
      </c>
      <c r="O125" s="472">
        <v>1</v>
      </c>
      <c r="P125" s="472"/>
      <c r="Q125" s="472">
        <v>1</v>
      </c>
      <c r="R125" s="472"/>
      <c r="S125" s="472"/>
      <c r="T125" s="472"/>
      <c r="U125" s="472"/>
      <c r="V125" s="472">
        <v>1</v>
      </c>
      <c r="W125" s="146">
        <f t="shared" si="137"/>
        <v>1167</v>
      </c>
      <c r="X125" s="146">
        <f t="shared" si="138"/>
        <v>1167</v>
      </c>
      <c r="Y125" s="146">
        <f t="shared" si="139"/>
        <v>0</v>
      </c>
      <c r="Z125" s="146">
        <f t="shared" si="140"/>
        <v>1167</v>
      </c>
      <c r="AA125" s="253">
        <v>1167</v>
      </c>
      <c r="AB125" s="174">
        <f t="shared" si="141"/>
        <v>1</v>
      </c>
      <c r="AC125" s="480">
        <v>400</v>
      </c>
      <c r="AD125" s="480">
        <v>1</v>
      </c>
      <c r="AE125" s="480"/>
      <c r="AF125" s="480"/>
      <c r="AG125" s="37">
        <f t="shared" si="142"/>
        <v>875.25</v>
      </c>
      <c r="AH125" s="175">
        <f t="shared" si="143"/>
        <v>291.75</v>
      </c>
      <c r="AI125" s="179">
        <v>44681</v>
      </c>
      <c r="AJ125" s="149">
        <v>1</v>
      </c>
      <c r="AK125" s="254"/>
      <c r="AL125" s="149"/>
      <c r="AM125" s="149"/>
      <c r="AN125" s="195" t="e">
        <f t="shared" si="144"/>
        <v>#DIV/0!</v>
      </c>
      <c r="AO125" s="813" t="s">
        <v>1132</v>
      </c>
      <c r="AP125" s="523"/>
      <c r="AQ125" s="523"/>
      <c r="AR125" s="587"/>
      <c r="AS125" s="523"/>
      <c r="AT125" s="523"/>
      <c r="AU125" s="40">
        <f t="shared" si="145"/>
        <v>1167</v>
      </c>
      <c r="AV125" s="472"/>
      <c r="AW125" s="472">
        <v>1167</v>
      </c>
      <c r="AX125" s="472"/>
      <c r="AY125" s="302"/>
      <c r="AZ125" s="472"/>
      <c r="BA125" s="472"/>
      <c r="BB125" s="472"/>
      <c r="BC125" s="472"/>
      <c r="BD125" s="472"/>
      <c r="BE125" s="472"/>
      <c r="BF125" s="694" t="s">
        <v>221</v>
      </c>
      <c r="BG125" s="204" t="s">
        <v>222</v>
      </c>
      <c r="BH125" s="694" t="s">
        <v>1093</v>
      </c>
      <c r="BI125" s="204" t="s">
        <v>88</v>
      </c>
      <c r="BJ125" s="204" t="s">
        <v>406</v>
      </c>
      <c r="BK125" s="204" t="s">
        <v>225</v>
      </c>
      <c r="BL125" s="694" t="s">
        <v>1128</v>
      </c>
      <c r="BM125" s="695">
        <v>13379707050</v>
      </c>
      <c r="BN125" s="642"/>
      <c r="BO125" s="642"/>
      <c r="BP125" s="642"/>
      <c r="BQ125" s="642"/>
      <c r="BR125" s="227" t="s">
        <v>534</v>
      </c>
    </row>
    <row r="126" s="132" customFormat="1" ht="42" hidden="1" customHeight="1" spans="1:70">
      <c r="A126" s="149">
        <v>97</v>
      </c>
      <c r="B126" s="472">
        <v>1</v>
      </c>
      <c r="C126" s="42" t="s">
        <v>88</v>
      </c>
      <c r="D126" s="480">
        <v>1</v>
      </c>
      <c r="E126" s="456">
        <v>1096</v>
      </c>
      <c r="F126" s="463" t="s">
        <v>1133</v>
      </c>
      <c r="G126" s="463" t="s">
        <v>1134</v>
      </c>
      <c r="H126" s="152">
        <v>1096</v>
      </c>
      <c r="I126" s="152"/>
      <c r="J126" s="40">
        <f t="shared" si="136"/>
        <v>1096</v>
      </c>
      <c r="K126" s="472">
        <v>1</v>
      </c>
      <c r="L126" s="472">
        <v>1</v>
      </c>
      <c r="M126" s="472">
        <v>1</v>
      </c>
      <c r="N126" s="472">
        <v>1</v>
      </c>
      <c r="O126" s="472">
        <v>1</v>
      </c>
      <c r="P126" s="472"/>
      <c r="Q126" s="472">
        <v>1</v>
      </c>
      <c r="R126" s="472"/>
      <c r="S126" s="472"/>
      <c r="T126" s="472"/>
      <c r="U126" s="472"/>
      <c r="V126" s="472">
        <v>1</v>
      </c>
      <c r="W126" s="146">
        <f t="shared" si="137"/>
        <v>1096</v>
      </c>
      <c r="X126" s="146">
        <f t="shared" si="138"/>
        <v>1096</v>
      </c>
      <c r="Y126" s="146">
        <f t="shared" si="139"/>
        <v>0</v>
      </c>
      <c r="Z126" s="146">
        <f t="shared" si="140"/>
        <v>1096</v>
      </c>
      <c r="AA126" s="253">
        <v>1096</v>
      </c>
      <c r="AB126" s="174">
        <f t="shared" si="141"/>
        <v>1</v>
      </c>
      <c r="AC126" s="480">
        <v>500</v>
      </c>
      <c r="AD126" s="544"/>
      <c r="AE126" s="480"/>
      <c r="AF126" s="480"/>
      <c r="AG126" s="37">
        <f t="shared" si="142"/>
        <v>822</v>
      </c>
      <c r="AH126" s="175">
        <f t="shared" si="143"/>
        <v>274</v>
      </c>
      <c r="AI126" s="179">
        <v>44737</v>
      </c>
      <c r="AJ126" s="149">
        <v>1</v>
      </c>
      <c r="AK126" s="254"/>
      <c r="AL126" s="149"/>
      <c r="AM126" s="149"/>
      <c r="AN126" s="195" t="e">
        <f t="shared" si="144"/>
        <v>#DIV/0!</v>
      </c>
      <c r="AO126" s="813" t="s">
        <v>1132</v>
      </c>
      <c r="AP126" s="523"/>
      <c r="AQ126" s="523"/>
      <c r="AR126" s="544" t="s">
        <v>754</v>
      </c>
      <c r="AS126" s="523"/>
      <c r="AT126" s="523"/>
      <c r="AU126" s="40">
        <f t="shared" si="145"/>
        <v>1096</v>
      </c>
      <c r="AV126" s="472"/>
      <c r="AW126" s="472">
        <v>1096</v>
      </c>
      <c r="AX126" s="472"/>
      <c r="AY126" s="302"/>
      <c r="AZ126" s="472"/>
      <c r="BA126" s="472"/>
      <c r="BB126" s="472"/>
      <c r="BC126" s="472"/>
      <c r="BD126" s="472"/>
      <c r="BE126" s="472"/>
      <c r="BF126" s="694" t="s">
        <v>221</v>
      </c>
      <c r="BG126" s="694" t="s">
        <v>222</v>
      </c>
      <c r="BH126" s="694" t="s">
        <v>1093</v>
      </c>
      <c r="BI126" s="694" t="s">
        <v>88</v>
      </c>
      <c r="BJ126" s="204" t="s">
        <v>406</v>
      </c>
      <c r="BK126" s="694" t="s">
        <v>225</v>
      </c>
      <c r="BL126" s="694" t="s">
        <v>1128</v>
      </c>
      <c r="BM126" s="695">
        <v>13379707050</v>
      </c>
      <c r="BN126" s="642"/>
      <c r="BO126" s="642"/>
      <c r="BP126" s="642"/>
      <c r="BQ126" s="642"/>
      <c r="BR126" s="227" t="s">
        <v>534</v>
      </c>
    </row>
    <row r="127" s="121" customFormat="1" ht="42" hidden="1" customHeight="1" spans="1:70">
      <c r="A127" s="149">
        <v>98</v>
      </c>
      <c r="B127" s="657">
        <v>1</v>
      </c>
      <c r="C127" s="658" t="s">
        <v>88</v>
      </c>
      <c r="D127" s="659">
        <v>1</v>
      </c>
      <c r="E127" s="655">
        <v>200</v>
      </c>
      <c r="F127" s="90" t="s">
        <v>1135</v>
      </c>
      <c r="G127" s="463" t="s">
        <v>1136</v>
      </c>
      <c r="H127" s="310">
        <v>800</v>
      </c>
      <c r="I127" s="310"/>
      <c r="J127" s="97">
        <f t="shared" si="136"/>
        <v>800</v>
      </c>
      <c r="K127" s="310">
        <v>1</v>
      </c>
      <c r="L127" s="310">
        <v>1</v>
      </c>
      <c r="M127" s="472">
        <v>1</v>
      </c>
      <c r="N127" s="472">
        <v>1</v>
      </c>
      <c r="O127" s="310">
        <v>1</v>
      </c>
      <c r="P127" s="310"/>
      <c r="Q127" s="310">
        <v>1</v>
      </c>
      <c r="R127" s="310"/>
      <c r="S127" s="310"/>
      <c r="T127" s="310"/>
      <c r="U127" s="310"/>
      <c r="V127" s="310">
        <v>1</v>
      </c>
      <c r="W127" s="146">
        <f t="shared" si="137"/>
        <v>800</v>
      </c>
      <c r="X127" s="146">
        <f t="shared" si="138"/>
        <v>800</v>
      </c>
      <c r="Y127" s="146">
        <f t="shared" si="139"/>
        <v>0</v>
      </c>
      <c r="Z127" s="146">
        <f t="shared" si="140"/>
        <v>800</v>
      </c>
      <c r="AA127" s="253">
        <v>520</v>
      </c>
      <c r="AB127" s="174">
        <f t="shared" si="141"/>
        <v>0.65</v>
      </c>
      <c r="AC127" s="253">
        <v>100</v>
      </c>
      <c r="AD127" s="253">
        <v>1</v>
      </c>
      <c r="AE127" s="253"/>
      <c r="AF127" s="253"/>
      <c r="AG127" s="37">
        <f t="shared" si="142"/>
        <v>600</v>
      </c>
      <c r="AH127" s="175">
        <f t="shared" si="143"/>
        <v>-80</v>
      </c>
      <c r="AI127" s="182">
        <v>44732</v>
      </c>
      <c r="AJ127" s="152">
        <v>1</v>
      </c>
      <c r="AK127" s="566"/>
      <c r="AL127" s="152"/>
      <c r="AM127" s="152"/>
      <c r="AN127" s="195" t="e">
        <f t="shared" si="144"/>
        <v>#DIV/0!</v>
      </c>
      <c r="AO127" s="592" t="s">
        <v>1137</v>
      </c>
      <c r="AP127" s="565"/>
      <c r="AQ127" s="565"/>
      <c r="AR127" s="595"/>
      <c r="AS127" s="595"/>
      <c r="AT127" s="595"/>
      <c r="AU127" s="40">
        <f t="shared" si="145"/>
        <v>800</v>
      </c>
      <c r="AV127" s="310"/>
      <c r="AW127" s="310"/>
      <c r="AX127" s="310"/>
      <c r="AY127" s="310"/>
      <c r="AZ127" s="310">
        <v>800</v>
      </c>
      <c r="BA127" s="310"/>
      <c r="BB127" s="310"/>
      <c r="BC127" s="310"/>
      <c r="BD127" s="310"/>
      <c r="BE127" s="310"/>
      <c r="BF127" s="694" t="s">
        <v>221</v>
      </c>
      <c r="BG127" s="204" t="s">
        <v>222</v>
      </c>
      <c r="BH127" s="694" t="s">
        <v>1093</v>
      </c>
      <c r="BI127" s="204" t="s">
        <v>88</v>
      </c>
      <c r="BJ127" s="204" t="s">
        <v>406</v>
      </c>
      <c r="BK127" s="204" t="s">
        <v>225</v>
      </c>
      <c r="BL127" s="204" t="s">
        <v>1128</v>
      </c>
      <c r="BM127" s="310">
        <v>13379707050</v>
      </c>
      <c r="BN127" s="655"/>
      <c r="BO127" s="655"/>
      <c r="BP127" s="655"/>
      <c r="BQ127" s="655"/>
      <c r="BR127" s="225"/>
    </row>
    <row r="128" s="119" customFormat="1" ht="42" hidden="1" customHeight="1" spans="1:70">
      <c r="A128" s="149">
        <v>99</v>
      </c>
      <c r="B128" s="310">
        <v>1</v>
      </c>
      <c r="C128" s="204" t="s">
        <v>88</v>
      </c>
      <c r="D128" s="480">
        <v>1</v>
      </c>
      <c r="E128" s="655">
        <v>1000</v>
      </c>
      <c r="F128" s="90" t="s">
        <v>1138</v>
      </c>
      <c r="G128" s="90" t="s">
        <v>1139</v>
      </c>
      <c r="H128" s="243">
        <v>8000</v>
      </c>
      <c r="I128" s="243"/>
      <c r="J128" s="40">
        <f t="shared" si="136"/>
        <v>1000</v>
      </c>
      <c r="K128" s="504">
        <v>1</v>
      </c>
      <c r="L128" s="306">
        <v>1</v>
      </c>
      <c r="M128" s="306">
        <v>1</v>
      </c>
      <c r="N128" s="306">
        <v>1</v>
      </c>
      <c r="O128" s="310">
        <v>1</v>
      </c>
      <c r="P128" s="310"/>
      <c r="Q128" s="310">
        <v>1</v>
      </c>
      <c r="R128" s="310"/>
      <c r="S128" s="310"/>
      <c r="T128" s="310"/>
      <c r="U128" s="310"/>
      <c r="V128" s="310">
        <v>1</v>
      </c>
      <c r="W128" s="146">
        <f t="shared" si="137"/>
        <v>1000</v>
      </c>
      <c r="X128" s="146">
        <f t="shared" si="138"/>
        <v>1000</v>
      </c>
      <c r="Y128" s="146">
        <f t="shared" si="139"/>
        <v>0</v>
      </c>
      <c r="Z128" s="146">
        <f t="shared" si="140"/>
        <v>1000</v>
      </c>
      <c r="AA128" s="253">
        <v>1000</v>
      </c>
      <c r="AB128" s="174">
        <f t="shared" si="141"/>
        <v>1</v>
      </c>
      <c r="AC128" s="480">
        <v>400</v>
      </c>
      <c r="AD128" s="544"/>
      <c r="AE128" s="480"/>
      <c r="AF128" s="480"/>
      <c r="AG128" s="37">
        <f t="shared" si="142"/>
        <v>750</v>
      </c>
      <c r="AH128" s="175">
        <f t="shared" si="143"/>
        <v>250</v>
      </c>
      <c r="AI128" s="182">
        <v>44732</v>
      </c>
      <c r="AJ128" s="152">
        <v>1</v>
      </c>
      <c r="AK128" s="566"/>
      <c r="AL128" s="152"/>
      <c r="AM128" s="152"/>
      <c r="AN128" s="195" t="e">
        <f t="shared" si="144"/>
        <v>#DIV/0!</v>
      </c>
      <c r="AO128" s="592" t="s">
        <v>220</v>
      </c>
      <c r="AP128" s="595"/>
      <c r="AQ128" s="595"/>
      <c r="AR128" s="544" t="s">
        <v>754</v>
      </c>
      <c r="AS128" s="595"/>
      <c r="AT128" s="595"/>
      <c r="AU128" s="40">
        <f t="shared" si="145"/>
        <v>1000</v>
      </c>
      <c r="AV128" s="243"/>
      <c r="AW128" s="243"/>
      <c r="AX128" s="243"/>
      <c r="AY128" s="243"/>
      <c r="AZ128" s="243"/>
      <c r="BA128" s="243"/>
      <c r="BB128" s="243">
        <v>1000</v>
      </c>
      <c r="BC128" s="243"/>
      <c r="BD128" s="243"/>
      <c r="BE128" s="243"/>
      <c r="BF128" s="694" t="s">
        <v>221</v>
      </c>
      <c r="BG128" s="694" t="s">
        <v>222</v>
      </c>
      <c r="BH128" s="694" t="s">
        <v>1093</v>
      </c>
      <c r="BI128" s="694" t="s">
        <v>88</v>
      </c>
      <c r="BJ128" s="204" t="s">
        <v>406</v>
      </c>
      <c r="BK128" s="694" t="s">
        <v>225</v>
      </c>
      <c r="BL128" s="694" t="s">
        <v>1128</v>
      </c>
      <c r="BM128" s="695">
        <v>13379707050</v>
      </c>
      <c r="BN128" s="704"/>
      <c r="BO128" s="704"/>
      <c r="BP128" s="704"/>
      <c r="BQ128" s="704"/>
      <c r="BR128" s="225" t="s">
        <v>1140</v>
      </c>
    </row>
    <row r="129" s="122" customFormat="1" ht="42" hidden="1" customHeight="1" spans="1:70">
      <c r="A129" s="149">
        <v>100</v>
      </c>
      <c r="B129" s="310">
        <v>1</v>
      </c>
      <c r="C129" s="204" t="s">
        <v>88</v>
      </c>
      <c r="D129" s="480">
        <v>1</v>
      </c>
      <c r="E129" s="655">
        <v>1750</v>
      </c>
      <c r="F129" s="90" t="s">
        <v>1141</v>
      </c>
      <c r="G129" s="463" t="s">
        <v>1142</v>
      </c>
      <c r="H129" s="243">
        <v>4000</v>
      </c>
      <c r="I129" s="243"/>
      <c r="J129" s="40">
        <f t="shared" si="136"/>
        <v>1750</v>
      </c>
      <c r="K129" s="504">
        <v>1</v>
      </c>
      <c r="L129" s="306">
        <v>1</v>
      </c>
      <c r="M129" s="306">
        <v>1</v>
      </c>
      <c r="N129" s="306">
        <v>1</v>
      </c>
      <c r="O129" s="310">
        <v>1</v>
      </c>
      <c r="P129" s="310"/>
      <c r="Q129" s="310">
        <v>1</v>
      </c>
      <c r="R129" s="310"/>
      <c r="S129" s="310"/>
      <c r="T129" s="310"/>
      <c r="U129" s="310"/>
      <c r="V129" s="310">
        <v>1</v>
      </c>
      <c r="W129" s="146">
        <f t="shared" si="137"/>
        <v>1750</v>
      </c>
      <c r="X129" s="146">
        <f t="shared" si="138"/>
        <v>1750</v>
      </c>
      <c r="Y129" s="146">
        <f t="shared" si="139"/>
        <v>0</v>
      </c>
      <c r="Z129" s="146">
        <f t="shared" si="140"/>
        <v>1750</v>
      </c>
      <c r="AA129" s="253">
        <v>1750</v>
      </c>
      <c r="AB129" s="174">
        <f t="shared" si="141"/>
        <v>1</v>
      </c>
      <c r="AC129" s="480">
        <v>600</v>
      </c>
      <c r="AD129" s="544"/>
      <c r="AE129" s="480"/>
      <c r="AF129" s="480"/>
      <c r="AG129" s="37">
        <f t="shared" si="142"/>
        <v>1312.5</v>
      </c>
      <c r="AH129" s="175">
        <f t="shared" si="143"/>
        <v>437.5</v>
      </c>
      <c r="AI129" s="182">
        <v>44732</v>
      </c>
      <c r="AJ129" s="152">
        <v>1</v>
      </c>
      <c r="AK129" s="566"/>
      <c r="AL129" s="152"/>
      <c r="AM129" s="152"/>
      <c r="AN129" s="195" t="e">
        <f t="shared" si="144"/>
        <v>#DIV/0!</v>
      </c>
      <c r="AO129" s="592" t="s">
        <v>220</v>
      </c>
      <c r="AP129" s="595"/>
      <c r="AQ129" s="595"/>
      <c r="AR129" s="544" t="s">
        <v>754</v>
      </c>
      <c r="AS129" s="595"/>
      <c r="AT129" s="595"/>
      <c r="AU129" s="40">
        <f t="shared" si="145"/>
        <v>1750</v>
      </c>
      <c r="AV129" s="243"/>
      <c r="AW129" s="243"/>
      <c r="AX129" s="243"/>
      <c r="AY129" s="243"/>
      <c r="AZ129" s="243"/>
      <c r="BA129" s="243"/>
      <c r="BB129" s="243">
        <v>1750</v>
      </c>
      <c r="BC129" s="243"/>
      <c r="BD129" s="243"/>
      <c r="BE129" s="243"/>
      <c r="BF129" s="694" t="s">
        <v>221</v>
      </c>
      <c r="BG129" s="694" t="s">
        <v>222</v>
      </c>
      <c r="BH129" s="694" t="s">
        <v>1093</v>
      </c>
      <c r="BI129" s="694" t="s">
        <v>88</v>
      </c>
      <c r="BJ129" s="204" t="s">
        <v>406</v>
      </c>
      <c r="BK129" s="694" t="s">
        <v>225</v>
      </c>
      <c r="BL129" s="694" t="s">
        <v>1128</v>
      </c>
      <c r="BM129" s="695">
        <v>13379707050</v>
      </c>
      <c r="BN129" s="704"/>
      <c r="BO129" s="704"/>
      <c r="BP129" s="704"/>
      <c r="BQ129" s="704"/>
      <c r="BR129" s="225" t="s">
        <v>1143</v>
      </c>
    </row>
    <row r="130" s="119" customFormat="1" ht="42" hidden="1" customHeight="1" spans="1:70">
      <c r="A130" s="149">
        <v>101</v>
      </c>
      <c r="B130" s="32">
        <v>1</v>
      </c>
      <c r="C130" s="96" t="s">
        <v>89</v>
      </c>
      <c r="D130" s="480">
        <v>1</v>
      </c>
      <c r="E130" s="480">
        <v>800</v>
      </c>
      <c r="F130" s="88" t="s">
        <v>1144</v>
      </c>
      <c r="G130" s="88" t="s">
        <v>1145</v>
      </c>
      <c r="H130" s="302">
        <v>800</v>
      </c>
      <c r="I130" s="302"/>
      <c r="J130" s="40">
        <f t="shared" si="136"/>
        <v>800</v>
      </c>
      <c r="K130" s="504">
        <v>1</v>
      </c>
      <c r="L130" s="306">
        <v>1</v>
      </c>
      <c r="M130" s="504">
        <v>1</v>
      </c>
      <c r="N130" s="306">
        <v>1</v>
      </c>
      <c r="O130" s="302">
        <v>1</v>
      </c>
      <c r="P130" s="306"/>
      <c r="Q130" s="302">
        <v>1</v>
      </c>
      <c r="R130" s="302"/>
      <c r="S130" s="302"/>
      <c r="T130" s="302"/>
      <c r="U130" s="302"/>
      <c r="V130" s="302">
        <v>1</v>
      </c>
      <c r="W130" s="146">
        <f t="shared" si="137"/>
        <v>800</v>
      </c>
      <c r="X130" s="146">
        <f t="shared" si="138"/>
        <v>800</v>
      </c>
      <c r="Y130" s="146">
        <f t="shared" si="139"/>
        <v>0</v>
      </c>
      <c r="Z130" s="146">
        <f t="shared" si="140"/>
        <v>800</v>
      </c>
      <c r="AA130" s="675">
        <v>640</v>
      </c>
      <c r="AB130" s="174">
        <f t="shared" si="141"/>
        <v>0.8</v>
      </c>
      <c r="AC130" s="480">
        <v>800</v>
      </c>
      <c r="AD130" s="480">
        <v>1</v>
      </c>
      <c r="AE130" s="480"/>
      <c r="AF130" s="480"/>
      <c r="AG130" s="37">
        <f t="shared" si="142"/>
        <v>600</v>
      </c>
      <c r="AH130" s="175">
        <f t="shared" si="143"/>
        <v>40</v>
      </c>
      <c r="AI130" s="182">
        <v>44727</v>
      </c>
      <c r="AJ130" s="152">
        <v>1</v>
      </c>
      <c r="AK130" s="566"/>
      <c r="AL130" s="152">
        <v>15</v>
      </c>
      <c r="AM130" s="152">
        <v>15</v>
      </c>
      <c r="AN130" s="195">
        <f t="shared" si="144"/>
        <v>1</v>
      </c>
      <c r="AO130" s="596" t="s">
        <v>1146</v>
      </c>
      <c r="AP130" s="595"/>
      <c r="AQ130" s="595"/>
      <c r="AR130" s="596"/>
      <c r="AS130" s="595"/>
      <c r="AT130" s="595"/>
      <c r="AU130" s="40">
        <f t="shared" si="145"/>
        <v>800</v>
      </c>
      <c r="AV130" s="302"/>
      <c r="AW130" s="302"/>
      <c r="AX130" s="302">
        <v>800</v>
      </c>
      <c r="AY130" s="302"/>
      <c r="AZ130" s="302"/>
      <c r="BA130" s="302"/>
      <c r="BB130" s="302"/>
      <c r="BC130" s="302"/>
      <c r="BD130" s="302"/>
      <c r="BE130" s="302"/>
      <c r="BF130" s="618" t="s">
        <v>221</v>
      </c>
      <c r="BG130" s="207" t="s">
        <v>222</v>
      </c>
      <c r="BH130" s="618" t="s">
        <v>223</v>
      </c>
      <c r="BI130" s="207" t="s">
        <v>89</v>
      </c>
      <c r="BJ130" s="207" t="s">
        <v>255</v>
      </c>
      <c r="BK130" s="207" t="s">
        <v>1147</v>
      </c>
      <c r="BL130" s="207" t="s">
        <v>1148</v>
      </c>
      <c r="BM130" s="302">
        <v>15209089908</v>
      </c>
      <c r="BN130" s="470"/>
      <c r="BO130" s="470"/>
      <c r="BP130" s="470"/>
      <c r="BQ130" s="470"/>
      <c r="BR130" s="151" t="s">
        <v>1149</v>
      </c>
    </row>
    <row r="131" s="132" customFormat="1" ht="42" hidden="1" customHeight="1" spans="1:70">
      <c r="A131" s="149">
        <v>102</v>
      </c>
      <c r="B131" s="32">
        <v>1</v>
      </c>
      <c r="C131" s="96" t="s">
        <v>89</v>
      </c>
      <c r="D131" s="249">
        <v>1</v>
      </c>
      <c r="E131" s="249">
        <v>750</v>
      </c>
      <c r="F131" s="85" t="s">
        <v>1150</v>
      </c>
      <c r="G131" s="85" t="s">
        <v>1151</v>
      </c>
      <c r="H131" s="309">
        <v>750</v>
      </c>
      <c r="I131" s="309"/>
      <c r="J131" s="97">
        <f t="shared" si="136"/>
        <v>750</v>
      </c>
      <c r="K131" s="40">
        <v>1</v>
      </c>
      <c r="L131" s="40">
        <v>1</v>
      </c>
      <c r="M131" s="40">
        <v>1</v>
      </c>
      <c r="N131" s="40">
        <v>1</v>
      </c>
      <c r="O131" s="616">
        <v>1</v>
      </c>
      <c r="P131" s="616"/>
      <c r="Q131" s="616">
        <v>1</v>
      </c>
      <c r="R131" s="616"/>
      <c r="S131" s="616"/>
      <c r="T131" s="616"/>
      <c r="U131" s="616"/>
      <c r="V131" s="616">
        <v>1</v>
      </c>
      <c r="W131" s="146">
        <f t="shared" si="137"/>
        <v>750</v>
      </c>
      <c r="X131" s="146">
        <f t="shared" si="138"/>
        <v>750</v>
      </c>
      <c r="Y131" s="146">
        <f t="shared" si="139"/>
        <v>0</v>
      </c>
      <c r="Z131" s="146">
        <f t="shared" si="140"/>
        <v>750</v>
      </c>
      <c r="AA131" s="253">
        <v>620</v>
      </c>
      <c r="AB131" s="174">
        <f t="shared" si="141"/>
        <v>0.826666666666667</v>
      </c>
      <c r="AC131" s="253">
        <v>750</v>
      </c>
      <c r="AD131" s="253">
        <v>1</v>
      </c>
      <c r="AE131" s="253">
        <v>480</v>
      </c>
      <c r="AF131" s="253"/>
      <c r="AG131" s="37">
        <f t="shared" si="142"/>
        <v>562.5</v>
      </c>
      <c r="AH131" s="175">
        <f t="shared" si="143"/>
        <v>57.5</v>
      </c>
      <c r="AI131" s="182">
        <v>44728</v>
      </c>
      <c r="AJ131" s="152">
        <v>1</v>
      </c>
      <c r="AK131" s="566"/>
      <c r="AL131" s="152">
        <v>15</v>
      </c>
      <c r="AM131" s="152">
        <v>15</v>
      </c>
      <c r="AN131" s="195">
        <f t="shared" si="144"/>
        <v>1</v>
      </c>
      <c r="AO131" s="812" t="s">
        <v>1152</v>
      </c>
      <c r="AP131" s="565"/>
      <c r="AQ131" s="565"/>
      <c r="AR131" s="565"/>
      <c r="AS131" s="565"/>
      <c r="AT131" s="565"/>
      <c r="AU131" s="40">
        <f t="shared" si="145"/>
        <v>750</v>
      </c>
      <c r="AV131" s="309"/>
      <c r="AW131" s="40">
        <v>750</v>
      </c>
      <c r="AX131" s="40"/>
      <c r="AY131" s="40"/>
      <c r="AZ131" s="40"/>
      <c r="BA131" s="40"/>
      <c r="BB131" s="40"/>
      <c r="BC131" s="306"/>
      <c r="BD131" s="306"/>
      <c r="BE131" s="306"/>
      <c r="BF131" s="210" t="s">
        <v>221</v>
      </c>
      <c r="BG131" s="607" t="s">
        <v>222</v>
      </c>
      <c r="BH131" s="618" t="s">
        <v>223</v>
      </c>
      <c r="BI131" s="207" t="s">
        <v>89</v>
      </c>
      <c r="BJ131" s="207" t="s">
        <v>255</v>
      </c>
      <c r="BK131" s="207" t="s">
        <v>1147</v>
      </c>
      <c r="BL131" s="207" t="s">
        <v>1148</v>
      </c>
      <c r="BM131" s="302">
        <v>15209089908</v>
      </c>
      <c r="BN131" s="565"/>
      <c r="BO131" s="565"/>
      <c r="BP131" s="565"/>
      <c r="BQ131" s="565"/>
      <c r="BR131" s="150" t="s">
        <v>360</v>
      </c>
    </row>
    <row r="132" s="121" customFormat="1" ht="42" hidden="1" customHeight="1" spans="1:70">
      <c r="A132" s="149">
        <v>103</v>
      </c>
      <c r="B132" s="302">
        <v>1</v>
      </c>
      <c r="C132" s="207" t="s">
        <v>89</v>
      </c>
      <c r="D132" s="470">
        <v>1</v>
      </c>
      <c r="E132" s="470">
        <v>600</v>
      </c>
      <c r="F132" s="65" t="s">
        <v>1153</v>
      </c>
      <c r="G132" s="652" t="s">
        <v>1154</v>
      </c>
      <c r="H132" s="302">
        <v>600</v>
      </c>
      <c r="I132" s="302"/>
      <c r="J132" s="97">
        <f t="shared" si="136"/>
        <v>600</v>
      </c>
      <c r="K132" s="302">
        <v>1</v>
      </c>
      <c r="L132" s="302">
        <v>1</v>
      </c>
      <c r="M132" s="302">
        <v>1</v>
      </c>
      <c r="N132" s="302">
        <v>1</v>
      </c>
      <c r="O132" s="302">
        <v>1</v>
      </c>
      <c r="P132" s="302"/>
      <c r="Q132" s="302">
        <v>1</v>
      </c>
      <c r="R132" s="302"/>
      <c r="S132" s="302"/>
      <c r="T132" s="302"/>
      <c r="U132" s="302"/>
      <c r="V132" s="302">
        <v>1</v>
      </c>
      <c r="W132" s="146">
        <f t="shared" si="137"/>
        <v>600</v>
      </c>
      <c r="X132" s="146">
        <f t="shared" si="138"/>
        <v>600</v>
      </c>
      <c r="Y132" s="146">
        <f t="shared" si="139"/>
        <v>0</v>
      </c>
      <c r="Z132" s="146">
        <f t="shared" si="140"/>
        <v>600</v>
      </c>
      <c r="AA132" s="253">
        <v>600</v>
      </c>
      <c r="AB132" s="174">
        <f t="shared" si="141"/>
        <v>1</v>
      </c>
      <c r="AC132" s="253">
        <v>600</v>
      </c>
      <c r="AD132" s="253">
        <v>1</v>
      </c>
      <c r="AE132" s="675">
        <v>498</v>
      </c>
      <c r="AF132" s="253"/>
      <c r="AG132" s="37">
        <f t="shared" si="142"/>
        <v>450</v>
      </c>
      <c r="AH132" s="175">
        <f t="shared" si="143"/>
        <v>150</v>
      </c>
      <c r="AI132" s="182">
        <v>44635</v>
      </c>
      <c r="AJ132" s="152">
        <v>1</v>
      </c>
      <c r="AK132" s="566"/>
      <c r="AL132" s="152">
        <v>10</v>
      </c>
      <c r="AM132" s="152">
        <v>10</v>
      </c>
      <c r="AN132" s="195">
        <f t="shared" si="144"/>
        <v>1</v>
      </c>
      <c r="AO132" s="592" t="s">
        <v>123</v>
      </c>
      <c r="AP132" s="812"/>
      <c r="AQ132" s="812"/>
      <c r="AR132" s="565"/>
      <c r="AS132" s="565"/>
      <c r="AT132" s="565"/>
      <c r="AU132" s="40">
        <f t="shared" si="145"/>
        <v>600</v>
      </c>
      <c r="AV132" s="302"/>
      <c r="AW132" s="302"/>
      <c r="AX132" s="302">
        <v>600</v>
      </c>
      <c r="AY132" s="302"/>
      <c r="AZ132" s="302"/>
      <c r="BA132" s="302"/>
      <c r="BB132" s="302"/>
      <c r="BC132" s="302"/>
      <c r="BD132" s="302"/>
      <c r="BE132" s="302"/>
      <c r="BF132" s="618" t="s">
        <v>221</v>
      </c>
      <c r="BG132" s="207" t="s">
        <v>222</v>
      </c>
      <c r="BH132" s="618" t="s">
        <v>223</v>
      </c>
      <c r="BI132" s="484" t="s">
        <v>89</v>
      </c>
      <c r="BJ132" s="618" t="s">
        <v>255</v>
      </c>
      <c r="BK132" s="618" t="s">
        <v>1147</v>
      </c>
      <c r="BL132" s="618" t="s">
        <v>1148</v>
      </c>
      <c r="BM132" s="693">
        <v>15209089908</v>
      </c>
      <c r="BN132" s="776" t="s">
        <v>1155</v>
      </c>
      <c r="BO132" s="705">
        <v>18937172933</v>
      </c>
      <c r="BP132" s="776" t="s">
        <v>302</v>
      </c>
      <c r="BQ132" s="776" t="s">
        <v>1156</v>
      </c>
      <c r="BR132" s="69" t="s">
        <v>1157</v>
      </c>
    </row>
    <row r="133" s="121" customFormat="1" ht="42" hidden="1" customHeight="1" spans="1:70">
      <c r="A133" s="149">
        <v>104</v>
      </c>
      <c r="B133" s="302">
        <v>1</v>
      </c>
      <c r="C133" s="207" t="s">
        <v>89</v>
      </c>
      <c r="D133" s="470">
        <v>1</v>
      </c>
      <c r="E133" s="470">
        <v>1150</v>
      </c>
      <c r="F133" s="88" t="s">
        <v>1158</v>
      </c>
      <c r="G133" s="88" t="s">
        <v>1159</v>
      </c>
      <c r="H133" s="302">
        <v>1150</v>
      </c>
      <c r="I133" s="302"/>
      <c r="J133" s="97">
        <f t="shared" si="136"/>
        <v>1150</v>
      </c>
      <c r="K133" s="40">
        <v>1</v>
      </c>
      <c r="L133" s="40">
        <v>1</v>
      </c>
      <c r="M133" s="40">
        <v>1</v>
      </c>
      <c r="N133" s="40">
        <v>1</v>
      </c>
      <c r="O133" s="302">
        <v>1</v>
      </c>
      <c r="P133" s="302"/>
      <c r="Q133" s="302">
        <v>1</v>
      </c>
      <c r="R133" s="302"/>
      <c r="S133" s="302"/>
      <c r="T133" s="302"/>
      <c r="U133" s="302"/>
      <c r="V133" s="302">
        <v>1</v>
      </c>
      <c r="W133" s="146">
        <f t="shared" si="137"/>
        <v>1150</v>
      </c>
      <c r="X133" s="146">
        <f t="shared" si="138"/>
        <v>1150</v>
      </c>
      <c r="Y133" s="146">
        <f t="shared" si="139"/>
        <v>0</v>
      </c>
      <c r="Z133" s="146">
        <f t="shared" si="140"/>
        <v>1150</v>
      </c>
      <c r="AA133" s="253">
        <v>990</v>
      </c>
      <c r="AB133" s="174">
        <f t="shared" si="141"/>
        <v>0.860869565217391</v>
      </c>
      <c r="AC133" s="253">
        <v>1150</v>
      </c>
      <c r="AD133" s="253">
        <v>1</v>
      </c>
      <c r="AE133" s="253">
        <v>985</v>
      </c>
      <c r="AF133" s="253"/>
      <c r="AG133" s="37">
        <f t="shared" si="142"/>
        <v>862.5</v>
      </c>
      <c r="AH133" s="175">
        <f t="shared" si="143"/>
        <v>127.5</v>
      </c>
      <c r="AI133" s="182">
        <v>44630</v>
      </c>
      <c r="AJ133" s="152">
        <v>1</v>
      </c>
      <c r="AK133" s="566"/>
      <c r="AL133" s="152">
        <v>15</v>
      </c>
      <c r="AM133" s="152">
        <v>15</v>
      </c>
      <c r="AN133" s="195">
        <f t="shared" si="144"/>
        <v>1</v>
      </c>
      <c r="AO133" s="592" t="s">
        <v>1160</v>
      </c>
      <c r="AP133" s="812"/>
      <c r="AQ133" s="812"/>
      <c r="AR133" s="565"/>
      <c r="AS133" s="565"/>
      <c r="AT133" s="565"/>
      <c r="AU133" s="40">
        <f t="shared" si="145"/>
        <v>1150</v>
      </c>
      <c r="AV133" s="302"/>
      <c r="AW133" s="302"/>
      <c r="AX133" s="302"/>
      <c r="AY133" s="302"/>
      <c r="AZ133" s="302">
        <v>1150</v>
      </c>
      <c r="BA133" s="302"/>
      <c r="BB133" s="302"/>
      <c r="BC133" s="302"/>
      <c r="BD133" s="302"/>
      <c r="BE133" s="302"/>
      <c r="BF133" s="618" t="s">
        <v>221</v>
      </c>
      <c r="BG133" s="207" t="s">
        <v>222</v>
      </c>
      <c r="BH133" s="618" t="s">
        <v>223</v>
      </c>
      <c r="BI133" s="484" t="s">
        <v>89</v>
      </c>
      <c r="BJ133" s="618" t="s">
        <v>255</v>
      </c>
      <c r="BK133" s="618" t="s">
        <v>1147</v>
      </c>
      <c r="BL133" s="618" t="s">
        <v>1148</v>
      </c>
      <c r="BM133" s="693">
        <v>15209089908</v>
      </c>
      <c r="BN133" s="776" t="s">
        <v>1161</v>
      </c>
      <c r="BO133" s="705">
        <v>13809988006</v>
      </c>
      <c r="BP133" s="776" t="s">
        <v>302</v>
      </c>
      <c r="BQ133" s="776" t="s">
        <v>440</v>
      </c>
      <c r="BR133" s="69" t="s">
        <v>1162</v>
      </c>
    </row>
    <row r="134" s="121" customFormat="1" ht="42" hidden="1" customHeight="1" spans="1:70">
      <c r="A134" s="149">
        <v>105</v>
      </c>
      <c r="B134" s="32">
        <v>1</v>
      </c>
      <c r="C134" s="96" t="s">
        <v>89</v>
      </c>
      <c r="D134" s="249">
        <v>1</v>
      </c>
      <c r="E134" s="470">
        <v>1440</v>
      </c>
      <c r="F134" s="88" t="s">
        <v>1163</v>
      </c>
      <c r="G134" s="88" t="s">
        <v>1164</v>
      </c>
      <c r="H134" s="302">
        <v>1440</v>
      </c>
      <c r="I134" s="302"/>
      <c r="J134" s="97">
        <f t="shared" si="136"/>
        <v>1440</v>
      </c>
      <c r="K134" s="40">
        <v>1</v>
      </c>
      <c r="L134" s="40">
        <v>1</v>
      </c>
      <c r="M134" s="40">
        <v>1</v>
      </c>
      <c r="N134" s="40">
        <v>1</v>
      </c>
      <c r="O134" s="302">
        <v>1</v>
      </c>
      <c r="P134" s="302"/>
      <c r="Q134" s="302">
        <v>1</v>
      </c>
      <c r="R134" s="302"/>
      <c r="S134" s="302"/>
      <c r="T134" s="302"/>
      <c r="U134" s="302"/>
      <c r="V134" s="302">
        <v>1</v>
      </c>
      <c r="W134" s="146">
        <f t="shared" si="137"/>
        <v>1440</v>
      </c>
      <c r="X134" s="146">
        <f t="shared" si="138"/>
        <v>1440</v>
      </c>
      <c r="Y134" s="146">
        <f t="shared" si="139"/>
        <v>0</v>
      </c>
      <c r="Z134" s="146">
        <f t="shared" si="140"/>
        <v>1440</v>
      </c>
      <c r="AA134" s="253">
        <v>1440</v>
      </c>
      <c r="AB134" s="174">
        <f t="shared" si="141"/>
        <v>1</v>
      </c>
      <c r="AC134" s="253">
        <v>1440</v>
      </c>
      <c r="AD134" s="253">
        <v>1</v>
      </c>
      <c r="AE134" s="253">
        <v>1084</v>
      </c>
      <c r="AF134" s="253"/>
      <c r="AG134" s="37">
        <f t="shared" si="142"/>
        <v>1080</v>
      </c>
      <c r="AH134" s="175">
        <f t="shared" si="143"/>
        <v>360</v>
      </c>
      <c r="AI134" s="182">
        <v>44606</v>
      </c>
      <c r="AJ134" s="152">
        <v>1</v>
      </c>
      <c r="AK134" s="566"/>
      <c r="AL134" s="152">
        <v>10</v>
      </c>
      <c r="AM134" s="152">
        <v>10</v>
      </c>
      <c r="AN134" s="195">
        <f t="shared" si="144"/>
        <v>1</v>
      </c>
      <c r="AO134" s="592" t="s">
        <v>123</v>
      </c>
      <c r="AP134" s="812"/>
      <c r="AQ134" s="812"/>
      <c r="AR134" s="565"/>
      <c r="AS134" s="565"/>
      <c r="AT134" s="565"/>
      <c r="AU134" s="40">
        <f t="shared" si="145"/>
        <v>1440</v>
      </c>
      <c r="AV134" s="302"/>
      <c r="AW134" s="302"/>
      <c r="AX134" s="302"/>
      <c r="AY134" s="302"/>
      <c r="AZ134" s="302">
        <v>1440</v>
      </c>
      <c r="BA134" s="302"/>
      <c r="BB134" s="302"/>
      <c r="BC134" s="302"/>
      <c r="BD134" s="302"/>
      <c r="BE134" s="302"/>
      <c r="BF134" s="618" t="s">
        <v>221</v>
      </c>
      <c r="BG134" s="207" t="s">
        <v>222</v>
      </c>
      <c r="BH134" s="618" t="s">
        <v>223</v>
      </c>
      <c r="BI134" s="484" t="s">
        <v>89</v>
      </c>
      <c r="BJ134" s="618" t="s">
        <v>255</v>
      </c>
      <c r="BK134" s="618" t="s">
        <v>1147</v>
      </c>
      <c r="BL134" s="618" t="s">
        <v>1148</v>
      </c>
      <c r="BM134" s="693">
        <v>15209089908</v>
      </c>
      <c r="BN134" s="776" t="s">
        <v>1165</v>
      </c>
      <c r="BO134" s="705">
        <v>13649932777</v>
      </c>
      <c r="BP134" s="776" t="s">
        <v>302</v>
      </c>
      <c r="BQ134" s="776" t="s">
        <v>1166</v>
      </c>
      <c r="BR134" s="69" t="s">
        <v>1167</v>
      </c>
    </row>
    <row r="135" s="121" customFormat="1" ht="42" hidden="1" customHeight="1" spans="1:70">
      <c r="A135" s="149">
        <v>106</v>
      </c>
      <c r="B135" s="32">
        <v>1</v>
      </c>
      <c r="C135" s="96" t="s">
        <v>89</v>
      </c>
      <c r="D135" s="249">
        <v>1</v>
      </c>
      <c r="E135" s="249">
        <v>1250</v>
      </c>
      <c r="F135" s="88" t="s">
        <v>1168</v>
      </c>
      <c r="G135" s="88" t="s">
        <v>1169</v>
      </c>
      <c r="H135" s="302">
        <v>1250</v>
      </c>
      <c r="I135" s="302"/>
      <c r="J135" s="97">
        <f t="shared" si="136"/>
        <v>1250</v>
      </c>
      <c r="K135" s="40">
        <v>1</v>
      </c>
      <c r="L135" s="40">
        <v>1</v>
      </c>
      <c r="M135" s="40">
        <v>1</v>
      </c>
      <c r="N135" s="40">
        <v>1</v>
      </c>
      <c r="O135" s="302">
        <v>1</v>
      </c>
      <c r="P135" s="302"/>
      <c r="Q135" s="302">
        <v>1</v>
      </c>
      <c r="R135" s="302"/>
      <c r="S135" s="302"/>
      <c r="T135" s="302"/>
      <c r="U135" s="302"/>
      <c r="V135" s="302">
        <v>1</v>
      </c>
      <c r="W135" s="146">
        <f t="shared" si="137"/>
        <v>1250</v>
      </c>
      <c r="X135" s="146">
        <f t="shared" si="138"/>
        <v>1250</v>
      </c>
      <c r="Y135" s="146">
        <f t="shared" si="139"/>
        <v>0</v>
      </c>
      <c r="Z135" s="146">
        <f t="shared" si="140"/>
        <v>1250</v>
      </c>
      <c r="AA135" s="253">
        <v>1250</v>
      </c>
      <c r="AB135" s="174">
        <f t="shared" si="141"/>
        <v>1</v>
      </c>
      <c r="AC135" s="253">
        <v>1250</v>
      </c>
      <c r="AD135" s="253">
        <v>1</v>
      </c>
      <c r="AE135" s="253">
        <v>1180</v>
      </c>
      <c r="AF135" s="253"/>
      <c r="AG135" s="37">
        <f t="shared" si="142"/>
        <v>937.5</v>
      </c>
      <c r="AH135" s="175">
        <f t="shared" si="143"/>
        <v>312.5</v>
      </c>
      <c r="AI135" s="182">
        <v>44696</v>
      </c>
      <c r="AJ135" s="152">
        <v>1</v>
      </c>
      <c r="AK135" s="566"/>
      <c r="AL135" s="152">
        <v>30</v>
      </c>
      <c r="AM135" s="152">
        <v>30</v>
      </c>
      <c r="AN135" s="195">
        <f t="shared" si="144"/>
        <v>1</v>
      </c>
      <c r="AO135" s="592" t="s">
        <v>123</v>
      </c>
      <c r="AP135" s="812"/>
      <c r="AQ135" s="812"/>
      <c r="AR135" s="565"/>
      <c r="AS135" s="565"/>
      <c r="AT135" s="565"/>
      <c r="AU135" s="40">
        <f t="shared" si="145"/>
        <v>1250</v>
      </c>
      <c r="AV135" s="302">
        <v>1250</v>
      </c>
      <c r="AW135" s="302"/>
      <c r="AX135" s="302"/>
      <c r="AY135" s="302"/>
      <c r="AZ135" s="302"/>
      <c r="BA135" s="302"/>
      <c r="BB135" s="302"/>
      <c r="BC135" s="302"/>
      <c r="BD135" s="302"/>
      <c r="BE135" s="302"/>
      <c r="BF135" s="618" t="s">
        <v>221</v>
      </c>
      <c r="BG135" s="207" t="s">
        <v>222</v>
      </c>
      <c r="BH135" s="618" t="s">
        <v>223</v>
      </c>
      <c r="BI135" s="484" t="s">
        <v>89</v>
      </c>
      <c r="BJ135" s="618" t="s">
        <v>255</v>
      </c>
      <c r="BK135" s="618" t="s">
        <v>1147</v>
      </c>
      <c r="BL135" s="618" t="s">
        <v>1148</v>
      </c>
      <c r="BM135" s="693">
        <v>15209089908</v>
      </c>
      <c r="BN135" s="705"/>
      <c r="BO135" s="705"/>
      <c r="BP135" s="705"/>
      <c r="BQ135" s="705"/>
      <c r="BR135" s="69" t="s">
        <v>1170</v>
      </c>
    </row>
    <row r="136" s="781" customFormat="1" ht="42" customHeight="1" spans="1:70">
      <c r="A136" s="465">
        <v>107</v>
      </c>
      <c r="B136" s="466">
        <v>1</v>
      </c>
      <c r="C136" s="467" t="s">
        <v>90</v>
      </c>
      <c r="D136" s="470">
        <v>1</v>
      </c>
      <c r="E136" s="470">
        <v>1111</v>
      </c>
      <c r="F136" s="469" t="s">
        <v>1171</v>
      </c>
      <c r="G136" s="652" t="s">
        <v>1172</v>
      </c>
      <c r="H136" s="483">
        <v>1111</v>
      </c>
      <c r="I136" s="40"/>
      <c r="J136" s="795">
        <f t="shared" si="136"/>
        <v>1111</v>
      </c>
      <c r="K136" s="40">
        <v>1</v>
      </c>
      <c r="L136" s="40">
        <v>1</v>
      </c>
      <c r="M136" s="40">
        <v>1</v>
      </c>
      <c r="N136" s="40">
        <v>1</v>
      </c>
      <c r="O136" s="40">
        <v>1</v>
      </c>
      <c r="P136" s="40"/>
      <c r="Q136" s="40">
        <v>1</v>
      </c>
      <c r="R136" s="40"/>
      <c r="S136" s="40"/>
      <c r="T136" s="40"/>
      <c r="U136" s="40"/>
      <c r="V136" s="40">
        <v>1</v>
      </c>
      <c r="W136" s="146">
        <f t="shared" si="137"/>
        <v>1111</v>
      </c>
      <c r="X136" s="146">
        <f t="shared" si="138"/>
        <v>1111</v>
      </c>
      <c r="Y136" s="146">
        <f t="shared" si="139"/>
        <v>0</v>
      </c>
      <c r="Z136" s="146">
        <f t="shared" si="140"/>
        <v>1111</v>
      </c>
      <c r="AA136" s="545">
        <v>1050</v>
      </c>
      <c r="AB136" s="542">
        <f t="shared" si="141"/>
        <v>0.945094509450945</v>
      </c>
      <c r="AC136" s="545">
        <v>1000</v>
      </c>
      <c r="AD136" s="545">
        <v>1</v>
      </c>
      <c r="AE136" s="545">
        <v>546</v>
      </c>
      <c r="AF136" s="546"/>
      <c r="AG136" s="441">
        <f t="shared" si="142"/>
        <v>833.25</v>
      </c>
      <c r="AH136" s="562">
        <f t="shared" si="143"/>
        <v>216.75</v>
      </c>
      <c r="AI136" s="567">
        <v>44676</v>
      </c>
      <c r="AJ136" s="152">
        <v>1</v>
      </c>
      <c r="AK136" s="566"/>
      <c r="AL136" s="152">
        <v>10</v>
      </c>
      <c r="AM136" s="152">
        <v>10</v>
      </c>
      <c r="AN136" s="195">
        <f t="shared" si="144"/>
        <v>1</v>
      </c>
      <c r="AO136" s="814" t="s">
        <v>1173</v>
      </c>
      <c r="AP136" s="565"/>
      <c r="AQ136" s="565"/>
      <c r="AR136" s="565"/>
      <c r="AS136" s="565"/>
      <c r="AT136" s="565"/>
      <c r="AU136" s="40">
        <f t="shared" si="145"/>
        <v>1111</v>
      </c>
      <c r="AV136" s="40"/>
      <c r="AW136" s="40">
        <v>1111</v>
      </c>
      <c r="AX136" s="40"/>
      <c r="AY136" s="40"/>
      <c r="AZ136" s="40"/>
      <c r="BA136" s="40"/>
      <c r="BB136" s="40"/>
      <c r="BC136" s="40"/>
      <c r="BD136" s="40"/>
      <c r="BE136" s="40"/>
      <c r="BF136" s="618" t="s">
        <v>221</v>
      </c>
      <c r="BG136" s="207" t="s">
        <v>222</v>
      </c>
      <c r="BH136" s="618" t="s">
        <v>223</v>
      </c>
      <c r="BI136" s="207" t="s">
        <v>90</v>
      </c>
      <c r="BJ136" s="207" t="s">
        <v>368</v>
      </c>
      <c r="BK136" s="207" t="s">
        <v>1174</v>
      </c>
      <c r="BL136" s="207" t="s">
        <v>1175</v>
      </c>
      <c r="BM136" s="302">
        <v>18809081860</v>
      </c>
      <c r="BN136" s="590" t="s">
        <v>770</v>
      </c>
      <c r="BO136" s="462">
        <v>13899201156</v>
      </c>
      <c r="BP136" s="643" t="s">
        <v>311</v>
      </c>
      <c r="BQ136" s="643" t="s">
        <v>312</v>
      </c>
      <c r="BR136" s="868" t="s">
        <v>1176</v>
      </c>
    </row>
    <row r="137" s="408" customFormat="1" ht="42" customHeight="1" spans="1:70">
      <c r="A137" s="465">
        <v>108</v>
      </c>
      <c r="B137" s="870">
        <v>1</v>
      </c>
      <c r="C137" s="661" t="s">
        <v>90</v>
      </c>
      <c r="D137" s="480">
        <v>1</v>
      </c>
      <c r="E137" s="480">
        <v>650</v>
      </c>
      <c r="F137" s="871" t="s">
        <v>1177</v>
      </c>
      <c r="G137" s="474" t="s">
        <v>1178</v>
      </c>
      <c r="H137" s="872">
        <v>650</v>
      </c>
      <c r="I137" s="306"/>
      <c r="J137" s="483">
        <v>500</v>
      </c>
      <c r="K137" s="40">
        <v>1</v>
      </c>
      <c r="L137" s="40">
        <v>1</v>
      </c>
      <c r="M137" s="40">
        <v>1</v>
      </c>
      <c r="N137" s="40">
        <v>1</v>
      </c>
      <c r="O137" s="40">
        <v>1</v>
      </c>
      <c r="P137" s="472"/>
      <c r="Q137" s="40">
        <v>1</v>
      </c>
      <c r="R137" s="40"/>
      <c r="S137" s="40"/>
      <c r="T137" s="40"/>
      <c r="U137" s="40"/>
      <c r="V137" s="40">
        <v>1</v>
      </c>
      <c r="W137" s="146">
        <f t="shared" si="137"/>
        <v>500</v>
      </c>
      <c r="X137" s="146">
        <f t="shared" si="138"/>
        <v>500</v>
      </c>
      <c r="Y137" s="146">
        <f t="shared" si="139"/>
        <v>0</v>
      </c>
      <c r="Z137" s="146">
        <f t="shared" si="140"/>
        <v>500</v>
      </c>
      <c r="AA137" s="547">
        <v>500</v>
      </c>
      <c r="AB137" s="542">
        <f t="shared" si="141"/>
        <v>1</v>
      </c>
      <c r="AC137" s="548">
        <v>500</v>
      </c>
      <c r="AD137" s="548">
        <v>1</v>
      </c>
      <c r="AE137" s="548">
        <v>246</v>
      </c>
      <c r="AF137" s="548"/>
      <c r="AG137" s="441">
        <f t="shared" si="142"/>
        <v>375</v>
      </c>
      <c r="AH137" s="562">
        <f t="shared" si="143"/>
        <v>125</v>
      </c>
      <c r="AI137" s="567">
        <v>44652</v>
      </c>
      <c r="AJ137" s="97">
        <v>1</v>
      </c>
      <c r="AK137" s="566"/>
      <c r="AL137" s="152">
        <v>15</v>
      </c>
      <c r="AM137" s="152">
        <v>15</v>
      </c>
      <c r="AN137" s="195">
        <f t="shared" si="144"/>
        <v>1</v>
      </c>
      <c r="AO137" s="856" t="s">
        <v>148</v>
      </c>
      <c r="AP137" s="595"/>
      <c r="AQ137" s="595"/>
      <c r="AR137" s="596"/>
      <c r="AS137" s="595"/>
      <c r="AT137" s="595"/>
      <c r="AU137" s="40">
        <f t="shared" si="145"/>
        <v>500</v>
      </c>
      <c r="AV137" s="472"/>
      <c r="AW137" s="472"/>
      <c r="AX137" s="472"/>
      <c r="AY137" s="306">
        <v>500</v>
      </c>
      <c r="AZ137" s="472"/>
      <c r="BA137" s="472"/>
      <c r="BB137" s="472"/>
      <c r="BC137" s="472"/>
      <c r="BD137" s="472"/>
      <c r="BE137" s="472"/>
      <c r="BF137" s="277" t="s">
        <v>331</v>
      </c>
      <c r="BG137" s="204" t="s">
        <v>1100</v>
      </c>
      <c r="BH137" s="204" t="s">
        <v>1101</v>
      </c>
      <c r="BI137" s="609" t="s">
        <v>90</v>
      </c>
      <c r="BJ137" s="42" t="s">
        <v>307</v>
      </c>
      <c r="BK137" s="269" t="s">
        <v>757</v>
      </c>
      <c r="BL137" s="269" t="s">
        <v>758</v>
      </c>
      <c r="BM137" s="149">
        <v>15292550575</v>
      </c>
      <c r="BN137" s="590" t="s">
        <v>1179</v>
      </c>
      <c r="BO137" s="462">
        <v>13579101018</v>
      </c>
      <c r="BP137" s="590" t="s">
        <v>311</v>
      </c>
      <c r="BQ137" s="590" t="s">
        <v>1180</v>
      </c>
      <c r="BR137" s="631" t="s">
        <v>1181</v>
      </c>
    </row>
    <row r="138" s="121" customFormat="1" ht="42" hidden="1" customHeight="1" spans="1:70">
      <c r="A138" s="139" t="s">
        <v>141</v>
      </c>
      <c r="B138" s="459">
        <f>SUM(B139:B142)</f>
        <v>4</v>
      </c>
      <c r="C138" s="37"/>
      <c r="D138" s="445"/>
      <c r="E138" s="445"/>
      <c r="F138" s="666" t="s">
        <v>235</v>
      </c>
      <c r="G138" s="144"/>
      <c r="H138" s="459">
        <f>SUM(H139:H142)</f>
        <v>12500</v>
      </c>
      <c r="I138" s="459"/>
      <c r="J138" s="459">
        <f t="shared" ref="J138:T138" si="146">SUM(J139:J142)</f>
        <v>12500</v>
      </c>
      <c r="K138" s="459">
        <f t="shared" si="146"/>
        <v>4</v>
      </c>
      <c r="L138" s="459">
        <f t="shared" si="146"/>
        <v>4</v>
      </c>
      <c r="M138" s="459">
        <f t="shared" si="146"/>
        <v>4</v>
      </c>
      <c r="N138" s="459">
        <f t="shared" si="146"/>
        <v>4</v>
      </c>
      <c r="O138" s="459">
        <f t="shared" si="146"/>
        <v>4</v>
      </c>
      <c r="P138" s="459">
        <f t="shared" si="146"/>
        <v>0</v>
      </c>
      <c r="Q138" s="459">
        <f t="shared" si="146"/>
        <v>4</v>
      </c>
      <c r="R138" s="459">
        <f t="shared" si="146"/>
        <v>0</v>
      </c>
      <c r="S138" s="459"/>
      <c r="T138" s="459">
        <f>SUM(T139:T142)</f>
        <v>0</v>
      </c>
      <c r="U138" s="459"/>
      <c r="V138" s="459">
        <f>SUM(V139:V142)</f>
        <v>4</v>
      </c>
      <c r="W138" s="459"/>
      <c r="X138" s="459"/>
      <c r="Y138" s="459"/>
      <c r="Z138" s="459"/>
      <c r="AA138" s="460">
        <f>SUM(AA139:AA142)</f>
        <v>8280</v>
      </c>
      <c r="AB138" s="174">
        <f t="shared" si="141"/>
        <v>0.6624</v>
      </c>
      <c r="AC138" s="460">
        <f>SUM(AC139:AC142)</f>
        <v>9900</v>
      </c>
      <c r="AD138" s="460"/>
      <c r="AE138" s="460"/>
      <c r="AF138" s="460"/>
      <c r="AG138" s="459"/>
      <c r="AH138" s="459"/>
      <c r="AI138" s="681"/>
      <c r="AJ138" s="681"/>
      <c r="AK138" s="566"/>
      <c r="AL138" s="681"/>
      <c r="AM138" s="681"/>
      <c r="AN138" s="566"/>
      <c r="AO138" s="812"/>
      <c r="AP138" s="565"/>
      <c r="AQ138" s="565"/>
      <c r="AR138" s="565"/>
      <c r="AS138" s="565"/>
      <c r="AT138" s="565"/>
      <c r="AU138" s="459">
        <f t="shared" ref="AU138:BD138" si="147">SUM(AU139:AU142)</f>
        <v>12500</v>
      </c>
      <c r="AV138" s="459">
        <f t="shared" si="147"/>
        <v>2500</v>
      </c>
      <c r="AW138" s="459">
        <f t="shared" si="147"/>
        <v>0</v>
      </c>
      <c r="AX138" s="459">
        <f t="shared" si="147"/>
        <v>9500</v>
      </c>
      <c r="AY138" s="459">
        <f t="shared" si="147"/>
        <v>0</v>
      </c>
      <c r="AZ138" s="459">
        <f t="shared" si="147"/>
        <v>500</v>
      </c>
      <c r="BA138" s="459">
        <f t="shared" si="147"/>
        <v>0</v>
      </c>
      <c r="BB138" s="459">
        <f t="shared" si="147"/>
        <v>0</v>
      </c>
      <c r="BC138" s="459">
        <f t="shared" si="147"/>
        <v>0</v>
      </c>
      <c r="BD138" s="459">
        <f t="shared" si="147"/>
        <v>0</v>
      </c>
      <c r="BE138" s="459"/>
      <c r="BF138" s="604"/>
      <c r="BG138" s="142"/>
      <c r="BH138" s="604"/>
      <c r="BI138" s="464"/>
      <c r="BJ138" s="604"/>
      <c r="BK138" s="604"/>
      <c r="BL138" s="604"/>
      <c r="BM138" s="604"/>
      <c r="BN138" s="636"/>
      <c r="BO138" s="636"/>
      <c r="BP138" s="636"/>
      <c r="BQ138" s="636"/>
      <c r="BR138" s="225"/>
    </row>
    <row r="139" s="122" customFormat="1" ht="42" hidden="1" customHeight="1" spans="1:70">
      <c r="A139" s="149">
        <v>109</v>
      </c>
      <c r="B139" s="32">
        <v>1</v>
      </c>
      <c r="C139" s="96" t="s">
        <v>87</v>
      </c>
      <c r="D139" s="249">
        <v>1</v>
      </c>
      <c r="E139" s="249">
        <v>8000</v>
      </c>
      <c r="F139" s="95" t="s">
        <v>1182</v>
      </c>
      <c r="G139" s="477" t="s">
        <v>1183</v>
      </c>
      <c r="H139" s="309">
        <v>8000</v>
      </c>
      <c r="I139" s="309"/>
      <c r="J139" s="97">
        <f>AU139</f>
        <v>8000</v>
      </c>
      <c r="K139" s="309">
        <v>1</v>
      </c>
      <c r="L139" s="309">
        <v>1</v>
      </c>
      <c r="M139" s="309">
        <v>1</v>
      </c>
      <c r="N139" s="309">
        <v>1</v>
      </c>
      <c r="O139" s="309">
        <v>1</v>
      </c>
      <c r="P139" s="309"/>
      <c r="Q139" s="309">
        <v>1</v>
      </c>
      <c r="R139" s="309"/>
      <c r="S139" s="309"/>
      <c r="T139" s="309"/>
      <c r="U139" s="309"/>
      <c r="V139" s="309">
        <v>1</v>
      </c>
      <c r="W139" s="146">
        <f>O139*J139</f>
        <v>8000</v>
      </c>
      <c r="X139" s="146">
        <f>Q139*J139</f>
        <v>8000</v>
      </c>
      <c r="Y139" s="146">
        <f>T139*J139</f>
        <v>0</v>
      </c>
      <c r="Z139" s="146">
        <f>AJ139*J139</f>
        <v>8000</v>
      </c>
      <c r="AA139" s="253">
        <v>4600</v>
      </c>
      <c r="AB139" s="174">
        <f t="shared" si="141"/>
        <v>0.575</v>
      </c>
      <c r="AC139" s="249">
        <v>6500</v>
      </c>
      <c r="AD139" s="253">
        <v>1</v>
      </c>
      <c r="AE139" s="253">
        <v>1680</v>
      </c>
      <c r="AF139" s="595"/>
      <c r="AG139" s="37">
        <f>J139*0.75</f>
        <v>6000</v>
      </c>
      <c r="AH139" s="175">
        <f>AA139-AG139</f>
        <v>-1400</v>
      </c>
      <c r="AI139" s="182">
        <v>44740</v>
      </c>
      <c r="AJ139" s="152">
        <v>1</v>
      </c>
      <c r="AK139" s="566"/>
      <c r="AL139" s="152">
        <v>6</v>
      </c>
      <c r="AM139" s="152">
        <v>6</v>
      </c>
      <c r="AN139" s="195">
        <f>AM139/AL139</f>
        <v>1</v>
      </c>
      <c r="AO139" s="591" t="s">
        <v>1184</v>
      </c>
      <c r="AP139" s="565"/>
      <c r="AQ139" s="565"/>
      <c r="AR139" s="565"/>
      <c r="AS139" s="565"/>
      <c r="AT139" s="565"/>
      <c r="AU139" s="40">
        <f>AV139+AW139+AX139+AY139+AZ139+BA139+BC139+BD139+BB139</f>
        <v>8000</v>
      </c>
      <c r="AV139" s="309"/>
      <c r="AW139" s="309"/>
      <c r="AX139" s="309">
        <v>8000</v>
      </c>
      <c r="AY139" s="309"/>
      <c r="AZ139" s="309"/>
      <c r="BA139" s="309"/>
      <c r="BB139" s="309"/>
      <c r="BC139" s="309"/>
      <c r="BD139" s="309"/>
      <c r="BE139" s="309"/>
      <c r="BF139" s="277" t="s">
        <v>240</v>
      </c>
      <c r="BG139" s="607" t="s">
        <v>241</v>
      </c>
      <c r="BH139" s="269" t="s">
        <v>242</v>
      </c>
      <c r="BI139" s="484" t="s">
        <v>87</v>
      </c>
      <c r="BJ139" s="207" t="s">
        <v>243</v>
      </c>
      <c r="BK139" s="609" t="s">
        <v>1185</v>
      </c>
      <c r="BL139" s="614" t="s">
        <v>1186</v>
      </c>
      <c r="BM139" s="149">
        <v>15276817227</v>
      </c>
      <c r="BN139" s="637" t="s">
        <v>1187</v>
      </c>
      <c r="BO139" s="637" t="s">
        <v>1188</v>
      </c>
      <c r="BP139" s="505" t="s">
        <v>1189</v>
      </c>
      <c r="BQ139" s="638"/>
      <c r="BR139" s="225" t="s">
        <v>360</v>
      </c>
    </row>
    <row r="140" s="120" customFormat="1" ht="42" hidden="1" customHeight="1" spans="1:70">
      <c r="A140" s="149">
        <v>110</v>
      </c>
      <c r="B140" s="40">
        <v>1</v>
      </c>
      <c r="C140" s="42" t="s">
        <v>88</v>
      </c>
      <c r="D140" s="480">
        <v>1</v>
      </c>
      <c r="E140" s="480">
        <v>500</v>
      </c>
      <c r="F140" s="88" t="s">
        <v>1190</v>
      </c>
      <c r="G140" s="88" t="s">
        <v>1191</v>
      </c>
      <c r="H140" s="472">
        <v>500</v>
      </c>
      <c r="I140" s="472"/>
      <c r="J140" s="97">
        <f>AU140</f>
        <v>500</v>
      </c>
      <c r="K140" s="40">
        <v>1</v>
      </c>
      <c r="L140" s="40">
        <v>1</v>
      </c>
      <c r="M140" s="40">
        <v>1</v>
      </c>
      <c r="N140" s="40">
        <v>1</v>
      </c>
      <c r="O140" s="472">
        <v>1</v>
      </c>
      <c r="P140" s="472"/>
      <c r="Q140" s="472">
        <v>1</v>
      </c>
      <c r="R140" s="472"/>
      <c r="S140" s="472"/>
      <c r="T140" s="472"/>
      <c r="U140" s="472"/>
      <c r="V140" s="472">
        <v>1</v>
      </c>
      <c r="W140" s="146">
        <f>O140*J140</f>
        <v>500</v>
      </c>
      <c r="X140" s="146">
        <f>Q140*J140</f>
        <v>500</v>
      </c>
      <c r="Y140" s="146">
        <f>T140*J140</f>
        <v>0</v>
      </c>
      <c r="Z140" s="146">
        <f>AJ140*J140</f>
        <v>500</v>
      </c>
      <c r="AA140" s="253">
        <v>500</v>
      </c>
      <c r="AB140" s="174">
        <f t="shared" si="141"/>
        <v>1</v>
      </c>
      <c r="AC140" s="253">
        <v>300</v>
      </c>
      <c r="AD140" s="253">
        <v>1</v>
      </c>
      <c r="AE140" s="253">
        <v>382</v>
      </c>
      <c r="AF140" s="253"/>
      <c r="AG140" s="37">
        <f>J140*0.75</f>
        <v>375</v>
      </c>
      <c r="AH140" s="175">
        <f>AA140-AG140</f>
        <v>125</v>
      </c>
      <c r="AI140" s="182">
        <v>44617</v>
      </c>
      <c r="AJ140" s="152">
        <v>1</v>
      </c>
      <c r="AK140" s="566"/>
      <c r="AL140" s="152">
        <v>20</v>
      </c>
      <c r="AM140" s="152">
        <v>20</v>
      </c>
      <c r="AN140" s="195">
        <f>AM140/AL140</f>
        <v>1</v>
      </c>
      <c r="AO140" s="592" t="s">
        <v>220</v>
      </c>
      <c r="AP140" s="565"/>
      <c r="AQ140" s="565"/>
      <c r="AR140" s="565"/>
      <c r="AS140" s="565"/>
      <c r="AT140" s="565"/>
      <c r="AU140" s="40">
        <f>AV140+AW140+AX140+AY140+AZ140+BA140+BC140+BD140+BB140</f>
        <v>500</v>
      </c>
      <c r="AV140" s="472"/>
      <c r="AW140" s="472"/>
      <c r="AX140" s="472"/>
      <c r="AY140" s="306"/>
      <c r="AZ140" s="472">
        <v>500</v>
      </c>
      <c r="BA140" s="472"/>
      <c r="BB140" s="472"/>
      <c r="BC140" s="472"/>
      <c r="BD140" s="472"/>
      <c r="BE140" s="472"/>
      <c r="BF140" s="210" t="s">
        <v>240</v>
      </c>
      <c r="BG140" s="609" t="s">
        <v>241</v>
      </c>
      <c r="BH140" s="210" t="s">
        <v>242</v>
      </c>
      <c r="BI140" s="484" t="s">
        <v>88</v>
      </c>
      <c r="BJ140" s="888" t="s">
        <v>183</v>
      </c>
      <c r="BK140" s="210" t="s">
        <v>250</v>
      </c>
      <c r="BL140" s="210" t="s">
        <v>251</v>
      </c>
      <c r="BM140" s="219">
        <v>13899491588</v>
      </c>
      <c r="BN140" s="641" t="s">
        <v>465</v>
      </c>
      <c r="BO140" s="642">
        <v>13369082822</v>
      </c>
      <c r="BP140" s="776" t="s">
        <v>234</v>
      </c>
      <c r="BQ140" s="642"/>
      <c r="BR140" s="225"/>
    </row>
    <row r="141" s="121" customFormat="1" ht="42" hidden="1" customHeight="1" spans="1:70">
      <c r="A141" s="149">
        <v>111</v>
      </c>
      <c r="B141" s="32">
        <v>1</v>
      </c>
      <c r="C141" s="96" t="s">
        <v>89</v>
      </c>
      <c r="D141" s="249">
        <v>1</v>
      </c>
      <c r="E141" s="249">
        <v>2500</v>
      </c>
      <c r="F141" s="667" t="s">
        <v>1192</v>
      </c>
      <c r="G141" s="474" t="s">
        <v>1193</v>
      </c>
      <c r="H141" s="306">
        <v>2500</v>
      </c>
      <c r="I141" s="306"/>
      <c r="J141" s="97">
        <f>AU141</f>
        <v>2500</v>
      </c>
      <c r="K141" s="40">
        <v>1</v>
      </c>
      <c r="L141" s="40">
        <v>1</v>
      </c>
      <c r="M141" s="40">
        <v>1</v>
      </c>
      <c r="N141" s="40">
        <v>1</v>
      </c>
      <c r="O141" s="302">
        <v>1</v>
      </c>
      <c r="P141" s="302"/>
      <c r="Q141" s="660">
        <v>1</v>
      </c>
      <c r="R141" s="302"/>
      <c r="S141" s="302"/>
      <c r="T141" s="302"/>
      <c r="U141" s="302"/>
      <c r="V141" s="302">
        <v>1</v>
      </c>
      <c r="W141" s="146">
        <f>O141*J141</f>
        <v>2500</v>
      </c>
      <c r="X141" s="146">
        <f>Q141*J141</f>
        <v>2500</v>
      </c>
      <c r="Y141" s="146">
        <f>T141*J141</f>
        <v>0</v>
      </c>
      <c r="Z141" s="146">
        <f>AJ141*J141</f>
        <v>2500</v>
      </c>
      <c r="AA141" s="253">
        <v>1750</v>
      </c>
      <c r="AB141" s="174">
        <f t="shared" si="141"/>
        <v>0.7</v>
      </c>
      <c r="AC141" s="253">
        <v>1800</v>
      </c>
      <c r="AD141" s="253">
        <v>1</v>
      </c>
      <c r="AE141" s="253">
        <v>992</v>
      </c>
      <c r="AF141" s="253"/>
      <c r="AG141" s="37">
        <f>J141*0.75</f>
        <v>1875</v>
      </c>
      <c r="AH141" s="175">
        <f>AA141-AG141</f>
        <v>-125</v>
      </c>
      <c r="AI141" s="182">
        <v>44732</v>
      </c>
      <c r="AJ141" s="152">
        <v>1</v>
      </c>
      <c r="AK141" s="566"/>
      <c r="AL141" s="152">
        <v>20</v>
      </c>
      <c r="AM141" s="152">
        <v>10</v>
      </c>
      <c r="AN141" s="195">
        <f>AM141/AL141</f>
        <v>0.5</v>
      </c>
      <c r="AO141" s="883" t="s">
        <v>1194</v>
      </c>
      <c r="AP141" s="565"/>
      <c r="AQ141" s="565"/>
      <c r="AR141" s="565"/>
      <c r="AS141" s="565"/>
      <c r="AT141" s="565"/>
      <c r="AU141" s="40">
        <f>AV141+AW141+AX141+AY141+AZ141+BA141+BC141+BD141+BB141</f>
        <v>2500</v>
      </c>
      <c r="AV141" s="306">
        <v>2500</v>
      </c>
      <c r="AW141" s="40"/>
      <c r="AX141" s="40"/>
      <c r="AY141" s="40"/>
      <c r="AZ141" s="40"/>
      <c r="BA141" s="40"/>
      <c r="BB141" s="40"/>
      <c r="BC141" s="40"/>
      <c r="BD141" s="40"/>
      <c r="BE141" s="40"/>
      <c r="BF141" s="210" t="s">
        <v>240</v>
      </c>
      <c r="BG141" s="609" t="s">
        <v>241</v>
      </c>
      <c r="BH141" s="210" t="s">
        <v>242</v>
      </c>
      <c r="BI141" s="484" t="s">
        <v>89</v>
      </c>
      <c r="BJ141" s="210" t="s">
        <v>255</v>
      </c>
      <c r="BK141" s="210" t="s">
        <v>1195</v>
      </c>
      <c r="BL141" s="210" t="s">
        <v>1196</v>
      </c>
      <c r="BM141" s="219">
        <v>13579578181</v>
      </c>
      <c r="BN141" s="642"/>
      <c r="BO141" s="642"/>
      <c r="BP141" s="642"/>
      <c r="BQ141" s="642"/>
      <c r="BR141" s="293" t="s">
        <v>1197</v>
      </c>
    </row>
    <row r="142" s="781" customFormat="1" ht="42" customHeight="1" spans="1:70">
      <c r="A142" s="465">
        <v>112</v>
      </c>
      <c r="B142" s="483">
        <v>1</v>
      </c>
      <c r="C142" s="653" t="s">
        <v>90</v>
      </c>
      <c r="D142" s="485">
        <v>1</v>
      </c>
      <c r="E142" s="485">
        <v>1000</v>
      </c>
      <c r="F142" s="647" t="s">
        <v>1198</v>
      </c>
      <c r="G142" s="88" t="s">
        <v>1199</v>
      </c>
      <c r="H142" s="483">
        <v>1500</v>
      </c>
      <c r="I142" s="40"/>
      <c r="J142" s="795">
        <f>AU142</f>
        <v>1500</v>
      </c>
      <c r="K142" s="660">
        <v>1</v>
      </c>
      <c r="L142" s="660">
        <v>1</v>
      </c>
      <c r="M142" s="660">
        <v>1</v>
      </c>
      <c r="N142" s="660">
        <v>1</v>
      </c>
      <c r="O142" s="40">
        <v>1</v>
      </c>
      <c r="P142" s="660"/>
      <c r="Q142" s="40">
        <v>1</v>
      </c>
      <c r="R142" s="40"/>
      <c r="S142" s="40"/>
      <c r="T142" s="40"/>
      <c r="U142" s="40"/>
      <c r="V142" s="40">
        <v>1</v>
      </c>
      <c r="W142" s="146">
        <f>O142*J142</f>
        <v>1500</v>
      </c>
      <c r="X142" s="146">
        <f>Q142*J142</f>
        <v>1500</v>
      </c>
      <c r="Y142" s="146">
        <f>T142*J142</f>
        <v>0</v>
      </c>
      <c r="Z142" s="146">
        <f>AJ142*J142</f>
        <v>1500</v>
      </c>
      <c r="AA142" s="545">
        <v>1430</v>
      </c>
      <c r="AB142" s="542">
        <f t="shared" si="141"/>
        <v>0.953333333333333</v>
      </c>
      <c r="AC142" s="545">
        <v>1300</v>
      </c>
      <c r="AD142" s="545">
        <v>1</v>
      </c>
      <c r="AE142" s="545">
        <v>741</v>
      </c>
      <c r="AF142" s="546"/>
      <c r="AG142" s="441">
        <f>J142*0.75</f>
        <v>1125</v>
      </c>
      <c r="AH142" s="562">
        <f>AA142-AG142</f>
        <v>305</v>
      </c>
      <c r="AI142" s="567">
        <v>44658</v>
      </c>
      <c r="AJ142" s="152">
        <v>1</v>
      </c>
      <c r="AK142" s="566"/>
      <c r="AL142" s="152">
        <v>10</v>
      </c>
      <c r="AM142" s="152">
        <v>10</v>
      </c>
      <c r="AN142" s="195">
        <f>AM142/AL142</f>
        <v>1</v>
      </c>
      <c r="AO142" s="884" t="s">
        <v>1200</v>
      </c>
      <c r="AP142" s="565"/>
      <c r="AQ142" s="565"/>
      <c r="AR142" s="565"/>
      <c r="AS142" s="565"/>
      <c r="AT142" s="565"/>
      <c r="AU142" s="40">
        <f>AV142+AW142+AX142+AY142+AZ142+BA142+BC142+BD142+BB142</f>
        <v>1500</v>
      </c>
      <c r="AV142" s="40"/>
      <c r="AW142" s="306"/>
      <c r="AX142" s="40">
        <v>1500</v>
      </c>
      <c r="AY142" s="40"/>
      <c r="AZ142" s="40"/>
      <c r="BA142" s="40"/>
      <c r="BB142" s="40"/>
      <c r="BC142" s="40"/>
      <c r="BD142" s="40"/>
      <c r="BE142" s="40"/>
      <c r="BF142" s="607" t="s">
        <v>240</v>
      </c>
      <c r="BG142" s="269" t="s">
        <v>241</v>
      </c>
      <c r="BH142" s="206" t="s">
        <v>242</v>
      </c>
      <c r="BI142" s="96" t="s">
        <v>90</v>
      </c>
      <c r="BJ142" s="606" t="s">
        <v>265</v>
      </c>
      <c r="BK142" s="606" t="s">
        <v>1201</v>
      </c>
      <c r="BL142" s="606" t="s">
        <v>1202</v>
      </c>
      <c r="BM142" s="506">
        <v>13999666106</v>
      </c>
      <c r="BN142" s="703" t="s">
        <v>447</v>
      </c>
      <c r="BO142" s="638">
        <v>15292555999</v>
      </c>
      <c r="BP142" s="639" t="s">
        <v>311</v>
      </c>
      <c r="BQ142" s="639" t="s">
        <v>1180</v>
      </c>
      <c r="BR142" s="631" t="s">
        <v>1203</v>
      </c>
    </row>
    <row r="143" s="121" customFormat="1" ht="42" hidden="1" customHeight="1" spans="1:70">
      <c r="A143" s="139" t="s">
        <v>270</v>
      </c>
      <c r="B143" s="37">
        <f>SUM(B144:B144)</f>
        <v>1</v>
      </c>
      <c r="C143" s="37"/>
      <c r="D143" s="445"/>
      <c r="E143" s="445"/>
      <c r="F143" s="666" t="s">
        <v>271</v>
      </c>
      <c r="G143" s="144"/>
      <c r="H143" s="37">
        <f>SUM(H144:H144)</f>
        <v>600</v>
      </c>
      <c r="I143" s="37"/>
      <c r="J143" s="37">
        <f t="shared" ref="J143:T143" si="148">SUM(J144:J144)</f>
        <v>600</v>
      </c>
      <c r="K143" s="37">
        <f t="shared" si="148"/>
        <v>1</v>
      </c>
      <c r="L143" s="37">
        <f t="shared" si="148"/>
        <v>1</v>
      </c>
      <c r="M143" s="37">
        <f t="shared" si="148"/>
        <v>1</v>
      </c>
      <c r="N143" s="37">
        <f t="shared" si="148"/>
        <v>1</v>
      </c>
      <c r="O143" s="37">
        <f t="shared" si="148"/>
        <v>1</v>
      </c>
      <c r="P143" s="37">
        <f t="shared" si="148"/>
        <v>0</v>
      </c>
      <c r="Q143" s="37">
        <f t="shared" si="148"/>
        <v>1</v>
      </c>
      <c r="R143" s="37">
        <f t="shared" si="148"/>
        <v>0</v>
      </c>
      <c r="S143" s="37"/>
      <c r="T143" s="37">
        <f>SUM(T144:T144)</f>
        <v>0</v>
      </c>
      <c r="U143" s="37"/>
      <c r="V143" s="37">
        <f>SUM(V144:V144)</f>
        <v>1</v>
      </c>
      <c r="W143" s="37"/>
      <c r="X143" s="37"/>
      <c r="Y143" s="37"/>
      <c r="Z143" s="37"/>
      <c r="AA143" s="445">
        <f>SUM(AA144:AA144)</f>
        <v>540</v>
      </c>
      <c r="AB143" s="174">
        <f t="shared" si="141"/>
        <v>0.9</v>
      </c>
      <c r="AC143" s="445">
        <f>SUM(AC144:AC144)</f>
        <v>600</v>
      </c>
      <c r="AD143" s="445"/>
      <c r="AE143" s="445"/>
      <c r="AF143" s="445"/>
      <c r="AG143" s="37"/>
      <c r="AH143" s="37"/>
      <c r="AI143" s="681"/>
      <c r="AJ143" s="681"/>
      <c r="AK143" s="566"/>
      <c r="AL143" s="681"/>
      <c r="AM143" s="681"/>
      <c r="AN143" s="566"/>
      <c r="AO143" s="812"/>
      <c r="AP143" s="565"/>
      <c r="AQ143" s="565"/>
      <c r="AR143" s="565"/>
      <c r="AS143" s="565"/>
      <c r="AT143" s="565"/>
      <c r="AU143" s="37">
        <f t="shared" ref="AU143:BD143" si="149">SUM(AU144:AU144)</f>
        <v>600</v>
      </c>
      <c r="AV143" s="37">
        <f t="shared" si="149"/>
        <v>600</v>
      </c>
      <c r="AW143" s="37">
        <f t="shared" si="149"/>
        <v>0</v>
      </c>
      <c r="AX143" s="37">
        <f t="shared" si="149"/>
        <v>0</v>
      </c>
      <c r="AY143" s="37">
        <f t="shared" si="149"/>
        <v>0</v>
      </c>
      <c r="AZ143" s="37">
        <f t="shared" si="149"/>
        <v>0</v>
      </c>
      <c r="BA143" s="37">
        <f t="shared" si="149"/>
        <v>0</v>
      </c>
      <c r="BB143" s="37">
        <f t="shared" si="149"/>
        <v>0</v>
      </c>
      <c r="BC143" s="37">
        <f t="shared" si="149"/>
        <v>0</v>
      </c>
      <c r="BD143" s="37">
        <f t="shared" si="149"/>
        <v>0</v>
      </c>
      <c r="BE143" s="37"/>
      <c r="BF143" s="604"/>
      <c r="BG143" s="700"/>
      <c r="BH143" s="604"/>
      <c r="BI143" s="464"/>
      <c r="BJ143" s="604"/>
      <c r="BK143" s="604"/>
      <c r="BL143" s="604"/>
      <c r="BM143" s="604"/>
      <c r="BN143" s="636"/>
      <c r="BO143" s="636"/>
      <c r="BP143" s="636"/>
      <c r="BQ143" s="636"/>
      <c r="BR143" s="225"/>
    </row>
    <row r="144" s="120" customFormat="1" ht="83" hidden="1" customHeight="1" spans="1:70">
      <c r="A144" s="149">
        <v>113</v>
      </c>
      <c r="B144" s="32">
        <v>1</v>
      </c>
      <c r="C144" s="42" t="s">
        <v>86</v>
      </c>
      <c r="D144" s="480">
        <v>1</v>
      </c>
      <c r="E144" s="480">
        <v>600</v>
      </c>
      <c r="F144" s="667" t="s">
        <v>1204</v>
      </c>
      <c r="G144" s="474" t="s">
        <v>1205</v>
      </c>
      <c r="H144" s="32">
        <v>600</v>
      </c>
      <c r="I144" s="32"/>
      <c r="J144" s="97">
        <f>AU144</f>
        <v>600</v>
      </c>
      <c r="K144" s="40">
        <v>1</v>
      </c>
      <c r="L144" s="40">
        <v>1</v>
      </c>
      <c r="M144" s="40">
        <v>1</v>
      </c>
      <c r="N144" s="40">
        <v>1</v>
      </c>
      <c r="O144" s="40">
        <v>1</v>
      </c>
      <c r="P144" s="40"/>
      <c r="Q144" s="40">
        <v>1</v>
      </c>
      <c r="R144" s="40"/>
      <c r="S144" s="40"/>
      <c r="T144" s="40"/>
      <c r="U144" s="40"/>
      <c r="V144" s="40">
        <v>1</v>
      </c>
      <c r="W144" s="146">
        <f>O144*J144</f>
        <v>600</v>
      </c>
      <c r="X144" s="146">
        <f>Q144*J144</f>
        <v>600</v>
      </c>
      <c r="Y144" s="146">
        <f>T144*J144</f>
        <v>0</v>
      </c>
      <c r="Z144" s="146">
        <f>AJ144*J144</f>
        <v>600</v>
      </c>
      <c r="AA144" s="879">
        <v>540</v>
      </c>
      <c r="AB144" s="174">
        <f t="shared" si="141"/>
        <v>0.9</v>
      </c>
      <c r="AC144" s="253">
        <v>600</v>
      </c>
      <c r="AD144" s="253">
        <v>1</v>
      </c>
      <c r="AE144" s="253"/>
      <c r="AF144" s="253"/>
      <c r="AG144" s="37">
        <f>J144*0.75</f>
        <v>450</v>
      </c>
      <c r="AH144" s="175">
        <f>AA144-AG144</f>
        <v>90</v>
      </c>
      <c r="AI144" s="182">
        <v>44675</v>
      </c>
      <c r="AJ144" s="152">
        <v>1</v>
      </c>
      <c r="AK144" s="566"/>
      <c r="AL144" s="152">
        <v>50</v>
      </c>
      <c r="AM144" s="152">
        <v>15</v>
      </c>
      <c r="AN144" s="195">
        <f>AM144/AL144</f>
        <v>0.3</v>
      </c>
      <c r="AO144" s="591" t="s">
        <v>1206</v>
      </c>
      <c r="AP144" s="565"/>
      <c r="AQ144" s="565"/>
      <c r="AR144" s="565"/>
      <c r="AS144" s="565"/>
      <c r="AT144" s="565"/>
      <c r="AU144" s="40">
        <f>AV144+AW144+AX144+AY144+AZ144+BA144+BC144+BD144+BB144</f>
        <v>600</v>
      </c>
      <c r="AV144" s="40">
        <v>600</v>
      </c>
      <c r="AW144" s="40"/>
      <c r="AX144" s="40"/>
      <c r="AY144" s="40"/>
      <c r="AZ144" s="40"/>
      <c r="BA144" s="40"/>
      <c r="BB144" s="40"/>
      <c r="BC144" s="40"/>
      <c r="BD144" s="40"/>
      <c r="BE144" s="40"/>
      <c r="BF144" s="210" t="s">
        <v>275</v>
      </c>
      <c r="BG144" s="210" t="s">
        <v>276</v>
      </c>
      <c r="BH144" s="210" t="s">
        <v>277</v>
      </c>
      <c r="BI144" s="484" t="s">
        <v>87</v>
      </c>
      <c r="BJ144" s="210" t="s">
        <v>278</v>
      </c>
      <c r="BK144" s="210" t="s">
        <v>279</v>
      </c>
      <c r="BL144" s="210" t="s">
        <v>1207</v>
      </c>
      <c r="BM144" s="219">
        <v>18907691539</v>
      </c>
      <c r="BN144" s="641" t="s">
        <v>1208</v>
      </c>
      <c r="BO144" s="642">
        <v>15160866621</v>
      </c>
      <c r="BP144" s="642"/>
      <c r="BQ144" s="642"/>
      <c r="BR144" s="225"/>
    </row>
    <row r="145" s="121" customFormat="1" ht="42" hidden="1" customHeight="1" spans="1:70">
      <c r="A145" s="142" t="s">
        <v>1209</v>
      </c>
      <c r="B145" s="37">
        <f>SUM(B146:B153)</f>
        <v>8</v>
      </c>
      <c r="C145" s="37"/>
      <c r="D145" s="445"/>
      <c r="E145" s="445"/>
      <c r="F145" s="666" t="s">
        <v>315</v>
      </c>
      <c r="G145" s="669"/>
      <c r="H145" s="37">
        <f>SUM(H146:H153)</f>
        <v>21684.5</v>
      </c>
      <c r="I145" s="37"/>
      <c r="J145" s="37">
        <f t="shared" ref="J145:T145" si="150">SUM(J146:J153)</f>
        <v>19434.5</v>
      </c>
      <c r="K145" s="37">
        <f t="shared" si="150"/>
        <v>8</v>
      </c>
      <c r="L145" s="37">
        <f t="shared" si="150"/>
        <v>8</v>
      </c>
      <c r="M145" s="37">
        <f t="shared" si="150"/>
        <v>8</v>
      </c>
      <c r="N145" s="37">
        <f t="shared" si="150"/>
        <v>8</v>
      </c>
      <c r="O145" s="37">
        <f t="shared" si="150"/>
        <v>8</v>
      </c>
      <c r="P145" s="37">
        <f t="shared" si="150"/>
        <v>0</v>
      </c>
      <c r="Q145" s="37">
        <f t="shared" si="150"/>
        <v>8</v>
      </c>
      <c r="R145" s="37">
        <f t="shared" si="150"/>
        <v>0</v>
      </c>
      <c r="S145" s="37"/>
      <c r="T145" s="37">
        <f>SUM(T146:T153)</f>
        <v>0</v>
      </c>
      <c r="U145" s="37"/>
      <c r="V145" s="37">
        <f>SUM(V146:V153)</f>
        <v>8</v>
      </c>
      <c r="W145" s="37"/>
      <c r="X145" s="37"/>
      <c r="Y145" s="37"/>
      <c r="Z145" s="37"/>
      <c r="AA145" s="445">
        <f>SUM(AA146:AA153)</f>
        <v>14820</v>
      </c>
      <c r="AB145" s="174">
        <f t="shared" si="141"/>
        <v>0.76256142427127</v>
      </c>
      <c r="AC145" s="445">
        <f>SUM(AC146:AC153)</f>
        <v>12580</v>
      </c>
      <c r="AD145" s="445"/>
      <c r="AE145" s="445"/>
      <c r="AF145" s="445"/>
      <c r="AG145" s="37"/>
      <c r="AH145" s="37"/>
      <c r="AI145" s="681"/>
      <c r="AJ145" s="681"/>
      <c r="AK145" s="566"/>
      <c r="AL145" s="681"/>
      <c r="AM145" s="681"/>
      <c r="AN145" s="566"/>
      <c r="AO145" s="812"/>
      <c r="AP145" s="565"/>
      <c r="AQ145" s="565"/>
      <c r="AR145" s="565"/>
      <c r="AS145" s="565"/>
      <c r="AT145" s="565"/>
      <c r="AU145" s="37">
        <f t="shared" ref="AU145:BD145" si="151">SUM(AU146:AU153)</f>
        <v>19434.5</v>
      </c>
      <c r="AV145" s="37">
        <f t="shared" si="151"/>
        <v>0</v>
      </c>
      <c r="AW145" s="37">
        <f t="shared" si="151"/>
        <v>5469.6</v>
      </c>
      <c r="AX145" s="37">
        <f t="shared" si="151"/>
        <v>0</v>
      </c>
      <c r="AY145" s="37">
        <f t="shared" si="151"/>
        <v>1350</v>
      </c>
      <c r="AZ145" s="37">
        <f t="shared" si="151"/>
        <v>500</v>
      </c>
      <c r="BA145" s="37">
        <f t="shared" si="151"/>
        <v>9000</v>
      </c>
      <c r="BB145" s="37">
        <f t="shared" si="151"/>
        <v>0</v>
      </c>
      <c r="BC145" s="37">
        <f t="shared" si="151"/>
        <v>3114.9</v>
      </c>
      <c r="BD145" s="37">
        <f t="shared" si="151"/>
        <v>0</v>
      </c>
      <c r="BE145" s="37"/>
      <c r="BF145" s="604"/>
      <c r="BG145" s="142"/>
      <c r="BH145" s="604"/>
      <c r="BI145" s="464"/>
      <c r="BJ145" s="604"/>
      <c r="BK145" s="604"/>
      <c r="BL145" s="604"/>
      <c r="BM145" s="604"/>
      <c r="BN145" s="636"/>
      <c r="BO145" s="636"/>
      <c r="BP145" s="636"/>
      <c r="BQ145" s="636"/>
      <c r="BR145" s="225"/>
    </row>
    <row r="146" s="120" customFormat="1" ht="42" hidden="1" customHeight="1" spans="1:70">
      <c r="A146" s="149">
        <v>114</v>
      </c>
      <c r="B146" s="32">
        <v>1</v>
      </c>
      <c r="C146" s="42" t="s">
        <v>87</v>
      </c>
      <c r="D146" s="480">
        <v>1</v>
      </c>
      <c r="E146" s="480">
        <v>3244</v>
      </c>
      <c r="F146" s="667" t="s">
        <v>1210</v>
      </c>
      <c r="G146" s="479" t="s">
        <v>1211</v>
      </c>
      <c r="H146" s="32">
        <v>4054.5</v>
      </c>
      <c r="I146" s="32"/>
      <c r="J146" s="97">
        <f>AU146</f>
        <v>4054.5</v>
      </c>
      <c r="K146" s="40">
        <v>1</v>
      </c>
      <c r="L146" s="40">
        <v>1</v>
      </c>
      <c r="M146" s="40">
        <v>1</v>
      </c>
      <c r="N146" s="40">
        <v>1</v>
      </c>
      <c r="O146" s="149">
        <v>1</v>
      </c>
      <c r="P146" s="149"/>
      <c r="Q146" s="32">
        <v>1</v>
      </c>
      <c r="R146" s="32"/>
      <c r="S146" s="32"/>
      <c r="T146" s="32"/>
      <c r="U146" s="32"/>
      <c r="V146" s="146">
        <v>1</v>
      </c>
      <c r="W146" s="146">
        <f t="shared" ref="W146:W153" si="152">O146*J146</f>
        <v>4054.5</v>
      </c>
      <c r="X146" s="146">
        <f t="shared" ref="X146:X153" si="153">Q146*J146</f>
        <v>4054.5</v>
      </c>
      <c r="Y146" s="146">
        <f t="shared" ref="Y146:Y153" si="154">T146*J146</f>
        <v>0</v>
      </c>
      <c r="Z146" s="146">
        <f t="shared" ref="Z146:Z153" si="155">AJ146*J146</f>
        <v>4054.5</v>
      </c>
      <c r="AA146" s="253">
        <v>3400</v>
      </c>
      <c r="AB146" s="174">
        <f t="shared" si="141"/>
        <v>0.838574423480084</v>
      </c>
      <c r="AC146" s="253">
        <v>3500</v>
      </c>
      <c r="AD146" s="253">
        <v>1</v>
      </c>
      <c r="AE146" s="253">
        <v>2573</v>
      </c>
      <c r="AF146" s="543"/>
      <c r="AG146" s="37">
        <f t="shared" ref="AG146:AG153" si="156">J146*0.75</f>
        <v>3040.875</v>
      </c>
      <c r="AH146" s="175">
        <f t="shared" ref="AH146:AH153" si="157">AA146-AG146</f>
        <v>359.125</v>
      </c>
      <c r="AI146" s="182">
        <v>44621</v>
      </c>
      <c r="AJ146" s="152">
        <v>1</v>
      </c>
      <c r="AK146" s="566"/>
      <c r="AL146" s="152">
        <v>83</v>
      </c>
      <c r="AM146" s="152">
        <v>83</v>
      </c>
      <c r="AN146" s="195">
        <f t="shared" ref="AN146:AN153" si="158">AM146/AL146</f>
        <v>1</v>
      </c>
      <c r="AO146" s="853" t="s">
        <v>1212</v>
      </c>
      <c r="AP146" s="456"/>
      <c r="AQ146" s="456"/>
      <c r="AR146" s="565"/>
      <c r="AS146" s="565"/>
      <c r="AT146" s="565"/>
      <c r="AU146" s="40">
        <f>AV146+AW146+AX146+AY146+AZ146+BA146+BC146+BD146+BB146</f>
        <v>4054.5</v>
      </c>
      <c r="AV146" s="40"/>
      <c r="AW146" s="40">
        <v>3243.6</v>
      </c>
      <c r="AX146" s="40"/>
      <c r="AY146" s="40"/>
      <c r="AZ146" s="40"/>
      <c r="BA146" s="40"/>
      <c r="BB146" s="40"/>
      <c r="BC146" s="40">
        <v>810.9</v>
      </c>
      <c r="BD146" s="40"/>
      <c r="BE146" s="40"/>
      <c r="BF146" s="210" t="s">
        <v>319</v>
      </c>
      <c r="BG146" s="609" t="s">
        <v>320</v>
      </c>
      <c r="BH146" s="210" t="s">
        <v>321</v>
      </c>
      <c r="BI146" s="484" t="s">
        <v>87</v>
      </c>
      <c r="BJ146" s="210" t="s">
        <v>1213</v>
      </c>
      <c r="BK146" s="210" t="s">
        <v>1214</v>
      </c>
      <c r="BL146" s="210" t="s">
        <v>1215</v>
      </c>
      <c r="BM146" s="219">
        <v>13899490121</v>
      </c>
      <c r="BN146" s="641" t="s">
        <v>1216</v>
      </c>
      <c r="BO146" s="642">
        <v>13899812724</v>
      </c>
      <c r="BP146" s="641" t="s">
        <v>395</v>
      </c>
      <c r="BQ146" s="641" t="s">
        <v>1217</v>
      </c>
      <c r="BR146" s="279" t="s">
        <v>1218</v>
      </c>
    </row>
    <row r="147" s="121" customFormat="1" ht="42" hidden="1" customHeight="1" spans="1:70">
      <c r="A147" s="149">
        <v>115</v>
      </c>
      <c r="B147" s="32">
        <v>1</v>
      </c>
      <c r="C147" s="42" t="s">
        <v>87</v>
      </c>
      <c r="D147" s="480">
        <v>1</v>
      </c>
      <c r="E147" s="480">
        <v>826</v>
      </c>
      <c r="F147" s="278" t="s">
        <v>1219</v>
      </c>
      <c r="G147" s="667" t="s">
        <v>1220</v>
      </c>
      <c r="H147" s="40">
        <v>1180</v>
      </c>
      <c r="I147" s="40"/>
      <c r="J147" s="97">
        <f>AU147</f>
        <v>1180</v>
      </c>
      <c r="K147" s="40">
        <v>1</v>
      </c>
      <c r="L147" s="40">
        <v>1</v>
      </c>
      <c r="M147" s="40">
        <v>1</v>
      </c>
      <c r="N147" s="40">
        <v>1</v>
      </c>
      <c r="O147" s="660">
        <v>1</v>
      </c>
      <c r="P147" s="40"/>
      <c r="Q147" s="40">
        <v>1</v>
      </c>
      <c r="R147" s="40"/>
      <c r="S147" s="40"/>
      <c r="T147" s="302"/>
      <c r="U147" s="302"/>
      <c r="V147" s="302">
        <v>1</v>
      </c>
      <c r="W147" s="146">
        <f t="shared" si="152"/>
        <v>1180</v>
      </c>
      <c r="X147" s="146">
        <f t="shared" si="153"/>
        <v>1180</v>
      </c>
      <c r="Y147" s="146">
        <f t="shared" si="154"/>
        <v>0</v>
      </c>
      <c r="Z147" s="146">
        <f t="shared" si="155"/>
        <v>1180</v>
      </c>
      <c r="AA147" s="253">
        <v>800</v>
      </c>
      <c r="AB147" s="174">
        <f t="shared" si="141"/>
        <v>0.677966101694915</v>
      </c>
      <c r="AC147" s="253">
        <v>900</v>
      </c>
      <c r="AD147" s="253">
        <v>1</v>
      </c>
      <c r="AE147" s="253">
        <v>572</v>
      </c>
      <c r="AF147" s="543"/>
      <c r="AG147" s="37">
        <f t="shared" si="156"/>
        <v>885</v>
      </c>
      <c r="AH147" s="175">
        <f t="shared" si="157"/>
        <v>-85</v>
      </c>
      <c r="AI147" s="182">
        <v>44691</v>
      </c>
      <c r="AJ147" s="152">
        <v>1</v>
      </c>
      <c r="AK147" s="566"/>
      <c r="AL147" s="152">
        <v>30</v>
      </c>
      <c r="AM147" s="152">
        <v>20</v>
      </c>
      <c r="AN147" s="195">
        <f t="shared" si="158"/>
        <v>0.666666666666667</v>
      </c>
      <c r="AO147" s="592" t="s">
        <v>1221</v>
      </c>
      <c r="AP147" s="565"/>
      <c r="AQ147" s="565"/>
      <c r="AR147" s="565" t="s">
        <v>1222</v>
      </c>
      <c r="AS147" s="565"/>
      <c r="AT147" s="565"/>
      <c r="AU147" s="40">
        <f>AV147+AW147+AX147+AY147+AZ147+BA147+BC147+BD147+BB147</f>
        <v>1180</v>
      </c>
      <c r="AV147" s="40"/>
      <c r="AW147" s="40">
        <v>826</v>
      </c>
      <c r="AX147" s="40"/>
      <c r="AY147" s="40"/>
      <c r="AZ147" s="40"/>
      <c r="BA147" s="40"/>
      <c r="BB147" s="40"/>
      <c r="BC147" s="40">
        <v>354</v>
      </c>
      <c r="BD147" s="40"/>
      <c r="BE147" s="40"/>
      <c r="BF147" s="210" t="s">
        <v>319</v>
      </c>
      <c r="BG147" s="609" t="s">
        <v>320</v>
      </c>
      <c r="BH147" s="210" t="s">
        <v>321</v>
      </c>
      <c r="BI147" s="33" t="s">
        <v>87</v>
      </c>
      <c r="BJ147" s="33" t="s">
        <v>1213</v>
      </c>
      <c r="BK147" s="210" t="s">
        <v>1214</v>
      </c>
      <c r="BL147" s="210" t="s">
        <v>1215</v>
      </c>
      <c r="BM147" s="219">
        <v>13899490121</v>
      </c>
      <c r="BN147" s="641" t="s">
        <v>1223</v>
      </c>
      <c r="BO147" s="642">
        <v>13899133609</v>
      </c>
      <c r="BP147" s="641" t="s">
        <v>156</v>
      </c>
      <c r="BQ147" s="641" t="s">
        <v>365</v>
      </c>
      <c r="BR147" s="279" t="s">
        <v>1224</v>
      </c>
    </row>
    <row r="148" s="120" customFormat="1" ht="42" hidden="1" customHeight="1" spans="1:70">
      <c r="A148" s="149">
        <v>116</v>
      </c>
      <c r="B148" s="149">
        <v>1</v>
      </c>
      <c r="C148" s="96" t="s">
        <v>87</v>
      </c>
      <c r="D148" s="480">
        <v>1</v>
      </c>
      <c r="E148" s="480">
        <v>1350</v>
      </c>
      <c r="F148" s="873" t="s">
        <v>1225</v>
      </c>
      <c r="G148" s="874" t="s">
        <v>1226</v>
      </c>
      <c r="H148" s="473">
        <v>1350</v>
      </c>
      <c r="I148" s="473"/>
      <c r="J148" s="473">
        <v>1350</v>
      </c>
      <c r="K148" s="40">
        <v>1</v>
      </c>
      <c r="L148" s="40">
        <v>1</v>
      </c>
      <c r="M148" s="40">
        <v>1</v>
      </c>
      <c r="N148" s="40">
        <v>1</v>
      </c>
      <c r="O148" s="302">
        <v>1</v>
      </c>
      <c r="P148" s="302"/>
      <c r="Q148" s="302">
        <v>1</v>
      </c>
      <c r="R148" s="302"/>
      <c r="S148" s="302"/>
      <c r="T148" s="302"/>
      <c r="U148" s="302"/>
      <c r="V148" s="146">
        <v>1</v>
      </c>
      <c r="W148" s="146">
        <f t="shared" si="152"/>
        <v>1350</v>
      </c>
      <c r="X148" s="146">
        <f t="shared" si="153"/>
        <v>1350</v>
      </c>
      <c r="Y148" s="146">
        <f t="shared" si="154"/>
        <v>0</v>
      </c>
      <c r="Z148" s="146">
        <f t="shared" si="155"/>
        <v>1350</v>
      </c>
      <c r="AA148" s="253">
        <v>800</v>
      </c>
      <c r="AB148" s="174">
        <f t="shared" si="141"/>
        <v>0.592592592592593</v>
      </c>
      <c r="AC148" s="253">
        <v>1080</v>
      </c>
      <c r="AD148" s="253"/>
      <c r="AE148" s="253"/>
      <c r="AF148" s="543">
        <v>44844</v>
      </c>
      <c r="AG148" s="37">
        <f t="shared" si="156"/>
        <v>1012.5</v>
      </c>
      <c r="AH148" s="175">
        <f t="shared" si="157"/>
        <v>-212.5</v>
      </c>
      <c r="AI148" s="182">
        <v>44629</v>
      </c>
      <c r="AJ148" s="152">
        <v>1</v>
      </c>
      <c r="AK148" s="566"/>
      <c r="AL148" s="152">
        <v>15</v>
      </c>
      <c r="AM148" s="152">
        <v>15</v>
      </c>
      <c r="AN148" s="195">
        <f t="shared" si="158"/>
        <v>1</v>
      </c>
      <c r="AO148" s="592" t="s">
        <v>1227</v>
      </c>
      <c r="AP148" s="565"/>
      <c r="AQ148" s="565"/>
      <c r="AR148" s="565"/>
      <c r="AS148" s="565"/>
      <c r="AT148" s="565"/>
      <c r="AU148" s="40">
        <v>1350</v>
      </c>
      <c r="AV148" s="40"/>
      <c r="AW148" s="40"/>
      <c r="AX148" s="40"/>
      <c r="AY148" s="40"/>
      <c r="AZ148" s="40"/>
      <c r="BA148" s="40"/>
      <c r="BB148" s="40"/>
      <c r="BC148" s="40">
        <v>1350</v>
      </c>
      <c r="BD148" s="40"/>
      <c r="BE148" s="40"/>
      <c r="BF148" s="210" t="s">
        <v>319</v>
      </c>
      <c r="BG148" s="609" t="s">
        <v>320</v>
      </c>
      <c r="BH148" s="210" t="s">
        <v>321</v>
      </c>
      <c r="BI148" s="33" t="s">
        <v>87</v>
      </c>
      <c r="BJ148" s="33" t="s">
        <v>1213</v>
      </c>
      <c r="BK148" s="210" t="s">
        <v>1214</v>
      </c>
      <c r="BL148" s="210" t="s">
        <v>1215</v>
      </c>
      <c r="BM148" s="219">
        <v>13899490121</v>
      </c>
      <c r="BN148" s="641" t="s">
        <v>1228</v>
      </c>
      <c r="BO148" s="642">
        <v>13899138822</v>
      </c>
      <c r="BP148" s="641" t="s">
        <v>652</v>
      </c>
      <c r="BQ148" s="641" t="s">
        <v>653</v>
      </c>
      <c r="BR148" s="225" t="s">
        <v>932</v>
      </c>
    </row>
    <row r="149" s="120" customFormat="1" ht="42" hidden="1" customHeight="1" spans="1:70">
      <c r="A149" s="149">
        <v>117</v>
      </c>
      <c r="B149" s="32">
        <v>1</v>
      </c>
      <c r="C149" s="96" t="s">
        <v>87</v>
      </c>
      <c r="D149" s="249">
        <v>1</v>
      </c>
      <c r="E149" s="249">
        <v>1350</v>
      </c>
      <c r="F149" s="69" t="s">
        <v>1229</v>
      </c>
      <c r="G149" s="474" t="s">
        <v>1230</v>
      </c>
      <c r="H149" s="309">
        <v>1350</v>
      </c>
      <c r="I149" s="309"/>
      <c r="J149" s="97">
        <f>AU149</f>
        <v>1350</v>
      </c>
      <c r="K149" s="472">
        <v>1</v>
      </c>
      <c r="L149" s="472">
        <v>1</v>
      </c>
      <c r="M149" s="472">
        <v>1</v>
      </c>
      <c r="N149" s="472">
        <v>1</v>
      </c>
      <c r="O149" s="472">
        <v>1</v>
      </c>
      <c r="P149" s="472"/>
      <c r="Q149" s="472">
        <v>1</v>
      </c>
      <c r="R149" s="472"/>
      <c r="S149" s="472"/>
      <c r="T149" s="472"/>
      <c r="U149" s="472"/>
      <c r="V149" s="472">
        <v>1</v>
      </c>
      <c r="W149" s="146">
        <f t="shared" si="152"/>
        <v>1350</v>
      </c>
      <c r="X149" s="146">
        <f t="shared" si="153"/>
        <v>1350</v>
      </c>
      <c r="Y149" s="146">
        <f t="shared" si="154"/>
        <v>0</v>
      </c>
      <c r="Z149" s="146">
        <f t="shared" si="155"/>
        <v>1350</v>
      </c>
      <c r="AA149" s="253">
        <v>1150</v>
      </c>
      <c r="AB149" s="174">
        <f t="shared" ref="AB149:AB155" si="159">AA149/J149</f>
        <v>0.851851851851852</v>
      </c>
      <c r="AC149" s="253">
        <v>1100</v>
      </c>
      <c r="AD149" s="880">
        <v>1</v>
      </c>
      <c r="AE149" s="880">
        <v>530</v>
      </c>
      <c r="AF149" s="880"/>
      <c r="AG149" s="37">
        <f t="shared" si="156"/>
        <v>1012.5</v>
      </c>
      <c r="AH149" s="175">
        <f t="shared" si="157"/>
        <v>137.5</v>
      </c>
      <c r="AI149" s="182">
        <v>44693</v>
      </c>
      <c r="AJ149" s="152">
        <v>1</v>
      </c>
      <c r="AK149" s="152"/>
      <c r="AL149" s="152">
        <v>20</v>
      </c>
      <c r="AM149" s="152">
        <v>20</v>
      </c>
      <c r="AN149" s="195">
        <f t="shared" si="158"/>
        <v>1</v>
      </c>
      <c r="AO149" s="812" t="s">
        <v>1231</v>
      </c>
      <c r="AP149" s="565"/>
      <c r="AQ149" s="565"/>
      <c r="AR149" s="565"/>
      <c r="AS149" s="565"/>
      <c r="AT149" s="565"/>
      <c r="AU149" s="40">
        <f>AV149+AW149+AX149+AY149+AZ149+BA149+BC149+BD149+BB149</f>
        <v>1350</v>
      </c>
      <c r="AV149" s="472"/>
      <c r="AW149" s="472"/>
      <c r="AX149" s="309"/>
      <c r="AY149" s="472">
        <v>1350</v>
      </c>
      <c r="AZ149" s="472"/>
      <c r="BA149" s="472"/>
      <c r="BB149" s="309"/>
      <c r="BC149" s="472"/>
      <c r="BD149" s="309"/>
      <c r="BE149" s="309"/>
      <c r="BF149" s="210" t="s">
        <v>319</v>
      </c>
      <c r="BG149" s="609" t="s">
        <v>320</v>
      </c>
      <c r="BH149" s="609" t="s">
        <v>321</v>
      </c>
      <c r="BI149" s="271" t="s">
        <v>87</v>
      </c>
      <c r="BJ149" s="889" t="s">
        <v>1213</v>
      </c>
      <c r="BK149" s="210" t="s">
        <v>1214</v>
      </c>
      <c r="BL149" s="210" t="s">
        <v>1215</v>
      </c>
      <c r="BM149" s="219">
        <v>13899490121</v>
      </c>
      <c r="BN149" s="640" t="s">
        <v>1232</v>
      </c>
      <c r="BO149" s="640">
        <v>13379700068</v>
      </c>
      <c r="BP149" s="640" t="s">
        <v>489</v>
      </c>
      <c r="BQ149" s="640" t="s">
        <v>935</v>
      </c>
      <c r="BR149" s="148" t="s">
        <v>1233</v>
      </c>
    </row>
    <row r="150" s="120" customFormat="1" ht="42" hidden="1" customHeight="1" spans="1:70">
      <c r="A150" s="149">
        <v>118</v>
      </c>
      <c r="B150" s="40">
        <v>1</v>
      </c>
      <c r="C150" s="42" t="s">
        <v>88</v>
      </c>
      <c r="D150" s="480">
        <v>1</v>
      </c>
      <c r="E150" s="480">
        <v>9000</v>
      </c>
      <c r="F150" s="104" t="s">
        <v>1234</v>
      </c>
      <c r="G150" s="479" t="s">
        <v>1235</v>
      </c>
      <c r="H150" s="149">
        <v>11250</v>
      </c>
      <c r="I150" s="149"/>
      <c r="J150" s="97">
        <f>AU150</f>
        <v>9000</v>
      </c>
      <c r="K150" s="40">
        <v>1</v>
      </c>
      <c r="L150" s="40">
        <v>1</v>
      </c>
      <c r="M150" s="40">
        <v>1</v>
      </c>
      <c r="N150" s="40">
        <v>1</v>
      </c>
      <c r="O150" s="40">
        <v>1</v>
      </c>
      <c r="P150" s="40"/>
      <c r="Q150" s="40">
        <v>1</v>
      </c>
      <c r="R150" s="40"/>
      <c r="S150" s="40"/>
      <c r="T150" s="472"/>
      <c r="U150" s="472"/>
      <c r="V150" s="472">
        <v>1</v>
      </c>
      <c r="W150" s="146">
        <f t="shared" si="152"/>
        <v>9000</v>
      </c>
      <c r="X150" s="146">
        <f t="shared" si="153"/>
        <v>9000</v>
      </c>
      <c r="Y150" s="146">
        <f t="shared" si="154"/>
        <v>0</v>
      </c>
      <c r="Z150" s="146">
        <f t="shared" si="155"/>
        <v>9000</v>
      </c>
      <c r="AA150" s="253">
        <v>6500</v>
      </c>
      <c r="AB150" s="174">
        <f t="shared" si="159"/>
        <v>0.722222222222222</v>
      </c>
      <c r="AC150" s="253">
        <v>4000</v>
      </c>
      <c r="AD150" s="253">
        <v>1</v>
      </c>
      <c r="AE150" s="253">
        <v>6129</v>
      </c>
      <c r="AF150" s="253"/>
      <c r="AG150" s="37">
        <f t="shared" si="156"/>
        <v>6750</v>
      </c>
      <c r="AH150" s="175">
        <f t="shared" si="157"/>
        <v>-250</v>
      </c>
      <c r="AI150" s="182">
        <v>44681</v>
      </c>
      <c r="AJ150" s="152">
        <v>1</v>
      </c>
      <c r="AK150" s="566"/>
      <c r="AL150" s="152"/>
      <c r="AM150" s="152"/>
      <c r="AN150" s="195" t="e">
        <f t="shared" si="158"/>
        <v>#DIV/0!</v>
      </c>
      <c r="AO150" s="592" t="s">
        <v>464</v>
      </c>
      <c r="AP150" s="565"/>
      <c r="AQ150" s="565"/>
      <c r="AR150" s="565"/>
      <c r="AS150" s="565"/>
      <c r="AT150" s="565"/>
      <c r="AU150" s="40">
        <f>AV150+AW150+AX150+AY150+AZ150+BA150+BC150+BD150+BB150</f>
        <v>9000</v>
      </c>
      <c r="AV150" s="40"/>
      <c r="AW150" s="40"/>
      <c r="AX150" s="40"/>
      <c r="AY150" s="40"/>
      <c r="AZ150" s="40"/>
      <c r="BA150" s="97">
        <v>9000</v>
      </c>
      <c r="BB150" s="97"/>
      <c r="BC150" s="40"/>
      <c r="BD150" s="40"/>
      <c r="BE150" s="40"/>
      <c r="BF150" s="210" t="s">
        <v>319</v>
      </c>
      <c r="BG150" s="210" t="s">
        <v>320</v>
      </c>
      <c r="BH150" s="210" t="s">
        <v>321</v>
      </c>
      <c r="BI150" s="210" t="s">
        <v>88</v>
      </c>
      <c r="BJ150" s="42" t="s">
        <v>322</v>
      </c>
      <c r="BK150" s="210" t="s">
        <v>323</v>
      </c>
      <c r="BL150" s="210" t="s">
        <v>324</v>
      </c>
      <c r="BM150" s="219">
        <v>13899485857</v>
      </c>
      <c r="BN150" s="642"/>
      <c r="BO150" s="642"/>
      <c r="BP150" s="642"/>
      <c r="BQ150" s="642"/>
      <c r="BR150" s="225"/>
    </row>
    <row r="151" s="781" customFormat="1" ht="42" customHeight="1" spans="1:70">
      <c r="A151" s="465">
        <v>119</v>
      </c>
      <c r="B151" s="466">
        <v>1</v>
      </c>
      <c r="C151" s="467" t="s">
        <v>90</v>
      </c>
      <c r="D151" s="470">
        <v>1</v>
      </c>
      <c r="E151" s="470">
        <v>500</v>
      </c>
      <c r="F151" s="875" t="s">
        <v>1236</v>
      </c>
      <c r="G151" s="104" t="s">
        <v>1237</v>
      </c>
      <c r="H151" s="483">
        <v>500</v>
      </c>
      <c r="I151" s="40"/>
      <c r="J151" s="795">
        <f>AU151</f>
        <v>500</v>
      </c>
      <c r="K151" s="40">
        <v>1</v>
      </c>
      <c r="L151" s="40">
        <v>1</v>
      </c>
      <c r="M151" s="40">
        <v>1</v>
      </c>
      <c r="N151" s="40">
        <v>1</v>
      </c>
      <c r="O151" s="40">
        <v>1</v>
      </c>
      <c r="P151" s="40"/>
      <c r="Q151" s="40">
        <v>1</v>
      </c>
      <c r="R151" s="40"/>
      <c r="S151" s="40"/>
      <c r="T151" s="40"/>
      <c r="U151" s="40"/>
      <c r="V151" s="40">
        <v>1</v>
      </c>
      <c r="W151" s="146">
        <f t="shared" si="152"/>
        <v>500</v>
      </c>
      <c r="X151" s="146">
        <f t="shared" si="153"/>
        <v>500</v>
      </c>
      <c r="Y151" s="146">
        <f t="shared" si="154"/>
        <v>0</v>
      </c>
      <c r="Z151" s="146">
        <f t="shared" si="155"/>
        <v>500</v>
      </c>
      <c r="AA151" s="545">
        <v>500</v>
      </c>
      <c r="AB151" s="542">
        <f t="shared" si="159"/>
        <v>1</v>
      </c>
      <c r="AC151" s="545">
        <v>500</v>
      </c>
      <c r="AD151" s="545">
        <v>1</v>
      </c>
      <c r="AE151" s="545">
        <v>151</v>
      </c>
      <c r="AF151" s="546"/>
      <c r="AG151" s="441">
        <f t="shared" si="156"/>
        <v>375</v>
      </c>
      <c r="AH151" s="562">
        <f t="shared" si="157"/>
        <v>125</v>
      </c>
      <c r="AI151" s="567">
        <v>44666</v>
      </c>
      <c r="AJ151" s="152">
        <v>1</v>
      </c>
      <c r="AK151" s="566"/>
      <c r="AL151" s="152">
        <v>10</v>
      </c>
      <c r="AM151" s="152">
        <v>10</v>
      </c>
      <c r="AN151" s="195">
        <f t="shared" si="158"/>
        <v>1</v>
      </c>
      <c r="AO151" s="856" t="s">
        <v>148</v>
      </c>
      <c r="AP151" s="565"/>
      <c r="AQ151" s="565"/>
      <c r="AR151" s="565"/>
      <c r="AS151" s="565"/>
      <c r="AT151" s="565"/>
      <c r="AU151" s="40">
        <f>AV151+AW151+AX151+AY151+AZ151+BA151+BC151+BD151+BB151</f>
        <v>500</v>
      </c>
      <c r="AV151" s="40"/>
      <c r="AW151" s="40"/>
      <c r="AX151" s="40"/>
      <c r="AY151" s="40"/>
      <c r="AZ151" s="40">
        <v>500</v>
      </c>
      <c r="BA151" s="40"/>
      <c r="BB151" s="40"/>
      <c r="BC151" s="40"/>
      <c r="BD151" s="40"/>
      <c r="BE151" s="40"/>
      <c r="BF151" s="210" t="s">
        <v>319</v>
      </c>
      <c r="BG151" s="609" t="s">
        <v>320</v>
      </c>
      <c r="BH151" s="210" t="s">
        <v>321</v>
      </c>
      <c r="BI151" s="484" t="s">
        <v>90</v>
      </c>
      <c r="BJ151" s="210" t="s">
        <v>191</v>
      </c>
      <c r="BK151" s="210" t="s">
        <v>1238</v>
      </c>
      <c r="BL151" s="210" t="s">
        <v>1239</v>
      </c>
      <c r="BM151" s="219">
        <v>18809086069</v>
      </c>
      <c r="BN151" s="703" t="s">
        <v>447</v>
      </c>
      <c r="BO151" s="638">
        <v>15292555999</v>
      </c>
      <c r="BP151" s="639" t="s">
        <v>1240</v>
      </c>
      <c r="BQ151" s="639" t="s">
        <v>1241</v>
      </c>
      <c r="BR151" s="631" t="s">
        <v>1242</v>
      </c>
    </row>
    <row r="152" s="781" customFormat="1" ht="42" customHeight="1" spans="1:70">
      <c r="A152" s="465">
        <v>120</v>
      </c>
      <c r="B152" s="483">
        <v>1</v>
      </c>
      <c r="C152" s="653" t="s">
        <v>90</v>
      </c>
      <c r="D152" s="485">
        <v>1</v>
      </c>
      <c r="E152" s="485">
        <v>1050</v>
      </c>
      <c r="F152" s="662" t="s">
        <v>1243</v>
      </c>
      <c r="G152" s="104" t="s">
        <v>1244</v>
      </c>
      <c r="H152" s="483">
        <v>1500</v>
      </c>
      <c r="I152" s="40"/>
      <c r="J152" s="795">
        <f>AU152</f>
        <v>1500</v>
      </c>
      <c r="K152" s="40">
        <v>1</v>
      </c>
      <c r="L152" s="40">
        <v>1</v>
      </c>
      <c r="M152" s="40">
        <v>1</v>
      </c>
      <c r="N152" s="40">
        <v>1</v>
      </c>
      <c r="O152" s="40">
        <v>1</v>
      </c>
      <c r="P152" s="40"/>
      <c r="Q152" s="40">
        <v>1</v>
      </c>
      <c r="R152" s="40"/>
      <c r="S152" s="40"/>
      <c r="T152" s="40"/>
      <c r="U152" s="40"/>
      <c r="V152" s="40">
        <v>1</v>
      </c>
      <c r="W152" s="146">
        <f t="shared" si="152"/>
        <v>1500</v>
      </c>
      <c r="X152" s="146">
        <f t="shared" si="153"/>
        <v>1500</v>
      </c>
      <c r="Y152" s="146">
        <f t="shared" si="154"/>
        <v>0</v>
      </c>
      <c r="Z152" s="146">
        <f t="shared" si="155"/>
        <v>1500</v>
      </c>
      <c r="AA152" s="545">
        <v>1180</v>
      </c>
      <c r="AB152" s="542">
        <f t="shared" si="159"/>
        <v>0.786666666666667</v>
      </c>
      <c r="AC152" s="545">
        <v>1200</v>
      </c>
      <c r="AD152" s="545">
        <v>1</v>
      </c>
      <c r="AE152" s="545">
        <v>377</v>
      </c>
      <c r="AF152" s="546"/>
      <c r="AG152" s="441">
        <f t="shared" si="156"/>
        <v>1125</v>
      </c>
      <c r="AH152" s="562">
        <f t="shared" si="157"/>
        <v>55</v>
      </c>
      <c r="AI152" s="567">
        <v>44658</v>
      </c>
      <c r="AJ152" s="152">
        <v>1</v>
      </c>
      <c r="AK152" s="566"/>
      <c r="AL152" s="152">
        <v>10</v>
      </c>
      <c r="AM152" s="152">
        <v>10</v>
      </c>
      <c r="AN152" s="195">
        <f t="shared" si="158"/>
        <v>1</v>
      </c>
      <c r="AO152" s="816" t="s">
        <v>464</v>
      </c>
      <c r="AP152" s="565"/>
      <c r="AQ152" s="565"/>
      <c r="AR152" s="565"/>
      <c r="AS152" s="565"/>
      <c r="AT152" s="565"/>
      <c r="AU152" s="40">
        <f>AV152+AW152+AX152+AY152+AZ152+BA152+BC152+BD152+BB152</f>
        <v>1500</v>
      </c>
      <c r="AV152" s="97"/>
      <c r="AW152" s="97">
        <v>1050</v>
      </c>
      <c r="AX152" s="39"/>
      <c r="AY152" s="302"/>
      <c r="AZ152" s="40"/>
      <c r="BA152" s="302"/>
      <c r="BB152" s="302"/>
      <c r="BC152" s="302">
        <v>450</v>
      </c>
      <c r="BD152" s="40"/>
      <c r="BE152" s="40"/>
      <c r="BF152" s="210" t="s">
        <v>319</v>
      </c>
      <c r="BG152" s="609" t="s">
        <v>320</v>
      </c>
      <c r="BH152" s="210" t="s">
        <v>321</v>
      </c>
      <c r="BI152" s="484" t="s">
        <v>90</v>
      </c>
      <c r="BJ152" s="210" t="s">
        <v>191</v>
      </c>
      <c r="BK152" s="210" t="s">
        <v>1238</v>
      </c>
      <c r="BL152" s="210" t="s">
        <v>1239</v>
      </c>
      <c r="BM152" s="219">
        <v>18809086069</v>
      </c>
      <c r="BN152" s="706" t="s">
        <v>1245</v>
      </c>
      <c r="BO152" s="642">
        <v>18999360217</v>
      </c>
      <c r="BP152" s="639" t="s">
        <v>311</v>
      </c>
      <c r="BQ152" s="639" t="s">
        <v>1180</v>
      </c>
      <c r="BR152" s="891" t="s">
        <v>1246</v>
      </c>
    </row>
    <row r="153" s="781" customFormat="1" ht="42" customHeight="1" spans="1:70">
      <c r="A153" s="465">
        <v>121</v>
      </c>
      <c r="B153" s="483">
        <v>1</v>
      </c>
      <c r="C153" s="653" t="s">
        <v>90</v>
      </c>
      <c r="D153" s="485">
        <v>1</v>
      </c>
      <c r="E153" s="485">
        <v>350</v>
      </c>
      <c r="F153" s="662" t="s">
        <v>1247</v>
      </c>
      <c r="G153" s="104" t="s">
        <v>1248</v>
      </c>
      <c r="H153" s="483">
        <v>500</v>
      </c>
      <c r="I153" s="40"/>
      <c r="J153" s="795">
        <f>AU153</f>
        <v>500</v>
      </c>
      <c r="K153" s="40">
        <v>1</v>
      </c>
      <c r="L153" s="40">
        <v>1</v>
      </c>
      <c r="M153" s="40">
        <v>1</v>
      </c>
      <c r="N153" s="40">
        <v>1</v>
      </c>
      <c r="O153" s="40">
        <v>1</v>
      </c>
      <c r="P153" s="40"/>
      <c r="Q153" s="40">
        <v>1</v>
      </c>
      <c r="R153" s="40"/>
      <c r="S153" s="40"/>
      <c r="T153" s="40"/>
      <c r="U153" s="40"/>
      <c r="V153" s="40">
        <v>1</v>
      </c>
      <c r="W153" s="146">
        <f t="shared" si="152"/>
        <v>500</v>
      </c>
      <c r="X153" s="146">
        <f t="shared" si="153"/>
        <v>500</v>
      </c>
      <c r="Y153" s="146">
        <f t="shared" si="154"/>
        <v>0</v>
      </c>
      <c r="Z153" s="146">
        <f t="shared" si="155"/>
        <v>500</v>
      </c>
      <c r="AA153" s="545">
        <v>490</v>
      </c>
      <c r="AB153" s="542">
        <f t="shared" si="159"/>
        <v>0.98</v>
      </c>
      <c r="AC153" s="545">
        <v>300</v>
      </c>
      <c r="AD153" s="545">
        <v>1</v>
      </c>
      <c r="AE153" s="545">
        <v>0</v>
      </c>
      <c r="AF153" s="546"/>
      <c r="AG153" s="441">
        <f t="shared" si="156"/>
        <v>375</v>
      </c>
      <c r="AH153" s="562">
        <f t="shared" si="157"/>
        <v>115</v>
      </c>
      <c r="AI153" s="567">
        <v>44658</v>
      </c>
      <c r="AJ153" s="152">
        <v>1</v>
      </c>
      <c r="AK153" s="566"/>
      <c r="AL153" s="152">
        <v>10</v>
      </c>
      <c r="AM153" s="152">
        <v>10</v>
      </c>
      <c r="AN153" s="195">
        <f t="shared" si="158"/>
        <v>1</v>
      </c>
      <c r="AO153" s="816"/>
      <c r="AP153" s="565"/>
      <c r="AQ153" s="565"/>
      <c r="AR153" s="565"/>
      <c r="AS153" s="565"/>
      <c r="AT153" s="565"/>
      <c r="AU153" s="40">
        <f>AV153+AW153+AX153+AY153+AZ153+BA153+BC153+BD153+BB153</f>
        <v>500</v>
      </c>
      <c r="AV153" s="97"/>
      <c r="AW153" s="97">
        <v>350</v>
      </c>
      <c r="AX153" s="39"/>
      <c r="AY153" s="302"/>
      <c r="AZ153" s="40"/>
      <c r="BA153" s="302"/>
      <c r="BB153" s="302"/>
      <c r="BC153" s="302">
        <v>150</v>
      </c>
      <c r="BD153" s="40"/>
      <c r="BE153" s="40"/>
      <c r="BF153" s="210" t="s">
        <v>319</v>
      </c>
      <c r="BG153" s="609" t="s">
        <v>320</v>
      </c>
      <c r="BH153" s="210" t="s">
        <v>321</v>
      </c>
      <c r="BI153" s="484" t="s">
        <v>90</v>
      </c>
      <c r="BJ153" s="210" t="s">
        <v>191</v>
      </c>
      <c r="BK153" s="210" t="s">
        <v>1238</v>
      </c>
      <c r="BL153" s="210" t="s">
        <v>1239</v>
      </c>
      <c r="BM153" s="219">
        <v>18809086069</v>
      </c>
      <c r="BN153" s="706" t="s">
        <v>447</v>
      </c>
      <c r="BO153" s="642">
        <v>15292555999</v>
      </c>
      <c r="BP153" s="639" t="s">
        <v>311</v>
      </c>
      <c r="BQ153" s="639" t="s">
        <v>1180</v>
      </c>
      <c r="BR153" s="891" t="s">
        <v>1249</v>
      </c>
    </row>
    <row r="154" s="121" customFormat="1" ht="42" hidden="1" customHeight="1" spans="1:70">
      <c r="A154" s="139" t="s">
        <v>326</v>
      </c>
      <c r="B154" s="459">
        <f>B155+B188+B195</f>
        <v>40</v>
      </c>
      <c r="C154" s="459"/>
      <c r="D154" s="460"/>
      <c r="E154" s="460"/>
      <c r="F154" s="454" t="s">
        <v>327</v>
      </c>
      <c r="G154" s="650"/>
      <c r="H154" s="459">
        <f>H155+H188+H195</f>
        <v>282913</v>
      </c>
      <c r="I154" s="459"/>
      <c r="J154" s="459">
        <f t="shared" ref="J154:T154" si="160">J155+J188+J195</f>
        <v>192218</v>
      </c>
      <c r="K154" s="459">
        <f t="shared" si="160"/>
        <v>40</v>
      </c>
      <c r="L154" s="459">
        <f t="shared" si="160"/>
        <v>40</v>
      </c>
      <c r="M154" s="459">
        <f t="shared" si="160"/>
        <v>40</v>
      </c>
      <c r="N154" s="459">
        <f t="shared" si="160"/>
        <v>40</v>
      </c>
      <c r="O154" s="459">
        <f t="shared" si="160"/>
        <v>40</v>
      </c>
      <c r="P154" s="459">
        <f t="shared" si="160"/>
        <v>0</v>
      </c>
      <c r="Q154" s="459">
        <f t="shared" si="160"/>
        <v>40</v>
      </c>
      <c r="R154" s="459">
        <f t="shared" si="160"/>
        <v>0</v>
      </c>
      <c r="S154" s="459"/>
      <c r="T154" s="459">
        <f>T155+T188+T195</f>
        <v>1</v>
      </c>
      <c r="U154" s="459"/>
      <c r="V154" s="459">
        <f>V155+V188+V195</f>
        <v>40</v>
      </c>
      <c r="W154" s="459"/>
      <c r="X154" s="459"/>
      <c r="Y154" s="459"/>
      <c r="Z154" s="459"/>
      <c r="AA154" s="460">
        <f>AA155+AA188+AA195</f>
        <v>163192</v>
      </c>
      <c r="AB154" s="174">
        <f t="shared" si="159"/>
        <v>0.848994370974623</v>
      </c>
      <c r="AC154" s="460">
        <f>AC155+AC188+AC195</f>
        <v>160521</v>
      </c>
      <c r="AD154" s="460"/>
      <c r="AE154" s="460"/>
      <c r="AF154" s="460"/>
      <c r="AG154" s="459"/>
      <c r="AH154" s="459"/>
      <c r="AI154" s="681"/>
      <c r="AJ154" s="681"/>
      <c r="AK154" s="566"/>
      <c r="AL154" s="681"/>
      <c r="AM154" s="681"/>
      <c r="AN154" s="566"/>
      <c r="AO154" s="812"/>
      <c r="AP154" s="565"/>
      <c r="AQ154" s="565"/>
      <c r="AR154" s="565"/>
      <c r="AS154" s="565"/>
      <c r="AT154" s="565"/>
      <c r="AU154" s="459">
        <f t="shared" ref="AU154:BD154" si="161">AU155+AU188+AU195</f>
        <v>192218</v>
      </c>
      <c r="AV154" s="459">
        <f t="shared" si="161"/>
        <v>12880</v>
      </c>
      <c r="AW154" s="459">
        <f t="shared" si="161"/>
        <v>8000</v>
      </c>
      <c r="AX154" s="459">
        <f t="shared" si="161"/>
        <v>40020</v>
      </c>
      <c r="AY154" s="459">
        <f t="shared" si="161"/>
        <v>17018</v>
      </c>
      <c r="AZ154" s="459">
        <f t="shared" si="161"/>
        <v>500</v>
      </c>
      <c r="BA154" s="459">
        <f t="shared" si="161"/>
        <v>86000</v>
      </c>
      <c r="BB154" s="459">
        <f t="shared" si="161"/>
        <v>9000</v>
      </c>
      <c r="BC154" s="459">
        <f t="shared" si="161"/>
        <v>18800</v>
      </c>
      <c r="BD154" s="459">
        <f t="shared" si="161"/>
        <v>0</v>
      </c>
      <c r="BE154" s="459"/>
      <c r="BF154" s="691"/>
      <c r="BG154" s="691"/>
      <c r="BH154" s="691"/>
      <c r="BI154" s="464"/>
      <c r="BJ154" s="691"/>
      <c r="BK154" s="691"/>
      <c r="BL154" s="691"/>
      <c r="BM154" s="691"/>
      <c r="BN154" s="702"/>
      <c r="BO154" s="702"/>
      <c r="BP154" s="702"/>
      <c r="BQ154" s="702"/>
      <c r="BR154" s="225"/>
    </row>
    <row r="155" s="232" customFormat="1" ht="42" hidden="1" customHeight="1" spans="1:70">
      <c r="A155" s="394" t="s">
        <v>1250</v>
      </c>
      <c r="B155" s="37">
        <f>SUM(B156:B187)</f>
        <v>32</v>
      </c>
      <c r="C155" s="394"/>
      <c r="D155" s="715"/>
      <c r="E155" s="715"/>
      <c r="F155" s="664" t="s">
        <v>1251</v>
      </c>
      <c r="G155" s="716"/>
      <c r="H155" s="37">
        <f>SUM(H156:H187)</f>
        <v>173613</v>
      </c>
      <c r="I155" s="37"/>
      <c r="J155" s="37">
        <f t="shared" ref="J155:T155" si="162">SUM(J156:J187)</f>
        <v>115118</v>
      </c>
      <c r="K155" s="37">
        <f t="shared" si="162"/>
        <v>32</v>
      </c>
      <c r="L155" s="37">
        <f t="shared" si="162"/>
        <v>32</v>
      </c>
      <c r="M155" s="37">
        <f t="shared" si="162"/>
        <v>32</v>
      </c>
      <c r="N155" s="37">
        <f t="shared" si="162"/>
        <v>32</v>
      </c>
      <c r="O155" s="37">
        <f t="shared" si="162"/>
        <v>32</v>
      </c>
      <c r="P155" s="37">
        <f t="shared" si="162"/>
        <v>0</v>
      </c>
      <c r="Q155" s="37">
        <f t="shared" si="162"/>
        <v>32</v>
      </c>
      <c r="R155" s="37">
        <f t="shared" si="162"/>
        <v>0</v>
      </c>
      <c r="S155" s="37"/>
      <c r="T155" s="37">
        <f>SUM(T156:T187)</f>
        <v>1</v>
      </c>
      <c r="U155" s="37"/>
      <c r="V155" s="37">
        <f>SUM(V156:V187)</f>
        <v>32</v>
      </c>
      <c r="W155" s="37"/>
      <c r="X155" s="37"/>
      <c r="Y155" s="37"/>
      <c r="Z155" s="37"/>
      <c r="AA155" s="445">
        <f>SUM(AA156:AA187)</f>
        <v>102492</v>
      </c>
      <c r="AB155" s="174">
        <f t="shared" si="159"/>
        <v>0.89032123560173</v>
      </c>
      <c r="AC155" s="445">
        <f>SUM(AC156:AC187)</f>
        <v>101721</v>
      </c>
      <c r="AD155" s="445"/>
      <c r="AE155" s="445"/>
      <c r="AF155" s="445"/>
      <c r="AG155" s="37"/>
      <c r="AH155" s="37"/>
      <c r="AI155" s="681"/>
      <c r="AJ155" s="681"/>
      <c r="AK155" s="566"/>
      <c r="AL155" s="681"/>
      <c r="AM155" s="681"/>
      <c r="AN155" s="566"/>
      <c r="AO155" s="812"/>
      <c r="AP155" s="565"/>
      <c r="AQ155" s="565"/>
      <c r="AR155" s="565"/>
      <c r="AS155" s="565"/>
      <c r="AT155" s="565"/>
      <c r="AU155" s="37">
        <f t="shared" ref="AU155:BD155" si="163">SUM(AU156:AU187)</f>
        <v>115118</v>
      </c>
      <c r="AV155" s="37">
        <f t="shared" si="163"/>
        <v>6400</v>
      </c>
      <c r="AW155" s="37">
        <f t="shared" si="163"/>
        <v>8000</v>
      </c>
      <c r="AX155" s="37">
        <f t="shared" si="163"/>
        <v>18700</v>
      </c>
      <c r="AY155" s="37">
        <f t="shared" si="163"/>
        <v>17018</v>
      </c>
      <c r="AZ155" s="37">
        <f t="shared" si="163"/>
        <v>0</v>
      </c>
      <c r="BA155" s="37">
        <f t="shared" si="163"/>
        <v>56000</v>
      </c>
      <c r="BB155" s="37">
        <f t="shared" si="163"/>
        <v>9000</v>
      </c>
      <c r="BC155" s="37">
        <f t="shared" si="163"/>
        <v>0</v>
      </c>
      <c r="BD155" s="37">
        <f t="shared" si="163"/>
        <v>0</v>
      </c>
      <c r="BE155" s="37"/>
      <c r="BF155" s="671"/>
      <c r="BG155" s="394"/>
      <c r="BH155" s="394"/>
      <c r="BI155" s="152"/>
      <c r="BJ155" s="394"/>
      <c r="BK155" s="394"/>
      <c r="BL155" s="394"/>
      <c r="BM155" s="394"/>
      <c r="BN155" s="715"/>
      <c r="BO155" s="715"/>
      <c r="BP155" s="715"/>
      <c r="BQ155" s="715"/>
      <c r="BR155" s="225"/>
    </row>
    <row r="156" s="122" customFormat="1" ht="42" hidden="1" customHeight="1" spans="1:70">
      <c r="A156" s="149">
        <v>122</v>
      </c>
      <c r="B156" s="32">
        <v>1</v>
      </c>
      <c r="C156" s="96" t="s">
        <v>87</v>
      </c>
      <c r="D156" s="249">
        <v>1</v>
      </c>
      <c r="E156" s="249">
        <v>7000</v>
      </c>
      <c r="F156" s="95" t="s">
        <v>1252</v>
      </c>
      <c r="G156" s="477" t="s">
        <v>1253</v>
      </c>
      <c r="H156" s="309">
        <v>42115</v>
      </c>
      <c r="I156" s="309"/>
      <c r="J156" s="97">
        <f>AU156</f>
        <v>7000</v>
      </c>
      <c r="K156" s="309">
        <v>1</v>
      </c>
      <c r="L156" s="309">
        <v>1</v>
      </c>
      <c r="M156" s="309">
        <v>1</v>
      </c>
      <c r="N156" s="309">
        <v>1</v>
      </c>
      <c r="O156" s="309">
        <v>1</v>
      </c>
      <c r="P156" s="309"/>
      <c r="Q156" s="309">
        <v>1</v>
      </c>
      <c r="R156" s="309"/>
      <c r="S156" s="309"/>
      <c r="T156" s="309"/>
      <c r="U156" s="309"/>
      <c r="V156" s="146">
        <v>1</v>
      </c>
      <c r="W156" s="146">
        <f t="shared" ref="W156:W187" si="164">O156*J156</f>
        <v>7000</v>
      </c>
      <c r="X156" s="146">
        <f t="shared" ref="X156:X187" si="165">Q156*J156</f>
        <v>7000</v>
      </c>
      <c r="Y156" s="146">
        <f t="shared" ref="Y156:Y187" si="166">T156*J156</f>
        <v>0</v>
      </c>
      <c r="Z156" s="146">
        <f t="shared" ref="Z156:Z187" si="167">AJ156*J156</f>
        <v>7000</v>
      </c>
      <c r="AA156" s="253">
        <v>3550</v>
      </c>
      <c r="AB156" s="174">
        <f t="shared" ref="AB156:AB197" si="168">AA156/J156</f>
        <v>0.507142857142857</v>
      </c>
      <c r="AC156" s="253">
        <v>4500</v>
      </c>
      <c r="AD156" s="253">
        <v>1</v>
      </c>
      <c r="AE156" s="253">
        <v>2974</v>
      </c>
      <c r="AF156" s="543"/>
      <c r="AG156" s="37">
        <f t="shared" ref="AG156:AG187" si="169">J156*0.75</f>
        <v>5250</v>
      </c>
      <c r="AH156" s="175">
        <f t="shared" ref="AH156:AH169" si="170">AA156-AG156</f>
        <v>-1700</v>
      </c>
      <c r="AI156" s="182">
        <v>44742</v>
      </c>
      <c r="AJ156" s="152">
        <v>1</v>
      </c>
      <c r="AK156" s="566"/>
      <c r="AL156" s="152">
        <v>3</v>
      </c>
      <c r="AM156" s="152">
        <v>3</v>
      </c>
      <c r="AN156" s="195">
        <f t="shared" ref="AN154:AN177" si="171">AM156/AL156</f>
        <v>1</v>
      </c>
      <c r="AO156" s="592" t="s">
        <v>1254</v>
      </c>
      <c r="AP156" s="565"/>
      <c r="AQ156" s="565"/>
      <c r="AR156" s="565"/>
      <c r="AS156" s="565"/>
      <c r="AT156" s="565"/>
      <c r="AU156" s="40">
        <f t="shared" ref="AU154:AU177" si="172">AV156+AW156+AX156+AY156+AZ156+BA156+BC156+BD156+BB156</f>
        <v>7000</v>
      </c>
      <c r="AV156" s="309"/>
      <c r="AW156" s="309"/>
      <c r="AX156" s="309"/>
      <c r="AY156" s="309"/>
      <c r="AZ156" s="309"/>
      <c r="BA156" s="309">
        <v>7000</v>
      </c>
      <c r="BB156" s="309"/>
      <c r="BC156" s="309"/>
      <c r="BD156" s="309"/>
      <c r="BE156" s="309"/>
      <c r="BF156" s="277" t="s">
        <v>331</v>
      </c>
      <c r="BG156" s="605" t="s">
        <v>332</v>
      </c>
      <c r="BH156" s="605" t="s">
        <v>333</v>
      </c>
      <c r="BI156" s="269" t="s">
        <v>87</v>
      </c>
      <c r="BJ156" s="605" t="s">
        <v>278</v>
      </c>
      <c r="BK156" s="605" t="s">
        <v>334</v>
      </c>
      <c r="BL156" s="605" t="s">
        <v>335</v>
      </c>
      <c r="BM156" s="504">
        <v>13579578495</v>
      </c>
      <c r="BN156" s="638"/>
      <c r="BO156" s="638"/>
      <c r="BP156" s="639" t="s">
        <v>1255</v>
      </c>
      <c r="BQ156" s="639" t="s">
        <v>1255</v>
      </c>
      <c r="BR156" s="226" t="s">
        <v>1256</v>
      </c>
    </row>
    <row r="157" s="122" customFormat="1" ht="42" hidden="1" customHeight="1" spans="1:70">
      <c r="A157" s="149">
        <v>123</v>
      </c>
      <c r="B157" s="32">
        <v>1</v>
      </c>
      <c r="C157" s="96" t="s">
        <v>87</v>
      </c>
      <c r="D157" s="249">
        <v>1</v>
      </c>
      <c r="E157" s="249">
        <v>7000</v>
      </c>
      <c r="F157" s="95" t="s">
        <v>1257</v>
      </c>
      <c r="G157" s="477" t="s">
        <v>1258</v>
      </c>
      <c r="H157" s="306">
        <v>9130</v>
      </c>
      <c r="I157" s="306"/>
      <c r="J157" s="97">
        <f>AU157</f>
        <v>7000</v>
      </c>
      <c r="K157" s="309">
        <v>1</v>
      </c>
      <c r="L157" s="309">
        <v>1</v>
      </c>
      <c r="M157" s="309">
        <v>1</v>
      </c>
      <c r="N157" s="309">
        <v>1</v>
      </c>
      <c r="O157" s="309">
        <v>1</v>
      </c>
      <c r="P157" s="309"/>
      <c r="Q157" s="309">
        <v>1</v>
      </c>
      <c r="R157" s="309"/>
      <c r="S157" s="309"/>
      <c r="T157" s="309"/>
      <c r="U157" s="309"/>
      <c r="V157" s="309">
        <v>1</v>
      </c>
      <c r="W157" s="146">
        <f t="shared" si="164"/>
        <v>7000</v>
      </c>
      <c r="X157" s="146">
        <f t="shared" si="165"/>
        <v>7000</v>
      </c>
      <c r="Y157" s="146">
        <f t="shared" si="166"/>
        <v>0</v>
      </c>
      <c r="Z157" s="146">
        <f t="shared" si="167"/>
        <v>7000</v>
      </c>
      <c r="AA157" s="253">
        <v>4800</v>
      </c>
      <c r="AB157" s="174">
        <f t="shared" si="168"/>
        <v>0.685714285714286</v>
      </c>
      <c r="AC157" s="253">
        <v>3200</v>
      </c>
      <c r="AD157" s="253">
        <v>1</v>
      </c>
      <c r="AE157" s="253"/>
      <c r="AF157" s="543"/>
      <c r="AG157" s="37">
        <f t="shared" si="169"/>
        <v>5250</v>
      </c>
      <c r="AH157" s="175">
        <f t="shared" si="170"/>
        <v>-450</v>
      </c>
      <c r="AI157" s="182">
        <v>44742</v>
      </c>
      <c r="AJ157" s="152">
        <v>1</v>
      </c>
      <c r="AK157" s="566"/>
      <c r="AL157" s="152">
        <v>7</v>
      </c>
      <c r="AM157" s="152">
        <v>7</v>
      </c>
      <c r="AN157" s="195">
        <f t="shared" si="171"/>
        <v>1</v>
      </c>
      <c r="AO157" s="883" t="s">
        <v>1259</v>
      </c>
      <c r="AP157" s="565"/>
      <c r="AQ157" s="565"/>
      <c r="AR157" s="565"/>
      <c r="AS157" s="565"/>
      <c r="AT157" s="565"/>
      <c r="AU157" s="40">
        <f t="shared" si="172"/>
        <v>7000</v>
      </c>
      <c r="AV157" s="309"/>
      <c r="AW157" s="309"/>
      <c r="AX157" s="309"/>
      <c r="AY157" s="309"/>
      <c r="AZ157" s="309"/>
      <c r="BA157" s="309">
        <v>7000</v>
      </c>
      <c r="BB157" s="309"/>
      <c r="BC157" s="309"/>
      <c r="BD157" s="306"/>
      <c r="BE157" s="306"/>
      <c r="BF157" s="277" t="s">
        <v>331</v>
      </c>
      <c r="BG157" s="605" t="s">
        <v>332</v>
      </c>
      <c r="BH157" s="605" t="s">
        <v>333</v>
      </c>
      <c r="BI157" s="269" t="s">
        <v>87</v>
      </c>
      <c r="BJ157" s="605" t="s">
        <v>278</v>
      </c>
      <c r="BK157" s="605" t="s">
        <v>334</v>
      </c>
      <c r="BL157" s="605" t="s">
        <v>335</v>
      </c>
      <c r="BM157" s="504">
        <v>13579578495</v>
      </c>
      <c r="BN157" s="638"/>
      <c r="BO157" s="638"/>
      <c r="BP157" s="639" t="s">
        <v>1260</v>
      </c>
      <c r="BQ157" s="639" t="s">
        <v>1260</v>
      </c>
      <c r="BR157" s="225"/>
    </row>
    <row r="158" s="122" customFormat="1" ht="42" hidden="1" customHeight="1" spans="1:70">
      <c r="A158" s="149">
        <v>124</v>
      </c>
      <c r="B158" s="32">
        <v>1</v>
      </c>
      <c r="C158" s="96" t="s">
        <v>87</v>
      </c>
      <c r="D158" s="249">
        <v>1</v>
      </c>
      <c r="E158" s="249">
        <v>4000</v>
      </c>
      <c r="F158" s="95" t="s">
        <v>1261</v>
      </c>
      <c r="G158" s="477" t="s">
        <v>1262</v>
      </c>
      <c r="H158" s="309">
        <v>5000</v>
      </c>
      <c r="I158" s="309"/>
      <c r="J158" s="97">
        <f>AU158</f>
        <v>4000</v>
      </c>
      <c r="K158" s="309">
        <v>1</v>
      </c>
      <c r="L158" s="309">
        <v>1</v>
      </c>
      <c r="M158" s="309">
        <v>1</v>
      </c>
      <c r="N158" s="309">
        <v>1</v>
      </c>
      <c r="O158" s="309">
        <v>1</v>
      </c>
      <c r="P158" s="309"/>
      <c r="Q158" s="309">
        <v>1</v>
      </c>
      <c r="R158" s="309"/>
      <c r="S158" s="309"/>
      <c r="T158" s="309"/>
      <c r="U158" s="309"/>
      <c r="V158" s="309">
        <v>1</v>
      </c>
      <c r="W158" s="146">
        <f t="shared" si="164"/>
        <v>4000</v>
      </c>
      <c r="X158" s="146">
        <f t="shared" si="165"/>
        <v>4000</v>
      </c>
      <c r="Y158" s="146">
        <f t="shared" si="166"/>
        <v>0</v>
      </c>
      <c r="Z158" s="146">
        <f t="shared" si="167"/>
        <v>4000</v>
      </c>
      <c r="AA158" s="253">
        <v>3700</v>
      </c>
      <c r="AB158" s="174">
        <f t="shared" si="168"/>
        <v>0.925</v>
      </c>
      <c r="AC158" s="253">
        <v>3000</v>
      </c>
      <c r="AD158" s="253">
        <v>1</v>
      </c>
      <c r="AE158" s="253">
        <v>2562</v>
      </c>
      <c r="AF158" s="543"/>
      <c r="AG158" s="37">
        <f t="shared" si="169"/>
        <v>3000</v>
      </c>
      <c r="AH158" s="175">
        <f t="shared" si="170"/>
        <v>700</v>
      </c>
      <c r="AI158" s="182">
        <v>44727</v>
      </c>
      <c r="AJ158" s="152">
        <v>1</v>
      </c>
      <c r="AK158" s="566"/>
      <c r="AL158" s="152">
        <v>6</v>
      </c>
      <c r="AM158" s="152">
        <v>7</v>
      </c>
      <c r="AN158" s="195">
        <f t="shared" si="171"/>
        <v>1.16666666666667</v>
      </c>
      <c r="AO158" s="592" t="s">
        <v>1263</v>
      </c>
      <c r="AP158" s="565"/>
      <c r="AQ158" s="565"/>
      <c r="AR158" s="565"/>
      <c r="AS158" s="565"/>
      <c r="AT158" s="565"/>
      <c r="AU158" s="40">
        <f t="shared" si="172"/>
        <v>4000</v>
      </c>
      <c r="AV158" s="309"/>
      <c r="AW158" s="309"/>
      <c r="AX158" s="309"/>
      <c r="AY158" s="309"/>
      <c r="AZ158" s="309"/>
      <c r="BA158" s="309">
        <v>4000</v>
      </c>
      <c r="BB158" s="309"/>
      <c r="BC158" s="309"/>
      <c r="BD158" s="309"/>
      <c r="BE158" s="309"/>
      <c r="BF158" s="277" t="s">
        <v>331</v>
      </c>
      <c r="BG158" s="605" t="s">
        <v>332</v>
      </c>
      <c r="BH158" s="605" t="s">
        <v>333</v>
      </c>
      <c r="BI158" s="269" t="s">
        <v>87</v>
      </c>
      <c r="BJ158" s="605" t="s">
        <v>278</v>
      </c>
      <c r="BK158" s="605" t="s">
        <v>334</v>
      </c>
      <c r="BL158" s="605" t="s">
        <v>335</v>
      </c>
      <c r="BM158" s="504">
        <v>13579578495</v>
      </c>
      <c r="BN158" s="638"/>
      <c r="BO158" s="638"/>
      <c r="BP158" s="639" t="s">
        <v>338</v>
      </c>
      <c r="BQ158" s="639" t="s">
        <v>339</v>
      </c>
      <c r="BR158" s="225"/>
    </row>
    <row r="159" s="122" customFormat="1" ht="42" hidden="1" customHeight="1" spans="1:70">
      <c r="A159" s="149">
        <v>125</v>
      </c>
      <c r="B159" s="32">
        <v>1</v>
      </c>
      <c r="C159" s="96" t="s">
        <v>87</v>
      </c>
      <c r="D159" s="249">
        <v>1</v>
      </c>
      <c r="E159" s="249">
        <v>1000</v>
      </c>
      <c r="F159" s="95" t="s">
        <v>1264</v>
      </c>
      <c r="G159" s="95" t="s">
        <v>1265</v>
      </c>
      <c r="H159" s="97">
        <v>1200</v>
      </c>
      <c r="I159" s="97"/>
      <c r="J159" s="97">
        <v>1200</v>
      </c>
      <c r="K159" s="40">
        <v>1</v>
      </c>
      <c r="L159" s="40">
        <v>1</v>
      </c>
      <c r="M159" s="40">
        <v>1</v>
      </c>
      <c r="N159" s="40">
        <v>1</v>
      </c>
      <c r="O159" s="40">
        <v>1</v>
      </c>
      <c r="P159" s="478"/>
      <c r="Q159" s="478">
        <v>1</v>
      </c>
      <c r="R159" s="478"/>
      <c r="S159" s="478"/>
      <c r="T159" s="478"/>
      <c r="U159" s="478"/>
      <c r="V159" s="478">
        <v>1</v>
      </c>
      <c r="W159" s="146">
        <f t="shared" si="164"/>
        <v>1200</v>
      </c>
      <c r="X159" s="146">
        <f t="shared" si="165"/>
        <v>1200</v>
      </c>
      <c r="Y159" s="146">
        <f t="shared" si="166"/>
        <v>0</v>
      </c>
      <c r="Z159" s="146">
        <f t="shared" si="167"/>
        <v>1200</v>
      </c>
      <c r="AA159" s="253">
        <v>1184</v>
      </c>
      <c r="AB159" s="174">
        <f t="shared" si="168"/>
        <v>0.986666666666667</v>
      </c>
      <c r="AC159" s="253">
        <v>1000</v>
      </c>
      <c r="AD159" s="253">
        <v>1</v>
      </c>
      <c r="AE159" s="253">
        <v>1184</v>
      </c>
      <c r="AF159" s="595"/>
      <c r="AG159" s="37">
        <f t="shared" si="169"/>
        <v>900</v>
      </c>
      <c r="AH159" s="175">
        <f t="shared" si="170"/>
        <v>284</v>
      </c>
      <c r="AI159" s="881">
        <v>44687</v>
      </c>
      <c r="AJ159" s="878">
        <v>1</v>
      </c>
      <c r="AK159" s="882"/>
      <c r="AL159" s="878">
        <v>20</v>
      </c>
      <c r="AM159" s="878">
        <v>20</v>
      </c>
      <c r="AN159" s="195">
        <f t="shared" si="171"/>
        <v>1</v>
      </c>
      <c r="AO159" s="885" t="s">
        <v>1266</v>
      </c>
      <c r="AP159" s="734"/>
      <c r="AQ159" s="734"/>
      <c r="AR159" s="734"/>
      <c r="AS159" s="734"/>
      <c r="AT159" s="734"/>
      <c r="AU159" s="40">
        <f t="shared" si="172"/>
        <v>1200</v>
      </c>
      <c r="AV159" s="472"/>
      <c r="AW159" s="602"/>
      <c r="AX159" s="472">
        <v>200</v>
      </c>
      <c r="AY159" s="97">
        <v>1000</v>
      </c>
      <c r="AZ159" s="472"/>
      <c r="BA159" s="472"/>
      <c r="BB159" s="472"/>
      <c r="BC159" s="472"/>
      <c r="BD159" s="472"/>
      <c r="BE159" s="472"/>
      <c r="BF159" s="277" t="s">
        <v>331</v>
      </c>
      <c r="BG159" s="607" t="s">
        <v>352</v>
      </c>
      <c r="BH159" s="615" t="s">
        <v>353</v>
      </c>
      <c r="BI159" s="269" t="s">
        <v>87</v>
      </c>
      <c r="BJ159" s="42" t="s">
        <v>354</v>
      </c>
      <c r="BK159" s="269" t="s">
        <v>355</v>
      </c>
      <c r="BL159" s="269" t="s">
        <v>356</v>
      </c>
      <c r="BM159" s="149">
        <v>13899488333</v>
      </c>
      <c r="BN159" s="590" t="s">
        <v>357</v>
      </c>
      <c r="BO159" s="462">
        <v>16609087799</v>
      </c>
      <c r="BP159" s="590" t="s">
        <v>652</v>
      </c>
      <c r="BQ159" s="590" t="s">
        <v>653</v>
      </c>
      <c r="BR159" s="227"/>
    </row>
    <row r="160" s="122" customFormat="1" ht="42" hidden="1" customHeight="1" spans="1:70">
      <c r="A160" s="149">
        <v>126</v>
      </c>
      <c r="B160" s="32">
        <v>1</v>
      </c>
      <c r="C160" s="96" t="s">
        <v>87</v>
      </c>
      <c r="D160" s="249">
        <v>1</v>
      </c>
      <c r="E160" s="249">
        <v>1000</v>
      </c>
      <c r="F160" s="95" t="s">
        <v>1267</v>
      </c>
      <c r="G160" s="95" t="s">
        <v>1268</v>
      </c>
      <c r="H160" s="97">
        <v>1000</v>
      </c>
      <c r="I160" s="97"/>
      <c r="J160" s="97">
        <f t="shared" ref="J160:J177" si="173">AU160</f>
        <v>1000</v>
      </c>
      <c r="K160" s="40">
        <v>1</v>
      </c>
      <c r="L160" s="40">
        <v>1</v>
      </c>
      <c r="M160" s="40">
        <v>1</v>
      </c>
      <c r="N160" s="40">
        <v>1</v>
      </c>
      <c r="O160" s="40">
        <v>1</v>
      </c>
      <c r="P160" s="478"/>
      <c r="Q160" s="478">
        <v>1</v>
      </c>
      <c r="R160" s="478"/>
      <c r="S160" s="478"/>
      <c r="T160" s="478"/>
      <c r="U160" s="478"/>
      <c r="V160" s="878">
        <v>1</v>
      </c>
      <c r="W160" s="146">
        <f t="shared" si="164"/>
        <v>1000</v>
      </c>
      <c r="X160" s="146">
        <f t="shared" si="165"/>
        <v>1000</v>
      </c>
      <c r="Y160" s="146">
        <f t="shared" si="166"/>
        <v>0</v>
      </c>
      <c r="Z160" s="146">
        <f t="shared" si="167"/>
        <v>1000</v>
      </c>
      <c r="AA160" s="253">
        <v>1000</v>
      </c>
      <c r="AB160" s="174">
        <f t="shared" si="168"/>
        <v>1</v>
      </c>
      <c r="AC160" s="253">
        <v>800</v>
      </c>
      <c r="AD160" s="253">
        <v>1</v>
      </c>
      <c r="AE160" s="253">
        <v>703</v>
      </c>
      <c r="AF160" s="253"/>
      <c r="AG160" s="37">
        <f t="shared" si="169"/>
        <v>750</v>
      </c>
      <c r="AH160" s="175">
        <f t="shared" si="170"/>
        <v>250</v>
      </c>
      <c r="AI160" s="881">
        <v>44719</v>
      </c>
      <c r="AJ160" s="878">
        <v>1</v>
      </c>
      <c r="AK160" s="882"/>
      <c r="AL160" s="878">
        <v>30</v>
      </c>
      <c r="AM160" s="878">
        <v>30</v>
      </c>
      <c r="AN160" s="195">
        <f t="shared" si="171"/>
        <v>1</v>
      </c>
      <c r="AO160" s="886" t="s">
        <v>1269</v>
      </c>
      <c r="AP160" s="734"/>
      <c r="AQ160" s="734"/>
      <c r="AR160" s="734"/>
      <c r="AS160" s="734"/>
      <c r="AT160" s="734"/>
      <c r="AU160" s="40">
        <f t="shared" si="172"/>
        <v>1000</v>
      </c>
      <c r="AV160" s="472"/>
      <c r="AW160" s="602"/>
      <c r="AX160" s="472"/>
      <c r="AY160" s="97">
        <v>1000</v>
      </c>
      <c r="AZ160" s="472"/>
      <c r="BA160" s="472"/>
      <c r="BB160" s="472"/>
      <c r="BC160" s="472"/>
      <c r="BD160" s="472"/>
      <c r="BE160" s="472"/>
      <c r="BF160" s="277" t="s">
        <v>331</v>
      </c>
      <c r="BG160" s="607" t="s">
        <v>352</v>
      </c>
      <c r="BH160" s="615" t="s">
        <v>353</v>
      </c>
      <c r="BI160" s="269" t="s">
        <v>87</v>
      </c>
      <c r="BJ160" s="42" t="s">
        <v>354</v>
      </c>
      <c r="BK160" s="269" t="s">
        <v>355</v>
      </c>
      <c r="BL160" s="269" t="s">
        <v>356</v>
      </c>
      <c r="BM160" s="149">
        <v>13899488333</v>
      </c>
      <c r="BN160" s="590" t="s">
        <v>1270</v>
      </c>
      <c r="BO160" s="462">
        <v>17791640858</v>
      </c>
      <c r="BP160" s="590" t="s">
        <v>681</v>
      </c>
      <c r="BQ160" s="590" t="s">
        <v>1271</v>
      </c>
      <c r="BR160" s="227"/>
    </row>
    <row r="161" s="122" customFormat="1" ht="42" hidden="1" customHeight="1" spans="1:70">
      <c r="A161" s="149">
        <v>127</v>
      </c>
      <c r="B161" s="32">
        <v>1</v>
      </c>
      <c r="C161" s="96" t="s">
        <v>87</v>
      </c>
      <c r="D161" s="249">
        <v>1</v>
      </c>
      <c r="E161" s="249">
        <v>1000</v>
      </c>
      <c r="F161" s="95" t="s">
        <v>1272</v>
      </c>
      <c r="G161" s="95" t="s">
        <v>1273</v>
      </c>
      <c r="H161" s="97">
        <v>1000</v>
      </c>
      <c r="I161" s="97"/>
      <c r="J161" s="97">
        <f t="shared" si="173"/>
        <v>1000</v>
      </c>
      <c r="K161" s="472">
        <v>1</v>
      </c>
      <c r="L161" s="472">
        <v>1</v>
      </c>
      <c r="M161" s="472">
        <v>1</v>
      </c>
      <c r="N161" s="472">
        <v>1</v>
      </c>
      <c r="O161" s="472">
        <v>1</v>
      </c>
      <c r="P161" s="40"/>
      <c r="Q161" s="40">
        <v>1</v>
      </c>
      <c r="R161" s="40"/>
      <c r="S161" s="40"/>
      <c r="T161" s="40"/>
      <c r="U161" s="40"/>
      <c r="V161" s="40">
        <v>1</v>
      </c>
      <c r="W161" s="146">
        <f t="shared" si="164"/>
        <v>1000</v>
      </c>
      <c r="X161" s="146">
        <f t="shared" si="165"/>
        <v>1000</v>
      </c>
      <c r="Y161" s="146">
        <f t="shared" si="166"/>
        <v>0</v>
      </c>
      <c r="Z161" s="146">
        <f t="shared" si="167"/>
        <v>1000</v>
      </c>
      <c r="AA161" s="253">
        <v>1167</v>
      </c>
      <c r="AB161" s="174">
        <f t="shared" si="168"/>
        <v>1.167</v>
      </c>
      <c r="AC161" s="253">
        <v>1000</v>
      </c>
      <c r="AD161" s="253">
        <v>1</v>
      </c>
      <c r="AE161" s="253">
        <v>1167</v>
      </c>
      <c r="AF161" s="253"/>
      <c r="AG161" s="37">
        <f t="shared" si="169"/>
        <v>750</v>
      </c>
      <c r="AH161" s="175">
        <f t="shared" si="170"/>
        <v>417</v>
      </c>
      <c r="AI161" s="881">
        <v>44722</v>
      </c>
      <c r="AJ161" s="878">
        <v>1</v>
      </c>
      <c r="AK161" s="882"/>
      <c r="AL161" s="878">
        <v>25</v>
      </c>
      <c r="AM161" s="878">
        <v>25</v>
      </c>
      <c r="AN161" s="195">
        <f t="shared" si="171"/>
        <v>1</v>
      </c>
      <c r="AO161" s="886" t="s">
        <v>1274</v>
      </c>
      <c r="AP161" s="734"/>
      <c r="AQ161" s="734"/>
      <c r="AR161" s="734"/>
      <c r="AS161" s="734"/>
      <c r="AT161" s="734"/>
      <c r="AU161" s="40">
        <f t="shared" si="172"/>
        <v>1000</v>
      </c>
      <c r="AV161" s="472"/>
      <c r="AW161" s="472"/>
      <c r="AX161" s="472"/>
      <c r="AY161" s="97">
        <v>1000</v>
      </c>
      <c r="AZ161" s="472"/>
      <c r="BA161" s="472"/>
      <c r="BB161" s="472"/>
      <c r="BC161" s="472"/>
      <c r="BD161" s="472"/>
      <c r="BE161" s="472"/>
      <c r="BF161" s="277" t="s">
        <v>331</v>
      </c>
      <c r="BG161" s="607" t="s">
        <v>352</v>
      </c>
      <c r="BH161" s="615" t="s">
        <v>353</v>
      </c>
      <c r="BI161" s="607" t="s">
        <v>87</v>
      </c>
      <c r="BJ161" s="42" t="s">
        <v>354</v>
      </c>
      <c r="BK161" s="269" t="s">
        <v>355</v>
      </c>
      <c r="BL161" s="269" t="s">
        <v>356</v>
      </c>
      <c r="BM161" s="149">
        <v>13899488333</v>
      </c>
      <c r="BN161" s="462"/>
      <c r="BO161" s="462"/>
      <c r="BP161" s="590" t="s">
        <v>489</v>
      </c>
      <c r="BQ161" s="590" t="s">
        <v>935</v>
      </c>
      <c r="BR161" s="227"/>
    </row>
    <row r="162" s="122" customFormat="1" ht="42" hidden="1" customHeight="1" spans="1:70">
      <c r="A162" s="149">
        <v>128</v>
      </c>
      <c r="B162" s="32">
        <v>1</v>
      </c>
      <c r="C162" s="96" t="s">
        <v>87</v>
      </c>
      <c r="D162" s="249">
        <v>1</v>
      </c>
      <c r="E162" s="249">
        <v>1000</v>
      </c>
      <c r="F162" s="95" t="s">
        <v>1275</v>
      </c>
      <c r="G162" s="95" t="s">
        <v>1273</v>
      </c>
      <c r="H162" s="97">
        <v>1000</v>
      </c>
      <c r="I162" s="97"/>
      <c r="J162" s="97">
        <f t="shared" si="173"/>
        <v>1000</v>
      </c>
      <c r="K162" s="472">
        <v>1</v>
      </c>
      <c r="L162" s="472">
        <v>1</v>
      </c>
      <c r="M162" s="472">
        <v>1</v>
      </c>
      <c r="N162" s="472">
        <v>1</v>
      </c>
      <c r="O162" s="472">
        <v>1</v>
      </c>
      <c r="P162" s="478"/>
      <c r="Q162" s="478">
        <v>1</v>
      </c>
      <c r="R162" s="478"/>
      <c r="S162" s="478"/>
      <c r="T162" s="478"/>
      <c r="U162" s="478"/>
      <c r="V162" s="878">
        <v>1</v>
      </c>
      <c r="W162" s="146">
        <f t="shared" si="164"/>
        <v>1000</v>
      </c>
      <c r="X162" s="146">
        <f t="shared" si="165"/>
        <v>1000</v>
      </c>
      <c r="Y162" s="146">
        <f t="shared" si="166"/>
        <v>0</v>
      </c>
      <c r="Z162" s="146">
        <f t="shared" si="167"/>
        <v>1000</v>
      </c>
      <c r="AA162" s="253">
        <v>1042</v>
      </c>
      <c r="AB162" s="174">
        <f t="shared" si="168"/>
        <v>1.042</v>
      </c>
      <c r="AC162" s="253">
        <v>1000</v>
      </c>
      <c r="AD162" s="253">
        <v>1</v>
      </c>
      <c r="AE162" s="253">
        <v>1042</v>
      </c>
      <c r="AF162" s="253"/>
      <c r="AG162" s="37">
        <f t="shared" si="169"/>
        <v>750</v>
      </c>
      <c r="AH162" s="175">
        <f t="shared" si="170"/>
        <v>292</v>
      </c>
      <c r="AI162" s="881">
        <v>44722</v>
      </c>
      <c r="AJ162" s="878">
        <v>1</v>
      </c>
      <c r="AK162" s="882"/>
      <c r="AL162" s="878">
        <v>30</v>
      </c>
      <c r="AM162" s="878">
        <v>30</v>
      </c>
      <c r="AN162" s="195">
        <f t="shared" si="171"/>
        <v>1</v>
      </c>
      <c r="AO162" s="887" t="s">
        <v>1274</v>
      </c>
      <c r="AP162" s="734"/>
      <c r="AQ162" s="734"/>
      <c r="AR162" s="734"/>
      <c r="AS162" s="734"/>
      <c r="AT162" s="734"/>
      <c r="AU162" s="40">
        <f t="shared" si="172"/>
        <v>1000</v>
      </c>
      <c r="AV162" s="472"/>
      <c r="AW162" s="472"/>
      <c r="AX162" s="472"/>
      <c r="AY162" s="97">
        <v>1000</v>
      </c>
      <c r="AZ162" s="472"/>
      <c r="BA162" s="472"/>
      <c r="BB162" s="472"/>
      <c r="BC162" s="472"/>
      <c r="BD162" s="472"/>
      <c r="BE162" s="472"/>
      <c r="BF162" s="277" t="s">
        <v>331</v>
      </c>
      <c r="BG162" s="607" t="s">
        <v>352</v>
      </c>
      <c r="BH162" s="615" t="s">
        <v>353</v>
      </c>
      <c r="BI162" s="607" t="s">
        <v>87</v>
      </c>
      <c r="BJ162" s="42" t="s">
        <v>354</v>
      </c>
      <c r="BK162" s="269" t="s">
        <v>355</v>
      </c>
      <c r="BL162" s="269" t="s">
        <v>356</v>
      </c>
      <c r="BM162" s="149">
        <v>13899488333</v>
      </c>
      <c r="BN162" s="462"/>
      <c r="BO162" s="462"/>
      <c r="BP162" s="590" t="s">
        <v>741</v>
      </c>
      <c r="BQ162" s="590" t="s">
        <v>1276</v>
      </c>
      <c r="BR162" s="227"/>
    </row>
    <row r="163" s="132" customFormat="1" ht="42" hidden="1" customHeight="1" spans="1:70">
      <c r="A163" s="149">
        <v>129</v>
      </c>
      <c r="B163" s="149">
        <v>1</v>
      </c>
      <c r="C163" s="96" t="s">
        <v>87</v>
      </c>
      <c r="D163" s="249">
        <v>1</v>
      </c>
      <c r="E163" s="249">
        <v>1000</v>
      </c>
      <c r="F163" s="95" t="s">
        <v>1277</v>
      </c>
      <c r="G163" s="477" t="s">
        <v>1278</v>
      </c>
      <c r="H163" s="309">
        <v>1500</v>
      </c>
      <c r="I163" s="309"/>
      <c r="J163" s="40">
        <f t="shared" si="173"/>
        <v>1000</v>
      </c>
      <c r="K163" s="40">
        <v>1</v>
      </c>
      <c r="L163" s="40">
        <v>1</v>
      </c>
      <c r="M163" s="40">
        <v>1</v>
      </c>
      <c r="N163" s="40">
        <v>1</v>
      </c>
      <c r="O163" s="146">
        <v>1</v>
      </c>
      <c r="P163" s="146"/>
      <c r="Q163" s="146">
        <v>1</v>
      </c>
      <c r="R163" s="146"/>
      <c r="S163" s="146"/>
      <c r="T163" s="146"/>
      <c r="U163" s="146"/>
      <c r="V163" s="146">
        <v>1</v>
      </c>
      <c r="W163" s="146">
        <f t="shared" si="164"/>
        <v>1000</v>
      </c>
      <c r="X163" s="146">
        <f t="shared" si="165"/>
        <v>1000</v>
      </c>
      <c r="Y163" s="146">
        <f t="shared" si="166"/>
        <v>0</v>
      </c>
      <c r="Z163" s="146">
        <f t="shared" si="167"/>
        <v>1000</v>
      </c>
      <c r="AA163" s="253">
        <v>900</v>
      </c>
      <c r="AB163" s="174">
        <f t="shared" si="168"/>
        <v>0.9</v>
      </c>
      <c r="AC163" s="456">
        <v>1000</v>
      </c>
      <c r="AD163" s="253">
        <v>1</v>
      </c>
      <c r="AE163" s="253"/>
      <c r="AF163" s="595"/>
      <c r="AG163" s="37">
        <f t="shared" si="169"/>
        <v>750</v>
      </c>
      <c r="AH163" s="175">
        <f t="shared" si="170"/>
        <v>150</v>
      </c>
      <c r="AI163" s="182">
        <v>44676</v>
      </c>
      <c r="AJ163" s="152">
        <v>1</v>
      </c>
      <c r="AK163" s="566"/>
      <c r="AL163" s="152">
        <v>10</v>
      </c>
      <c r="AM163" s="152">
        <v>8</v>
      </c>
      <c r="AN163" s="195">
        <f t="shared" si="171"/>
        <v>0.8</v>
      </c>
      <c r="AO163" s="594" t="s">
        <v>1279</v>
      </c>
      <c r="AP163" s="595"/>
      <c r="AQ163" s="595"/>
      <c r="AR163" s="596"/>
      <c r="AS163" s="595"/>
      <c r="AT163" s="595"/>
      <c r="AU163" s="40">
        <f t="shared" si="172"/>
        <v>1000</v>
      </c>
      <c r="AV163" s="309">
        <v>1000</v>
      </c>
      <c r="AW163" s="309"/>
      <c r="AX163" s="309"/>
      <c r="AY163" s="309"/>
      <c r="AZ163" s="309"/>
      <c r="BA163" s="309"/>
      <c r="BB163" s="309"/>
      <c r="BC163" s="309"/>
      <c r="BD163" s="309"/>
      <c r="BE163" s="309"/>
      <c r="BF163" s="277" t="s">
        <v>331</v>
      </c>
      <c r="BG163" s="605" t="s">
        <v>332</v>
      </c>
      <c r="BH163" s="605" t="s">
        <v>333</v>
      </c>
      <c r="BI163" s="269" t="s">
        <v>87</v>
      </c>
      <c r="BJ163" s="605" t="s">
        <v>278</v>
      </c>
      <c r="BK163" s="605" t="s">
        <v>334</v>
      </c>
      <c r="BL163" s="605" t="s">
        <v>335</v>
      </c>
      <c r="BM163" s="504">
        <v>13579578495</v>
      </c>
      <c r="BN163" s="638"/>
      <c r="BO163" s="638"/>
      <c r="BP163" s="639" t="s">
        <v>1255</v>
      </c>
      <c r="BQ163" s="639" t="s">
        <v>339</v>
      </c>
      <c r="BR163" s="226" t="s">
        <v>1280</v>
      </c>
    </row>
    <row r="164" s="132" customFormat="1" ht="42" hidden="1" customHeight="1" spans="1:70">
      <c r="A164" s="149">
        <v>130</v>
      </c>
      <c r="B164" s="149">
        <v>1</v>
      </c>
      <c r="C164" s="96" t="s">
        <v>87</v>
      </c>
      <c r="D164" s="249">
        <v>1</v>
      </c>
      <c r="E164" s="249">
        <v>6000</v>
      </c>
      <c r="F164" s="95" t="s">
        <v>1281</v>
      </c>
      <c r="G164" s="477" t="s">
        <v>1282</v>
      </c>
      <c r="H164" s="309">
        <v>3000</v>
      </c>
      <c r="I164" s="309"/>
      <c r="J164" s="40">
        <f t="shared" si="173"/>
        <v>6000</v>
      </c>
      <c r="K164" s="309">
        <v>1</v>
      </c>
      <c r="L164" s="309">
        <v>1</v>
      </c>
      <c r="M164" s="309">
        <v>1</v>
      </c>
      <c r="N164" s="309">
        <v>1</v>
      </c>
      <c r="O164" s="309">
        <v>1</v>
      </c>
      <c r="P164" s="309"/>
      <c r="Q164" s="309">
        <v>1</v>
      </c>
      <c r="R164" s="309"/>
      <c r="S164" s="309"/>
      <c r="T164" s="309"/>
      <c r="U164" s="309"/>
      <c r="V164" s="309">
        <v>1</v>
      </c>
      <c r="W164" s="146">
        <f t="shared" si="164"/>
        <v>6000</v>
      </c>
      <c r="X164" s="146">
        <f t="shared" si="165"/>
        <v>6000</v>
      </c>
      <c r="Y164" s="146">
        <f t="shared" si="166"/>
        <v>0</v>
      </c>
      <c r="Z164" s="146">
        <f t="shared" si="167"/>
        <v>6000</v>
      </c>
      <c r="AA164" s="253">
        <v>4900</v>
      </c>
      <c r="AB164" s="174">
        <f t="shared" si="168"/>
        <v>0.816666666666667</v>
      </c>
      <c r="AC164" s="253">
        <v>3000</v>
      </c>
      <c r="AD164" s="253">
        <v>1</v>
      </c>
      <c r="AE164" s="253">
        <v>1718</v>
      </c>
      <c r="AF164" s="543"/>
      <c r="AG164" s="37">
        <f t="shared" si="169"/>
        <v>4500</v>
      </c>
      <c r="AH164" s="175">
        <f t="shared" si="170"/>
        <v>400</v>
      </c>
      <c r="AI164" s="182">
        <v>44742</v>
      </c>
      <c r="AJ164" s="152">
        <v>1</v>
      </c>
      <c r="AK164" s="566"/>
      <c r="AL164" s="152">
        <v>7</v>
      </c>
      <c r="AM164" s="152">
        <v>7</v>
      </c>
      <c r="AN164" s="195">
        <f t="shared" si="171"/>
        <v>1</v>
      </c>
      <c r="AO164" s="597" t="s">
        <v>1283</v>
      </c>
      <c r="AP164" s="595"/>
      <c r="AQ164" s="595"/>
      <c r="AR164" s="596"/>
      <c r="AS164" s="595"/>
      <c r="AT164" s="595"/>
      <c r="AU164" s="40">
        <f t="shared" si="172"/>
        <v>6000</v>
      </c>
      <c r="AV164" s="309"/>
      <c r="AW164" s="309"/>
      <c r="AX164" s="309">
        <v>6000</v>
      </c>
      <c r="AY164" s="309"/>
      <c r="AZ164" s="309"/>
      <c r="BA164" s="309"/>
      <c r="BB164" s="309"/>
      <c r="BC164" s="309"/>
      <c r="BD164" s="309"/>
      <c r="BE164" s="309"/>
      <c r="BF164" s="277" t="s">
        <v>331</v>
      </c>
      <c r="BG164" s="605" t="s">
        <v>332</v>
      </c>
      <c r="BH164" s="605" t="s">
        <v>333</v>
      </c>
      <c r="BI164" s="269" t="s">
        <v>87</v>
      </c>
      <c r="BJ164" s="605" t="s">
        <v>278</v>
      </c>
      <c r="BK164" s="605" t="s">
        <v>334</v>
      </c>
      <c r="BL164" s="605" t="s">
        <v>335</v>
      </c>
      <c r="BM164" s="504">
        <v>13579578495</v>
      </c>
      <c r="BN164" s="638"/>
      <c r="BO164" s="638"/>
      <c r="BP164" s="639" t="s">
        <v>293</v>
      </c>
      <c r="BQ164" s="639" t="s">
        <v>294</v>
      </c>
      <c r="BR164" s="226" t="s">
        <v>1284</v>
      </c>
    </row>
    <row r="165" s="120" customFormat="1" ht="42" hidden="1" customHeight="1" spans="1:70">
      <c r="A165" s="149">
        <v>131</v>
      </c>
      <c r="B165" s="40">
        <v>1</v>
      </c>
      <c r="C165" s="42" t="s">
        <v>88</v>
      </c>
      <c r="D165" s="480">
        <v>1</v>
      </c>
      <c r="E165" s="456">
        <v>2400</v>
      </c>
      <c r="F165" s="88" t="s">
        <v>1285</v>
      </c>
      <c r="G165" s="88" t="s">
        <v>1286</v>
      </c>
      <c r="H165" s="306">
        <v>2400</v>
      </c>
      <c r="I165" s="306"/>
      <c r="J165" s="97">
        <f t="shared" si="173"/>
        <v>2400</v>
      </c>
      <c r="K165" s="40">
        <v>1</v>
      </c>
      <c r="L165" s="40">
        <v>1</v>
      </c>
      <c r="M165" s="40">
        <v>1</v>
      </c>
      <c r="N165" s="40">
        <v>1</v>
      </c>
      <c r="O165" s="40">
        <v>1</v>
      </c>
      <c r="P165" s="40"/>
      <c r="Q165" s="40">
        <v>1</v>
      </c>
      <c r="R165" s="40"/>
      <c r="S165" s="40"/>
      <c r="T165" s="40"/>
      <c r="U165" s="40"/>
      <c r="V165" s="40">
        <v>1</v>
      </c>
      <c r="W165" s="146">
        <f t="shared" si="164"/>
        <v>2400</v>
      </c>
      <c r="X165" s="146">
        <f t="shared" si="165"/>
        <v>2400</v>
      </c>
      <c r="Y165" s="146">
        <f t="shared" si="166"/>
        <v>0</v>
      </c>
      <c r="Z165" s="146">
        <f t="shared" si="167"/>
        <v>2400</v>
      </c>
      <c r="AA165" s="253">
        <v>2000</v>
      </c>
      <c r="AB165" s="174">
        <f t="shared" si="168"/>
        <v>0.833333333333333</v>
      </c>
      <c r="AC165" s="253">
        <v>2000</v>
      </c>
      <c r="AD165" s="253">
        <v>1</v>
      </c>
      <c r="AE165" s="253">
        <v>1600</v>
      </c>
      <c r="AF165" s="253"/>
      <c r="AG165" s="37">
        <f t="shared" si="169"/>
        <v>1800</v>
      </c>
      <c r="AH165" s="175">
        <f t="shared" si="170"/>
        <v>200</v>
      </c>
      <c r="AI165" s="182">
        <v>44691</v>
      </c>
      <c r="AJ165" s="152">
        <v>1</v>
      </c>
      <c r="AK165" s="566"/>
      <c r="AL165" s="152">
        <v>25</v>
      </c>
      <c r="AM165" s="152">
        <v>25</v>
      </c>
      <c r="AN165" s="195">
        <f t="shared" si="171"/>
        <v>1</v>
      </c>
      <c r="AO165" s="592" t="s">
        <v>1287</v>
      </c>
      <c r="AP165" s="565"/>
      <c r="AQ165" s="565"/>
      <c r="AR165" s="565"/>
      <c r="AS165" s="565"/>
      <c r="AT165" s="565"/>
      <c r="AU165" s="40">
        <f t="shared" si="172"/>
        <v>2400</v>
      </c>
      <c r="AV165" s="40"/>
      <c r="AW165" s="40"/>
      <c r="AX165" s="40"/>
      <c r="AY165" s="306">
        <v>2400</v>
      </c>
      <c r="AZ165" s="40"/>
      <c r="BA165" s="40"/>
      <c r="BB165" s="40"/>
      <c r="BC165" s="40"/>
      <c r="BD165" s="306"/>
      <c r="BE165" s="306"/>
      <c r="BF165" s="277" t="s">
        <v>331</v>
      </c>
      <c r="BG165" s="605" t="s">
        <v>332</v>
      </c>
      <c r="BH165" s="605" t="s">
        <v>333</v>
      </c>
      <c r="BI165" s="269" t="s">
        <v>88</v>
      </c>
      <c r="BJ165" s="605" t="s">
        <v>183</v>
      </c>
      <c r="BK165" s="605" t="s">
        <v>1288</v>
      </c>
      <c r="BL165" s="605" t="s">
        <v>1289</v>
      </c>
      <c r="BM165" s="504"/>
      <c r="BN165" s="641" t="s">
        <v>1290</v>
      </c>
      <c r="BO165" s="642">
        <v>18129399116</v>
      </c>
      <c r="BP165" s="641" t="s">
        <v>187</v>
      </c>
      <c r="BQ165" s="641" t="s">
        <v>1291</v>
      </c>
      <c r="BR165" s="150" t="s">
        <v>534</v>
      </c>
    </row>
    <row r="166" s="120" customFormat="1" ht="42" hidden="1" customHeight="1" spans="1:70">
      <c r="A166" s="149">
        <v>132</v>
      </c>
      <c r="B166" s="32">
        <v>1</v>
      </c>
      <c r="C166" s="42" t="s">
        <v>88</v>
      </c>
      <c r="D166" s="480">
        <v>1</v>
      </c>
      <c r="E166" s="480">
        <v>1000</v>
      </c>
      <c r="F166" s="104" t="s">
        <v>1292</v>
      </c>
      <c r="G166" s="479" t="s">
        <v>1293</v>
      </c>
      <c r="H166" s="40">
        <v>2418</v>
      </c>
      <c r="I166" s="40"/>
      <c r="J166" s="97">
        <f t="shared" si="173"/>
        <v>2418</v>
      </c>
      <c r="K166" s="40">
        <v>1</v>
      </c>
      <c r="L166" s="40">
        <v>1</v>
      </c>
      <c r="M166" s="40">
        <v>1</v>
      </c>
      <c r="N166" s="40">
        <v>1</v>
      </c>
      <c r="O166" s="40">
        <v>1</v>
      </c>
      <c r="P166" s="40"/>
      <c r="Q166" s="40">
        <v>1</v>
      </c>
      <c r="R166" s="40"/>
      <c r="S166" s="40"/>
      <c r="T166" s="40"/>
      <c r="U166" s="40"/>
      <c r="V166" s="40">
        <v>1</v>
      </c>
      <c r="W166" s="146">
        <f t="shared" si="164"/>
        <v>2418</v>
      </c>
      <c r="X166" s="146">
        <f t="shared" si="165"/>
        <v>2418</v>
      </c>
      <c r="Y166" s="146">
        <f t="shared" si="166"/>
        <v>0</v>
      </c>
      <c r="Z166" s="146">
        <f t="shared" si="167"/>
        <v>2418</v>
      </c>
      <c r="AA166" s="253">
        <v>2000</v>
      </c>
      <c r="AB166" s="174">
        <f t="shared" si="168"/>
        <v>0.827129859387924</v>
      </c>
      <c r="AC166" s="253">
        <v>2000</v>
      </c>
      <c r="AD166" s="253">
        <v>1</v>
      </c>
      <c r="AE166" s="253">
        <v>1600</v>
      </c>
      <c r="AF166" s="253"/>
      <c r="AG166" s="37">
        <f t="shared" si="169"/>
        <v>1813.5</v>
      </c>
      <c r="AH166" s="175">
        <f t="shared" si="170"/>
        <v>186.5</v>
      </c>
      <c r="AI166" s="182">
        <v>44705</v>
      </c>
      <c r="AJ166" s="152">
        <v>1</v>
      </c>
      <c r="AK166" s="566"/>
      <c r="AL166" s="152"/>
      <c r="AM166" s="152"/>
      <c r="AN166" s="195" t="e">
        <f t="shared" si="171"/>
        <v>#DIV/0!</v>
      </c>
      <c r="AO166" s="812" t="s">
        <v>1294</v>
      </c>
      <c r="AP166" s="565"/>
      <c r="AQ166" s="565"/>
      <c r="AR166" s="591" t="s">
        <v>1295</v>
      </c>
      <c r="AS166" s="591" t="s">
        <v>1296</v>
      </c>
      <c r="AT166" s="591" t="s">
        <v>1297</v>
      </c>
      <c r="AU166" s="40">
        <f t="shared" si="172"/>
        <v>2418</v>
      </c>
      <c r="AV166" s="40"/>
      <c r="AW166" s="40"/>
      <c r="AX166" s="40"/>
      <c r="AY166" s="40">
        <v>2418</v>
      </c>
      <c r="AZ166" s="40"/>
      <c r="BA166" s="40"/>
      <c r="BB166" s="40"/>
      <c r="BC166" s="40"/>
      <c r="BD166" s="40"/>
      <c r="BE166" s="40"/>
      <c r="BF166" s="277" t="s">
        <v>331</v>
      </c>
      <c r="BG166" s="605" t="s">
        <v>332</v>
      </c>
      <c r="BH166" s="605" t="s">
        <v>333</v>
      </c>
      <c r="BI166" s="269" t="s">
        <v>88</v>
      </c>
      <c r="BJ166" s="605" t="s">
        <v>183</v>
      </c>
      <c r="BK166" s="605" t="s">
        <v>1288</v>
      </c>
      <c r="BL166" s="605" t="s">
        <v>1289</v>
      </c>
      <c r="BM166" s="504"/>
      <c r="BN166" s="642"/>
      <c r="BO166" s="642"/>
      <c r="BP166" s="642"/>
      <c r="BQ166" s="642"/>
      <c r="BR166" s="150" t="s">
        <v>534</v>
      </c>
    </row>
    <row r="167" s="120" customFormat="1" ht="42" hidden="1" customHeight="1" spans="1:70">
      <c r="A167" s="149">
        <v>133</v>
      </c>
      <c r="B167" s="32">
        <v>1</v>
      </c>
      <c r="C167" s="42" t="s">
        <v>88</v>
      </c>
      <c r="D167" s="480">
        <v>1</v>
      </c>
      <c r="E167" s="456">
        <v>1200</v>
      </c>
      <c r="F167" s="104" t="s">
        <v>1298</v>
      </c>
      <c r="G167" s="479" t="s">
        <v>1299</v>
      </c>
      <c r="H167" s="40">
        <v>1200</v>
      </c>
      <c r="I167" s="40"/>
      <c r="J167" s="97">
        <f t="shared" si="173"/>
        <v>1200</v>
      </c>
      <c r="K167" s="40">
        <v>1</v>
      </c>
      <c r="L167" s="40">
        <v>1</v>
      </c>
      <c r="M167" s="40">
        <v>1</v>
      </c>
      <c r="N167" s="40">
        <v>1</v>
      </c>
      <c r="O167" s="40">
        <v>1</v>
      </c>
      <c r="P167" s="40"/>
      <c r="Q167" s="40">
        <v>1</v>
      </c>
      <c r="R167" s="40"/>
      <c r="S167" s="40"/>
      <c r="T167" s="40"/>
      <c r="U167" s="40"/>
      <c r="V167" s="40">
        <v>1</v>
      </c>
      <c r="W167" s="146">
        <f t="shared" si="164"/>
        <v>1200</v>
      </c>
      <c r="X167" s="146">
        <f t="shared" si="165"/>
        <v>1200</v>
      </c>
      <c r="Y167" s="146">
        <f t="shared" si="166"/>
        <v>0</v>
      </c>
      <c r="Z167" s="146">
        <f t="shared" si="167"/>
        <v>1200</v>
      </c>
      <c r="AA167" s="253">
        <v>980</v>
      </c>
      <c r="AB167" s="174">
        <f t="shared" si="168"/>
        <v>0.816666666666667</v>
      </c>
      <c r="AC167" s="253">
        <v>1000</v>
      </c>
      <c r="AD167" s="253">
        <v>1</v>
      </c>
      <c r="AE167" s="253">
        <v>1100</v>
      </c>
      <c r="AF167" s="253"/>
      <c r="AG167" s="37">
        <f t="shared" si="169"/>
        <v>900</v>
      </c>
      <c r="AH167" s="175">
        <f t="shared" si="170"/>
        <v>80</v>
      </c>
      <c r="AI167" s="182">
        <v>44696</v>
      </c>
      <c r="AJ167" s="152">
        <v>1</v>
      </c>
      <c r="AK167" s="566"/>
      <c r="AL167" s="152">
        <v>10</v>
      </c>
      <c r="AM167" s="152">
        <v>10</v>
      </c>
      <c r="AN167" s="195">
        <f t="shared" si="171"/>
        <v>1</v>
      </c>
      <c r="AO167" s="592" t="s">
        <v>1300</v>
      </c>
      <c r="AP167" s="565"/>
      <c r="AQ167" s="565"/>
      <c r="AR167" s="591" t="s">
        <v>1301</v>
      </c>
      <c r="AS167" s="565"/>
      <c r="AT167" s="591" t="s">
        <v>1297</v>
      </c>
      <c r="AU167" s="40">
        <f t="shared" si="172"/>
        <v>1200</v>
      </c>
      <c r="AV167" s="40"/>
      <c r="AW167" s="40"/>
      <c r="AX167" s="40"/>
      <c r="AY167" s="40">
        <v>1200</v>
      </c>
      <c r="AZ167" s="40"/>
      <c r="BA167" s="40"/>
      <c r="BB167" s="40"/>
      <c r="BC167" s="40"/>
      <c r="BD167" s="40"/>
      <c r="BE167" s="40"/>
      <c r="BF167" s="277" t="s">
        <v>331</v>
      </c>
      <c r="BG167" s="605" t="s">
        <v>332</v>
      </c>
      <c r="BH167" s="605" t="s">
        <v>333</v>
      </c>
      <c r="BI167" s="269" t="s">
        <v>88</v>
      </c>
      <c r="BJ167" s="605" t="s">
        <v>183</v>
      </c>
      <c r="BK167" s="605" t="s">
        <v>1288</v>
      </c>
      <c r="BL167" s="605" t="s">
        <v>1289</v>
      </c>
      <c r="BM167" s="504"/>
      <c r="BN167" s="642"/>
      <c r="BO167" s="642"/>
      <c r="BP167" s="642"/>
      <c r="BQ167" s="642"/>
      <c r="BR167" s="150" t="s">
        <v>534</v>
      </c>
    </row>
    <row r="168" s="120" customFormat="1" ht="42" hidden="1" customHeight="1" spans="1:70">
      <c r="A168" s="149">
        <v>134</v>
      </c>
      <c r="B168" s="40">
        <v>1</v>
      </c>
      <c r="C168" s="42" t="s">
        <v>88</v>
      </c>
      <c r="D168" s="480">
        <v>1</v>
      </c>
      <c r="E168" s="456">
        <v>2400</v>
      </c>
      <c r="F168" s="104" t="s">
        <v>1302</v>
      </c>
      <c r="G168" s="479" t="s">
        <v>1303</v>
      </c>
      <c r="H168" s="149">
        <v>2400</v>
      </c>
      <c r="I168" s="149"/>
      <c r="J168" s="97">
        <f t="shared" si="173"/>
        <v>2400</v>
      </c>
      <c r="K168" s="40">
        <v>1</v>
      </c>
      <c r="L168" s="40">
        <v>1</v>
      </c>
      <c r="M168" s="40">
        <v>1</v>
      </c>
      <c r="N168" s="40">
        <v>1</v>
      </c>
      <c r="O168" s="40">
        <v>1</v>
      </c>
      <c r="P168" s="40"/>
      <c r="Q168" s="40">
        <v>1</v>
      </c>
      <c r="R168" s="40"/>
      <c r="S168" s="40"/>
      <c r="T168" s="40"/>
      <c r="U168" s="40"/>
      <c r="V168" s="40">
        <v>1</v>
      </c>
      <c r="W168" s="146">
        <f t="shared" si="164"/>
        <v>2400</v>
      </c>
      <c r="X168" s="146">
        <f t="shared" si="165"/>
        <v>2400</v>
      </c>
      <c r="Y168" s="146">
        <f t="shared" si="166"/>
        <v>0</v>
      </c>
      <c r="Z168" s="146">
        <f t="shared" si="167"/>
        <v>2400</v>
      </c>
      <c r="AA168" s="253">
        <v>1990</v>
      </c>
      <c r="AB168" s="174">
        <f t="shared" si="168"/>
        <v>0.829166666666667</v>
      </c>
      <c r="AC168" s="253">
        <v>2400</v>
      </c>
      <c r="AD168" s="253">
        <v>1</v>
      </c>
      <c r="AE168" s="253">
        <v>1600</v>
      </c>
      <c r="AF168" s="253"/>
      <c r="AG168" s="37">
        <f t="shared" si="169"/>
        <v>1800</v>
      </c>
      <c r="AH168" s="175">
        <f t="shared" si="170"/>
        <v>190</v>
      </c>
      <c r="AI168" s="182">
        <v>44674</v>
      </c>
      <c r="AJ168" s="149">
        <v>1</v>
      </c>
      <c r="AK168" s="254"/>
      <c r="AL168" s="149">
        <v>15</v>
      </c>
      <c r="AM168" s="149">
        <v>15</v>
      </c>
      <c r="AN168" s="195">
        <f t="shared" si="171"/>
        <v>1</v>
      </c>
      <c r="AO168" s="815" t="s">
        <v>1304</v>
      </c>
      <c r="AP168" s="462"/>
      <c r="AQ168" s="462"/>
      <c r="AR168" s="590" t="s">
        <v>1305</v>
      </c>
      <c r="AS168" s="590" t="s">
        <v>1296</v>
      </c>
      <c r="AT168" s="590" t="s">
        <v>1297</v>
      </c>
      <c r="AU168" s="40">
        <f t="shared" si="172"/>
        <v>2400</v>
      </c>
      <c r="AV168" s="40"/>
      <c r="AW168" s="40"/>
      <c r="AX168" s="40"/>
      <c r="AY168" s="40">
        <v>2400</v>
      </c>
      <c r="AZ168" s="40"/>
      <c r="BA168" s="97"/>
      <c r="BB168" s="97"/>
      <c r="BC168" s="40"/>
      <c r="BD168" s="40"/>
      <c r="BE168" s="40"/>
      <c r="BF168" s="277" t="s">
        <v>331</v>
      </c>
      <c r="BG168" s="605" t="s">
        <v>332</v>
      </c>
      <c r="BH168" s="605" t="s">
        <v>333</v>
      </c>
      <c r="BI168" s="269" t="s">
        <v>88</v>
      </c>
      <c r="BJ168" s="605" t="s">
        <v>183</v>
      </c>
      <c r="BK168" s="605" t="s">
        <v>1288</v>
      </c>
      <c r="BL168" s="605" t="s">
        <v>1289</v>
      </c>
      <c r="BM168" s="504"/>
      <c r="BN168" s="641" t="s">
        <v>1306</v>
      </c>
      <c r="BO168" s="642">
        <v>15292525523</v>
      </c>
      <c r="BP168" s="641" t="s">
        <v>863</v>
      </c>
      <c r="BQ168" s="641" t="s">
        <v>1307</v>
      </c>
      <c r="BR168" s="150" t="s">
        <v>534</v>
      </c>
    </row>
    <row r="169" s="232" customFormat="1" ht="42" hidden="1" customHeight="1" spans="1:70">
      <c r="A169" s="149">
        <v>135</v>
      </c>
      <c r="B169" s="657">
        <v>1</v>
      </c>
      <c r="C169" s="658" t="s">
        <v>88</v>
      </c>
      <c r="D169" s="659">
        <v>1</v>
      </c>
      <c r="E169" s="659">
        <v>1600</v>
      </c>
      <c r="F169" s="88" t="s">
        <v>1308</v>
      </c>
      <c r="G169" s="479" t="s">
        <v>1309</v>
      </c>
      <c r="H169" s="306">
        <v>2400</v>
      </c>
      <c r="I169" s="306"/>
      <c r="J169" s="97">
        <f t="shared" si="173"/>
        <v>2400</v>
      </c>
      <c r="K169" s="40">
        <v>1</v>
      </c>
      <c r="L169" s="40">
        <v>1</v>
      </c>
      <c r="M169" s="40">
        <v>1</v>
      </c>
      <c r="N169" s="40">
        <v>1</v>
      </c>
      <c r="O169" s="309">
        <v>1</v>
      </c>
      <c r="P169" s="309"/>
      <c r="Q169" s="309">
        <v>1</v>
      </c>
      <c r="R169" s="309"/>
      <c r="S169" s="309"/>
      <c r="T169" s="309"/>
      <c r="U169" s="309"/>
      <c r="V169" s="309">
        <v>1</v>
      </c>
      <c r="W169" s="146">
        <f t="shared" si="164"/>
        <v>2400</v>
      </c>
      <c r="X169" s="146">
        <f t="shared" si="165"/>
        <v>2400</v>
      </c>
      <c r="Y169" s="146">
        <f t="shared" si="166"/>
        <v>0</v>
      </c>
      <c r="Z169" s="146">
        <f t="shared" si="167"/>
        <v>2400</v>
      </c>
      <c r="AA169" s="253">
        <v>2000</v>
      </c>
      <c r="AB169" s="174">
        <f t="shared" si="168"/>
        <v>0.833333333333333</v>
      </c>
      <c r="AC169" s="253">
        <v>1200</v>
      </c>
      <c r="AD169" s="253">
        <v>1</v>
      </c>
      <c r="AE169" s="253">
        <v>1700</v>
      </c>
      <c r="AF169" s="253"/>
      <c r="AG169" s="37">
        <f t="shared" si="169"/>
        <v>1800</v>
      </c>
      <c r="AH169" s="175">
        <f t="shared" si="170"/>
        <v>200</v>
      </c>
      <c r="AI169" s="182">
        <v>44691</v>
      </c>
      <c r="AJ169" s="152">
        <v>1</v>
      </c>
      <c r="AK169" s="566"/>
      <c r="AL169" s="152">
        <v>15</v>
      </c>
      <c r="AM169" s="152">
        <v>15</v>
      </c>
      <c r="AN169" s="195">
        <f t="shared" si="171"/>
        <v>1</v>
      </c>
      <c r="AO169" s="592" t="s">
        <v>1300</v>
      </c>
      <c r="AP169" s="565"/>
      <c r="AQ169" s="565"/>
      <c r="AR169" s="565"/>
      <c r="AS169" s="565"/>
      <c r="AT169" s="565"/>
      <c r="AU169" s="40">
        <f t="shared" si="172"/>
        <v>2400</v>
      </c>
      <c r="AV169" s="306"/>
      <c r="AW169" s="97"/>
      <c r="AX169" s="97"/>
      <c r="AY169" s="97">
        <v>2400</v>
      </c>
      <c r="AZ169" s="97"/>
      <c r="BA169" s="306"/>
      <c r="BB169" s="306"/>
      <c r="BC169" s="97"/>
      <c r="BD169" s="97"/>
      <c r="BE169" s="97"/>
      <c r="BF169" s="277" t="s">
        <v>331</v>
      </c>
      <c r="BG169" s="605" t="s">
        <v>332</v>
      </c>
      <c r="BH169" s="605" t="s">
        <v>333</v>
      </c>
      <c r="BI169" s="269" t="s">
        <v>88</v>
      </c>
      <c r="BJ169" s="605" t="s">
        <v>183</v>
      </c>
      <c r="BK169" s="605" t="s">
        <v>1288</v>
      </c>
      <c r="BL169" s="605" t="s">
        <v>1289</v>
      </c>
      <c r="BM169" s="504"/>
      <c r="BN169" s="639" t="s">
        <v>1310</v>
      </c>
      <c r="BO169" s="638">
        <v>13139777797</v>
      </c>
      <c r="BP169" s="639" t="s">
        <v>114</v>
      </c>
      <c r="BQ169" s="639" t="s">
        <v>1311</v>
      </c>
      <c r="BR169" s="150" t="s">
        <v>534</v>
      </c>
    </row>
    <row r="170" s="119" customFormat="1" ht="42" hidden="1" customHeight="1" spans="1:70">
      <c r="A170" s="149">
        <v>136</v>
      </c>
      <c r="B170" s="657">
        <v>1</v>
      </c>
      <c r="C170" s="658" t="s">
        <v>88</v>
      </c>
      <c r="D170" s="659">
        <v>1</v>
      </c>
      <c r="E170" s="659">
        <v>5000</v>
      </c>
      <c r="F170" s="88" t="s">
        <v>1312</v>
      </c>
      <c r="G170" s="88" t="s">
        <v>1313</v>
      </c>
      <c r="H170" s="481">
        <v>6250</v>
      </c>
      <c r="I170" s="481"/>
      <c r="J170" s="97">
        <f t="shared" si="173"/>
        <v>5000</v>
      </c>
      <c r="K170" s="40">
        <v>1</v>
      </c>
      <c r="L170" s="40">
        <v>1</v>
      </c>
      <c r="M170" s="40">
        <v>1</v>
      </c>
      <c r="N170" s="40">
        <v>1</v>
      </c>
      <c r="O170" s="40">
        <v>1</v>
      </c>
      <c r="P170" s="40"/>
      <c r="Q170" s="40">
        <v>1</v>
      </c>
      <c r="R170" s="40"/>
      <c r="S170" s="40"/>
      <c r="T170" s="40"/>
      <c r="U170" s="40"/>
      <c r="V170" s="40">
        <v>1</v>
      </c>
      <c r="W170" s="146">
        <f t="shared" si="164"/>
        <v>5000</v>
      </c>
      <c r="X170" s="146">
        <f t="shared" si="165"/>
        <v>5000</v>
      </c>
      <c r="Y170" s="146">
        <f t="shared" si="166"/>
        <v>0</v>
      </c>
      <c r="Z170" s="146">
        <f t="shared" si="167"/>
        <v>5000</v>
      </c>
      <c r="AA170" s="253">
        <v>5000</v>
      </c>
      <c r="AB170" s="174">
        <f t="shared" si="168"/>
        <v>1</v>
      </c>
      <c r="AC170" s="253">
        <v>5000</v>
      </c>
      <c r="AD170" s="253">
        <v>1</v>
      </c>
      <c r="AE170" s="253">
        <v>5001</v>
      </c>
      <c r="AF170" s="253"/>
      <c r="AG170" s="37">
        <f t="shared" si="169"/>
        <v>3750</v>
      </c>
      <c r="AH170" s="175">
        <f t="shared" ref="AH152:AH187" si="174">AA170-AG170</f>
        <v>1250</v>
      </c>
      <c r="AI170" s="182">
        <v>44681</v>
      </c>
      <c r="AJ170" s="152">
        <v>1</v>
      </c>
      <c r="AK170" s="566"/>
      <c r="AL170" s="152">
        <v>20</v>
      </c>
      <c r="AM170" s="152">
        <v>20</v>
      </c>
      <c r="AN170" s="195">
        <f t="shared" si="171"/>
        <v>1</v>
      </c>
      <c r="AO170" s="592" t="s">
        <v>220</v>
      </c>
      <c r="AP170" s="565"/>
      <c r="AQ170" s="565"/>
      <c r="AR170" s="565"/>
      <c r="AS170" s="565"/>
      <c r="AT170" s="565"/>
      <c r="AU170" s="40">
        <f t="shared" si="172"/>
        <v>5000</v>
      </c>
      <c r="AV170" s="306"/>
      <c r="AW170" s="97"/>
      <c r="AX170" s="97"/>
      <c r="AY170" s="97"/>
      <c r="AZ170" s="97"/>
      <c r="BA170" s="306"/>
      <c r="BB170" s="306">
        <v>5000</v>
      </c>
      <c r="BC170" s="97"/>
      <c r="BD170" s="97"/>
      <c r="BE170" s="97"/>
      <c r="BF170" s="277" t="s">
        <v>331</v>
      </c>
      <c r="BG170" s="605" t="s">
        <v>332</v>
      </c>
      <c r="BH170" s="605" t="s">
        <v>333</v>
      </c>
      <c r="BI170" s="269" t="s">
        <v>88</v>
      </c>
      <c r="BJ170" s="890" t="s">
        <v>162</v>
      </c>
      <c r="BK170" s="611" t="s">
        <v>1314</v>
      </c>
      <c r="BL170" s="611" t="s">
        <v>1315</v>
      </c>
      <c r="BM170" s="892">
        <v>13809985915</v>
      </c>
      <c r="BN170" s="637"/>
      <c r="BO170" s="637"/>
      <c r="BP170" s="637"/>
      <c r="BQ170" s="637"/>
      <c r="BR170" s="150" t="s">
        <v>534</v>
      </c>
    </row>
    <row r="171" s="119" customFormat="1" ht="42" hidden="1" customHeight="1" spans="1:70">
      <c r="A171" s="149">
        <v>137</v>
      </c>
      <c r="B171" s="40">
        <v>1</v>
      </c>
      <c r="C171" s="207" t="s">
        <v>88</v>
      </c>
      <c r="D171" s="470">
        <v>1</v>
      </c>
      <c r="E171" s="470">
        <v>8000</v>
      </c>
      <c r="F171" s="65" t="s">
        <v>1316</v>
      </c>
      <c r="G171" s="652" t="s">
        <v>1317</v>
      </c>
      <c r="H171" s="302">
        <v>8000</v>
      </c>
      <c r="I171" s="302"/>
      <c r="J171" s="40">
        <f t="shared" si="173"/>
        <v>8000</v>
      </c>
      <c r="K171" s="40">
        <v>1</v>
      </c>
      <c r="L171" s="40">
        <v>1</v>
      </c>
      <c r="M171" s="40">
        <v>1</v>
      </c>
      <c r="N171" s="40">
        <v>1</v>
      </c>
      <c r="O171" s="302">
        <v>1</v>
      </c>
      <c r="P171" s="302"/>
      <c r="Q171" s="302">
        <v>1</v>
      </c>
      <c r="R171" s="302"/>
      <c r="S171" s="302"/>
      <c r="T171" s="302"/>
      <c r="U171" s="302"/>
      <c r="V171" s="302">
        <v>1</v>
      </c>
      <c r="W171" s="146">
        <f t="shared" si="164"/>
        <v>8000</v>
      </c>
      <c r="X171" s="146">
        <f t="shared" si="165"/>
        <v>8000</v>
      </c>
      <c r="Y171" s="146">
        <f t="shared" si="166"/>
        <v>0</v>
      </c>
      <c r="Z171" s="146">
        <f t="shared" si="167"/>
        <v>8000</v>
      </c>
      <c r="AA171" s="253">
        <v>6000</v>
      </c>
      <c r="AB171" s="174">
        <f t="shared" si="168"/>
        <v>0.75</v>
      </c>
      <c r="AC171" s="480">
        <v>5000</v>
      </c>
      <c r="AD171" s="480">
        <v>1</v>
      </c>
      <c r="AE171" s="480">
        <v>5949</v>
      </c>
      <c r="AF171" s="480"/>
      <c r="AG171" s="37">
        <f t="shared" si="169"/>
        <v>6000</v>
      </c>
      <c r="AH171" s="175">
        <f t="shared" si="174"/>
        <v>0</v>
      </c>
      <c r="AI171" s="179">
        <v>44676</v>
      </c>
      <c r="AJ171" s="149">
        <v>1</v>
      </c>
      <c r="AK171" s="254"/>
      <c r="AL171" s="149">
        <v>15</v>
      </c>
      <c r="AM171" s="149">
        <v>15</v>
      </c>
      <c r="AN171" s="195">
        <f t="shared" si="171"/>
        <v>1</v>
      </c>
      <c r="AO171" s="587"/>
      <c r="AP171" s="523"/>
      <c r="AQ171" s="523"/>
      <c r="AR171" s="587"/>
      <c r="AS171" s="523"/>
      <c r="AT171" s="523"/>
      <c r="AU171" s="40">
        <f t="shared" si="172"/>
        <v>8000</v>
      </c>
      <c r="AV171" s="306"/>
      <c r="AW171" s="97">
        <v>8000</v>
      </c>
      <c r="AX171" s="97"/>
      <c r="AY171" s="97"/>
      <c r="AZ171" s="97"/>
      <c r="BA171" s="306"/>
      <c r="BB171" s="306"/>
      <c r="BC171" s="97"/>
      <c r="BD171" s="97"/>
      <c r="BE171" s="97"/>
      <c r="BF171" s="277" t="s">
        <v>331</v>
      </c>
      <c r="BG171" s="618" t="s">
        <v>332</v>
      </c>
      <c r="BH171" s="618" t="s">
        <v>333</v>
      </c>
      <c r="BI171" s="754" t="s">
        <v>88</v>
      </c>
      <c r="BJ171" s="618" t="s">
        <v>224</v>
      </c>
      <c r="BK171" s="618" t="s">
        <v>407</v>
      </c>
      <c r="BL171" s="618" t="s">
        <v>1089</v>
      </c>
      <c r="BM171" s="693">
        <v>13345375888</v>
      </c>
      <c r="BN171" s="776" t="s">
        <v>1318</v>
      </c>
      <c r="BO171" s="705">
        <v>13649930993</v>
      </c>
      <c r="BP171" s="776" t="s">
        <v>1319</v>
      </c>
      <c r="BQ171" s="705"/>
      <c r="BR171" s="227" t="s">
        <v>1320</v>
      </c>
    </row>
    <row r="172" s="232" customFormat="1" ht="42" hidden="1" customHeight="1" spans="1:70">
      <c r="A172" s="149">
        <v>138</v>
      </c>
      <c r="B172" s="657">
        <v>1</v>
      </c>
      <c r="C172" s="658" t="s">
        <v>88</v>
      </c>
      <c r="D172" s="659">
        <v>1</v>
      </c>
      <c r="E172" s="659">
        <v>4000</v>
      </c>
      <c r="F172" s="88" t="s">
        <v>1321</v>
      </c>
      <c r="G172" s="88" t="s">
        <v>1322</v>
      </c>
      <c r="H172" s="306">
        <v>5000</v>
      </c>
      <c r="I172" s="306"/>
      <c r="J172" s="97">
        <f t="shared" si="173"/>
        <v>4000</v>
      </c>
      <c r="K172" s="40">
        <v>1</v>
      </c>
      <c r="L172" s="40">
        <v>1</v>
      </c>
      <c r="M172" s="40">
        <v>1</v>
      </c>
      <c r="N172" s="40">
        <v>1</v>
      </c>
      <c r="O172" s="309">
        <v>1</v>
      </c>
      <c r="P172" s="309"/>
      <c r="Q172" s="40">
        <v>1</v>
      </c>
      <c r="R172" s="40"/>
      <c r="S172" s="40"/>
      <c r="T172" s="309"/>
      <c r="U172" s="309"/>
      <c r="V172" s="309">
        <v>1</v>
      </c>
      <c r="W172" s="146">
        <f t="shared" si="164"/>
        <v>4000</v>
      </c>
      <c r="X172" s="146">
        <f t="shared" si="165"/>
        <v>4000</v>
      </c>
      <c r="Y172" s="146">
        <f t="shared" si="166"/>
        <v>0</v>
      </c>
      <c r="Z172" s="146">
        <f t="shared" si="167"/>
        <v>4000</v>
      </c>
      <c r="AA172" s="253">
        <v>2800</v>
      </c>
      <c r="AB172" s="174">
        <f t="shared" si="168"/>
        <v>0.7</v>
      </c>
      <c r="AC172" s="253">
        <v>4800</v>
      </c>
      <c r="AD172" s="253">
        <v>1</v>
      </c>
      <c r="AE172" s="253">
        <v>2164</v>
      </c>
      <c r="AF172" s="253"/>
      <c r="AG172" s="37">
        <f t="shared" si="169"/>
        <v>3000</v>
      </c>
      <c r="AH172" s="175">
        <f t="shared" si="174"/>
        <v>-200</v>
      </c>
      <c r="AI172" s="182">
        <v>44730</v>
      </c>
      <c r="AJ172" s="152">
        <v>1</v>
      </c>
      <c r="AK172" s="566"/>
      <c r="AL172" s="152"/>
      <c r="AM172" s="152"/>
      <c r="AN172" s="195" t="e">
        <f t="shared" si="171"/>
        <v>#DIV/0!</v>
      </c>
      <c r="AO172" s="592" t="s">
        <v>1300</v>
      </c>
      <c r="AP172" s="565"/>
      <c r="AQ172" s="565"/>
      <c r="AR172" s="565"/>
      <c r="AS172" s="565"/>
      <c r="AT172" s="565"/>
      <c r="AU172" s="40">
        <f t="shared" si="172"/>
        <v>4000</v>
      </c>
      <c r="AV172" s="306"/>
      <c r="AW172" s="97"/>
      <c r="AX172" s="97"/>
      <c r="AY172" s="97"/>
      <c r="AZ172" s="97"/>
      <c r="BA172" s="306">
        <v>4000</v>
      </c>
      <c r="BB172" s="306"/>
      <c r="BC172" s="97"/>
      <c r="BD172" s="97"/>
      <c r="BE172" s="97"/>
      <c r="BF172" s="277" t="s">
        <v>331</v>
      </c>
      <c r="BG172" s="605" t="s">
        <v>332</v>
      </c>
      <c r="BH172" s="605" t="s">
        <v>333</v>
      </c>
      <c r="BI172" s="269" t="s">
        <v>88</v>
      </c>
      <c r="BJ172" s="605" t="s">
        <v>224</v>
      </c>
      <c r="BK172" s="605" t="s">
        <v>407</v>
      </c>
      <c r="BL172" s="605" t="s">
        <v>1089</v>
      </c>
      <c r="BM172" s="504">
        <v>13345375888</v>
      </c>
      <c r="BN172" s="638"/>
      <c r="BO172" s="638"/>
      <c r="BP172" s="638"/>
      <c r="BQ172" s="638"/>
      <c r="BR172" s="225" t="s">
        <v>1323</v>
      </c>
    </row>
    <row r="173" s="232" customFormat="1" ht="42" hidden="1" customHeight="1" spans="1:70">
      <c r="A173" s="149">
        <v>139</v>
      </c>
      <c r="B173" s="657">
        <v>1</v>
      </c>
      <c r="C173" s="658" t="s">
        <v>88</v>
      </c>
      <c r="D173" s="659">
        <v>1</v>
      </c>
      <c r="E173" s="659">
        <v>5600</v>
      </c>
      <c r="F173" s="88" t="s">
        <v>1324</v>
      </c>
      <c r="G173" s="88" t="s">
        <v>1325</v>
      </c>
      <c r="H173" s="306">
        <v>6000</v>
      </c>
      <c r="I173" s="306"/>
      <c r="J173" s="97">
        <f t="shared" si="173"/>
        <v>6000</v>
      </c>
      <c r="K173" s="309">
        <v>1</v>
      </c>
      <c r="L173" s="309">
        <v>1</v>
      </c>
      <c r="M173" s="309">
        <v>1</v>
      </c>
      <c r="N173" s="309">
        <v>1</v>
      </c>
      <c r="O173" s="309">
        <v>1</v>
      </c>
      <c r="P173" s="309"/>
      <c r="Q173" s="309">
        <v>1</v>
      </c>
      <c r="R173" s="309"/>
      <c r="S173" s="309"/>
      <c r="T173" s="309"/>
      <c r="U173" s="309"/>
      <c r="V173" s="309">
        <v>1</v>
      </c>
      <c r="W173" s="146">
        <f t="shared" si="164"/>
        <v>6000</v>
      </c>
      <c r="X173" s="146">
        <f t="shared" si="165"/>
        <v>6000</v>
      </c>
      <c r="Y173" s="146">
        <f t="shared" si="166"/>
        <v>0</v>
      </c>
      <c r="Z173" s="146">
        <f t="shared" si="167"/>
        <v>6000</v>
      </c>
      <c r="AA173" s="253">
        <v>5400</v>
      </c>
      <c r="AB173" s="174">
        <f t="shared" ref="AB173:AB178" si="175">AA173/J173</f>
        <v>0.9</v>
      </c>
      <c r="AC173" s="253">
        <v>5000</v>
      </c>
      <c r="AD173" s="253">
        <v>1</v>
      </c>
      <c r="AE173" s="253">
        <v>4468</v>
      </c>
      <c r="AF173" s="253"/>
      <c r="AG173" s="37">
        <f t="shared" si="169"/>
        <v>4500</v>
      </c>
      <c r="AH173" s="175">
        <f t="shared" si="174"/>
        <v>900</v>
      </c>
      <c r="AI173" s="182">
        <v>44612</v>
      </c>
      <c r="AJ173" s="152">
        <v>1</v>
      </c>
      <c r="AK173" s="566"/>
      <c r="AL173" s="152">
        <v>120</v>
      </c>
      <c r="AM173" s="152">
        <v>80</v>
      </c>
      <c r="AN173" s="195">
        <f t="shared" si="171"/>
        <v>0.666666666666667</v>
      </c>
      <c r="AO173" s="592" t="s">
        <v>318</v>
      </c>
      <c r="AP173" s="565"/>
      <c r="AQ173" s="565"/>
      <c r="AR173" s="565"/>
      <c r="AS173" s="565"/>
      <c r="AT173" s="565"/>
      <c r="AU173" s="40">
        <f t="shared" si="172"/>
        <v>6000</v>
      </c>
      <c r="AV173" s="306">
        <v>3600</v>
      </c>
      <c r="AW173" s="97"/>
      <c r="AX173" s="97">
        <v>400</v>
      </c>
      <c r="AY173" s="97"/>
      <c r="AZ173" s="97"/>
      <c r="BA173" s="306"/>
      <c r="BB173" s="306">
        <v>2000</v>
      </c>
      <c r="BC173" s="97"/>
      <c r="BD173" s="97"/>
      <c r="BE173" s="97"/>
      <c r="BF173" s="277" t="s">
        <v>331</v>
      </c>
      <c r="BG173" s="605" t="s">
        <v>332</v>
      </c>
      <c r="BH173" s="605" t="s">
        <v>333</v>
      </c>
      <c r="BI173" s="269" t="s">
        <v>88</v>
      </c>
      <c r="BJ173" s="605" t="s">
        <v>224</v>
      </c>
      <c r="BK173" s="605" t="s">
        <v>407</v>
      </c>
      <c r="BL173" s="605" t="s">
        <v>1089</v>
      </c>
      <c r="BM173" s="504">
        <v>13345375888</v>
      </c>
      <c r="BN173" s="703" t="s">
        <v>1326</v>
      </c>
      <c r="BO173" s="638" t="s">
        <v>1327</v>
      </c>
      <c r="BP173" s="776" t="s">
        <v>234</v>
      </c>
      <c r="BQ173" s="638"/>
      <c r="BR173" s="225" t="s">
        <v>1328</v>
      </c>
    </row>
    <row r="174" s="119" customFormat="1" ht="42" hidden="1" customHeight="1" spans="1:70">
      <c r="A174" s="149">
        <v>140</v>
      </c>
      <c r="B174" s="657">
        <v>1</v>
      </c>
      <c r="C174" s="658" t="s">
        <v>88</v>
      </c>
      <c r="D174" s="659">
        <v>1</v>
      </c>
      <c r="E174" s="659">
        <v>1000</v>
      </c>
      <c r="F174" s="88" t="s">
        <v>1329</v>
      </c>
      <c r="G174" s="88" t="s">
        <v>1330</v>
      </c>
      <c r="H174" s="481">
        <v>3000</v>
      </c>
      <c r="I174" s="481"/>
      <c r="J174" s="97">
        <f t="shared" si="173"/>
        <v>3000</v>
      </c>
      <c r="K174" s="40">
        <v>1</v>
      </c>
      <c r="L174" s="40">
        <v>1</v>
      </c>
      <c r="M174" s="40">
        <v>1</v>
      </c>
      <c r="N174" s="40">
        <v>1</v>
      </c>
      <c r="O174" s="40">
        <v>1</v>
      </c>
      <c r="P174" s="40"/>
      <c r="Q174" s="40">
        <v>1</v>
      </c>
      <c r="R174" s="40"/>
      <c r="S174" s="40"/>
      <c r="T174" s="40"/>
      <c r="U174" s="40"/>
      <c r="V174" s="40">
        <v>1</v>
      </c>
      <c r="W174" s="146">
        <f t="shared" si="164"/>
        <v>3000</v>
      </c>
      <c r="X174" s="146">
        <f t="shared" si="165"/>
        <v>3000</v>
      </c>
      <c r="Y174" s="146">
        <f t="shared" si="166"/>
        <v>0</v>
      </c>
      <c r="Z174" s="146">
        <f t="shared" si="167"/>
        <v>3000</v>
      </c>
      <c r="AA174" s="253">
        <v>2400</v>
      </c>
      <c r="AB174" s="174">
        <f t="shared" si="175"/>
        <v>0.8</v>
      </c>
      <c r="AC174" s="253">
        <v>2700</v>
      </c>
      <c r="AD174" s="253">
        <v>1</v>
      </c>
      <c r="AE174" s="253">
        <v>1000</v>
      </c>
      <c r="AF174" s="253"/>
      <c r="AG174" s="37">
        <f t="shared" si="169"/>
        <v>2250</v>
      </c>
      <c r="AH174" s="175">
        <f t="shared" si="174"/>
        <v>150</v>
      </c>
      <c r="AI174" s="182">
        <v>44666</v>
      </c>
      <c r="AJ174" s="40">
        <v>1</v>
      </c>
      <c r="AK174" s="254"/>
      <c r="AL174" s="152">
        <v>20</v>
      </c>
      <c r="AM174" s="152">
        <v>10</v>
      </c>
      <c r="AN174" s="195">
        <f t="shared" si="171"/>
        <v>0.5</v>
      </c>
      <c r="AO174" s="812"/>
      <c r="AP174" s="565"/>
      <c r="AQ174" s="565"/>
      <c r="AR174" s="565"/>
      <c r="AS174" s="565"/>
      <c r="AT174" s="565"/>
      <c r="AU174" s="40">
        <f t="shared" si="172"/>
        <v>3000</v>
      </c>
      <c r="AV174" s="306">
        <v>1800</v>
      </c>
      <c r="AW174" s="97"/>
      <c r="AX174" s="97">
        <v>200</v>
      </c>
      <c r="AY174" s="97"/>
      <c r="AZ174" s="97"/>
      <c r="BA174" s="306">
        <v>1000</v>
      </c>
      <c r="BB174" s="306"/>
      <c r="BC174" s="97"/>
      <c r="BD174" s="97"/>
      <c r="BE174" s="97"/>
      <c r="BF174" s="277" t="s">
        <v>331</v>
      </c>
      <c r="BG174" s="605" t="s">
        <v>332</v>
      </c>
      <c r="BH174" s="605" t="s">
        <v>333</v>
      </c>
      <c r="BI174" s="269" t="s">
        <v>88</v>
      </c>
      <c r="BJ174" s="605" t="s">
        <v>224</v>
      </c>
      <c r="BK174" s="605" t="s">
        <v>407</v>
      </c>
      <c r="BL174" s="605" t="s">
        <v>1089</v>
      </c>
      <c r="BM174" s="504">
        <v>13345375888</v>
      </c>
      <c r="BN174" s="703" t="s">
        <v>1331</v>
      </c>
      <c r="BO174" s="638">
        <v>13809989638</v>
      </c>
      <c r="BP174" s="776" t="s">
        <v>234</v>
      </c>
      <c r="BQ174" s="638"/>
      <c r="BR174" s="457" t="s">
        <v>1332</v>
      </c>
    </row>
    <row r="175" s="119" customFormat="1" ht="42" hidden="1" customHeight="1" spans="1:70">
      <c r="A175" s="149">
        <v>141</v>
      </c>
      <c r="B175" s="657">
        <v>1</v>
      </c>
      <c r="C175" s="658" t="s">
        <v>88</v>
      </c>
      <c r="D175" s="659">
        <v>1</v>
      </c>
      <c r="E175" s="659">
        <v>1900</v>
      </c>
      <c r="F175" s="88" t="s">
        <v>1333</v>
      </c>
      <c r="G175" s="88" t="s">
        <v>1334</v>
      </c>
      <c r="H175" s="481">
        <v>3000</v>
      </c>
      <c r="I175" s="481"/>
      <c r="J175" s="97">
        <f t="shared" si="173"/>
        <v>1200</v>
      </c>
      <c r="K175" s="40">
        <v>1</v>
      </c>
      <c r="L175" s="40">
        <v>1</v>
      </c>
      <c r="M175" s="40">
        <v>1</v>
      </c>
      <c r="N175" s="40">
        <v>1</v>
      </c>
      <c r="O175" s="40">
        <v>1</v>
      </c>
      <c r="P175" s="40"/>
      <c r="Q175" s="40">
        <v>1</v>
      </c>
      <c r="R175" s="40"/>
      <c r="S175" s="40"/>
      <c r="T175" s="40"/>
      <c r="U175" s="40"/>
      <c r="V175" s="40">
        <v>1</v>
      </c>
      <c r="W175" s="146">
        <f t="shared" si="164"/>
        <v>1200</v>
      </c>
      <c r="X175" s="146">
        <f t="shared" si="165"/>
        <v>1200</v>
      </c>
      <c r="Y175" s="146">
        <f t="shared" si="166"/>
        <v>0</v>
      </c>
      <c r="Z175" s="146">
        <f t="shared" si="167"/>
        <v>1200</v>
      </c>
      <c r="AA175" s="253">
        <v>1200</v>
      </c>
      <c r="AB175" s="174">
        <f t="shared" si="175"/>
        <v>1</v>
      </c>
      <c r="AC175" s="253">
        <v>1200</v>
      </c>
      <c r="AD175" s="253">
        <v>1</v>
      </c>
      <c r="AE175" s="253">
        <v>200</v>
      </c>
      <c r="AF175" s="253"/>
      <c r="AG175" s="37">
        <f t="shared" si="169"/>
        <v>900</v>
      </c>
      <c r="AH175" s="175">
        <f t="shared" si="174"/>
        <v>300</v>
      </c>
      <c r="AI175" s="182">
        <v>44633</v>
      </c>
      <c r="AJ175" s="152">
        <v>1</v>
      </c>
      <c r="AK175" s="566"/>
      <c r="AL175" s="152">
        <v>45</v>
      </c>
      <c r="AM175" s="152">
        <v>30</v>
      </c>
      <c r="AN175" s="195">
        <f t="shared" si="171"/>
        <v>0.666666666666667</v>
      </c>
      <c r="AO175" s="592" t="s">
        <v>220</v>
      </c>
      <c r="AP175" s="565"/>
      <c r="AQ175" s="565"/>
      <c r="AR175" s="565"/>
      <c r="AS175" s="565"/>
      <c r="AT175" s="565"/>
      <c r="AU175" s="40">
        <f t="shared" si="172"/>
        <v>1200</v>
      </c>
      <c r="AV175" s="306"/>
      <c r="AW175" s="97"/>
      <c r="AX175" s="97">
        <v>200</v>
      </c>
      <c r="AY175" s="97"/>
      <c r="AZ175" s="97"/>
      <c r="BA175" s="306">
        <v>1000</v>
      </c>
      <c r="BB175" s="306"/>
      <c r="BC175" s="97"/>
      <c r="BD175" s="97"/>
      <c r="BE175" s="97"/>
      <c r="BF175" s="277" t="s">
        <v>331</v>
      </c>
      <c r="BG175" s="605" t="s">
        <v>332</v>
      </c>
      <c r="BH175" s="605" t="s">
        <v>333</v>
      </c>
      <c r="BI175" s="269" t="s">
        <v>88</v>
      </c>
      <c r="BJ175" s="605" t="s">
        <v>224</v>
      </c>
      <c r="BK175" s="605" t="s">
        <v>407</v>
      </c>
      <c r="BL175" s="605" t="s">
        <v>1089</v>
      </c>
      <c r="BM175" s="504">
        <v>13345375888</v>
      </c>
      <c r="BN175" s="703" t="s">
        <v>1335</v>
      </c>
      <c r="BO175" s="638">
        <v>13649930993</v>
      </c>
      <c r="BP175" s="776" t="s">
        <v>234</v>
      </c>
      <c r="BQ175" s="638"/>
      <c r="BR175" s="148"/>
    </row>
    <row r="176" s="119" customFormat="1" ht="42" hidden="1" customHeight="1" spans="1:70">
      <c r="A176" s="149">
        <v>142</v>
      </c>
      <c r="B176" s="657">
        <v>1</v>
      </c>
      <c r="C176" s="658" t="s">
        <v>88</v>
      </c>
      <c r="D176" s="659">
        <v>1</v>
      </c>
      <c r="E176" s="659">
        <v>3000</v>
      </c>
      <c r="F176" s="88" t="s">
        <v>1336</v>
      </c>
      <c r="G176" s="88" t="s">
        <v>1337</v>
      </c>
      <c r="H176" s="481">
        <v>10000</v>
      </c>
      <c r="I176" s="481"/>
      <c r="J176" s="97">
        <f t="shared" si="173"/>
        <v>5000</v>
      </c>
      <c r="K176" s="40">
        <v>1</v>
      </c>
      <c r="L176" s="40">
        <v>1</v>
      </c>
      <c r="M176" s="40">
        <v>1</v>
      </c>
      <c r="N176" s="40">
        <v>1</v>
      </c>
      <c r="O176" s="40">
        <v>1</v>
      </c>
      <c r="P176" s="40"/>
      <c r="Q176" s="40">
        <v>1</v>
      </c>
      <c r="R176" s="40"/>
      <c r="S176" s="40"/>
      <c r="T176" s="502"/>
      <c r="U176" s="502"/>
      <c r="V176" s="502">
        <v>1</v>
      </c>
      <c r="W176" s="146">
        <f t="shared" si="164"/>
        <v>5000</v>
      </c>
      <c r="X176" s="146">
        <f t="shared" si="165"/>
        <v>5000</v>
      </c>
      <c r="Y176" s="146">
        <f t="shared" si="166"/>
        <v>0</v>
      </c>
      <c r="Z176" s="146">
        <f t="shared" si="167"/>
        <v>5000</v>
      </c>
      <c r="AA176" s="253">
        <v>5000</v>
      </c>
      <c r="AB176" s="174">
        <f t="shared" si="175"/>
        <v>1</v>
      </c>
      <c r="AC176" s="253">
        <v>5000</v>
      </c>
      <c r="AD176" s="253">
        <v>1</v>
      </c>
      <c r="AE176" s="253">
        <v>4908</v>
      </c>
      <c r="AF176" s="253"/>
      <c r="AG176" s="37">
        <f t="shared" si="169"/>
        <v>3750</v>
      </c>
      <c r="AH176" s="175">
        <f t="shared" si="174"/>
        <v>1250</v>
      </c>
      <c r="AI176" s="182">
        <v>44648</v>
      </c>
      <c r="AJ176" s="152">
        <v>1</v>
      </c>
      <c r="AK176" s="566"/>
      <c r="AL176" s="152">
        <v>20</v>
      </c>
      <c r="AM176" s="152">
        <v>10</v>
      </c>
      <c r="AN176" s="195">
        <f t="shared" si="171"/>
        <v>0.5</v>
      </c>
      <c r="AO176" s="592" t="s">
        <v>220</v>
      </c>
      <c r="AP176" s="565"/>
      <c r="AQ176" s="565"/>
      <c r="AR176" s="565"/>
      <c r="AS176" s="565"/>
      <c r="AT176" s="565"/>
      <c r="AU176" s="40">
        <f t="shared" si="172"/>
        <v>5000</v>
      </c>
      <c r="AV176" s="306"/>
      <c r="AW176" s="97"/>
      <c r="AX176" s="97">
        <v>5000</v>
      </c>
      <c r="AY176" s="97"/>
      <c r="AZ176" s="97"/>
      <c r="BA176" s="306"/>
      <c r="BB176" s="97"/>
      <c r="BC176" s="97"/>
      <c r="BD176" s="97"/>
      <c r="BE176" s="97"/>
      <c r="BF176" s="277" t="s">
        <v>331</v>
      </c>
      <c r="BG176" s="605" t="s">
        <v>332</v>
      </c>
      <c r="BH176" s="605" t="s">
        <v>333</v>
      </c>
      <c r="BI176" s="269" t="s">
        <v>88</v>
      </c>
      <c r="BJ176" s="611" t="s">
        <v>162</v>
      </c>
      <c r="BK176" s="611" t="s">
        <v>1314</v>
      </c>
      <c r="BL176" s="611" t="s">
        <v>1315</v>
      </c>
      <c r="BM176" s="506">
        <v>13809985915</v>
      </c>
      <c r="BN176" s="703" t="s">
        <v>1338</v>
      </c>
      <c r="BO176" s="637">
        <v>18703674849</v>
      </c>
      <c r="BP176" s="703" t="s">
        <v>1339</v>
      </c>
      <c r="BQ176" s="703" t="s">
        <v>1340</v>
      </c>
      <c r="BR176" s="225" t="s">
        <v>1341</v>
      </c>
    </row>
    <row r="177" s="121" customFormat="1" ht="42" hidden="1" customHeight="1" spans="1:70">
      <c r="A177" s="149">
        <v>143</v>
      </c>
      <c r="B177" s="32">
        <v>1</v>
      </c>
      <c r="C177" s="96" t="s">
        <v>89</v>
      </c>
      <c r="D177" s="249">
        <v>1</v>
      </c>
      <c r="E177" s="249">
        <v>2000</v>
      </c>
      <c r="F177" s="88" t="s">
        <v>1342</v>
      </c>
      <c r="G177" s="88" t="s">
        <v>1343</v>
      </c>
      <c r="H177" s="309">
        <v>2600</v>
      </c>
      <c r="I177" s="309"/>
      <c r="J177" s="40">
        <f t="shared" si="173"/>
        <v>2100</v>
      </c>
      <c r="K177" s="504">
        <v>1</v>
      </c>
      <c r="L177" s="306">
        <v>1</v>
      </c>
      <c r="M177" s="306">
        <v>1</v>
      </c>
      <c r="N177" s="306">
        <v>1</v>
      </c>
      <c r="O177" s="40">
        <v>1</v>
      </c>
      <c r="P177" s="40"/>
      <c r="Q177" s="40">
        <v>1</v>
      </c>
      <c r="R177" s="40"/>
      <c r="S177" s="40"/>
      <c r="T177" s="40"/>
      <c r="U177" s="40"/>
      <c r="V177" s="40">
        <v>1</v>
      </c>
      <c r="W177" s="146">
        <f t="shared" si="164"/>
        <v>2100</v>
      </c>
      <c r="X177" s="146">
        <f t="shared" si="165"/>
        <v>2100</v>
      </c>
      <c r="Y177" s="146">
        <f t="shared" si="166"/>
        <v>0</v>
      </c>
      <c r="Z177" s="146">
        <f t="shared" si="167"/>
        <v>2100</v>
      </c>
      <c r="AA177" s="675">
        <v>2150</v>
      </c>
      <c r="AB177" s="174">
        <f t="shared" si="175"/>
        <v>1.02380952380952</v>
      </c>
      <c r="AC177" s="480">
        <v>2125</v>
      </c>
      <c r="AD177" s="480">
        <v>1</v>
      </c>
      <c r="AE177" s="480">
        <v>1606</v>
      </c>
      <c r="AF177" s="480"/>
      <c r="AG177" s="37">
        <f t="shared" si="169"/>
        <v>1575</v>
      </c>
      <c r="AH177" s="175">
        <f t="shared" si="174"/>
        <v>575</v>
      </c>
      <c r="AI177" s="182">
        <v>44680</v>
      </c>
      <c r="AJ177" s="152">
        <v>1</v>
      </c>
      <c r="AK177" s="566"/>
      <c r="AL177" s="149">
        <v>20</v>
      </c>
      <c r="AM177" s="149">
        <v>20</v>
      </c>
      <c r="AN177" s="195">
        <f t="shared" si="171"/>
        <v>1</v>
      </c>
      <c r="AO177" s="592" t="s">
        <v>1344</v>
      </c>
      <c r="AP177" s="596"/>
      <c r="AQ177" s="596"/>
      <c r="AR177" s="596"/>
      <c r="AS177" s="595"/>
      <c r="AT177" s="595"/>
      <c r="AU177" s="40">
        <f t="shared" si="172"/>
        <v>2100</v>
      </c>
      <c r="AV177" s="309"/>
      <c r="AW177" s="309"/>
      <c r="AX177" s="309">
        <v>100</v>
      </c>
      <c r="AY177" s="309"/>
      <c r="AZ177" s="309"/>
      <c r="BA177" s="309"/>
      <c r="BB177" s="309">
        <v>2000</v>
      </c>
      <c r="BC177" s="309"/>
      <c r="BD177" s="309"/>
      <c r="BE177" s="309"/>
      <c r="BF177" s="277" t="s">
        <v>331</v>
      </c>
      <c r="BG177" s="605" t="s">
        <v>332</v>
      </c>
      <c r="BH177" s="605" t="s">
        <v>333</v>
      </c>
      <c r="BI177" s="269" t="s">
        <v>89</v>
      </c>
      <c r="BJ177" s="210" t="s">
        <v>426</v>
      </c>
      <c r="BK177" s="605" t="s">
        <v>427</v>
      </c>
      <c r="BL177" s="210" t="s">
        <v>428</v>
      </c>
      <c r="BM177" s="219">
        <v>13319088856</v>
      </c>
      <c r="BN177" s="642"/>
      <c r="BO177" s="642"/>
      <c r="BP177" s="641" t="s">
        <v>302</v>
      </c>
      <c r="BQ177" s="777" t="s">
        <v>1345</v>
      </c>
      <c r="BR177" s="151" t="s">
        <v>1149</v>
      </c>
    </row>
    <row r="178" s="232" customFormat="1" ht="42" hidden="1" customHeight="1" spans="1:70">
      <c r="A178" s="149">
        <v>144</v>
      </c>
      <c r="B178" s="302">
        <v>1</v>
      </c>
      <c r="C178" s="207" t="s">
        <v>89</v>
      </c>
      <c r="D178" s="470">
        <v>1</v>
      </c>
      <c r="E178" s="470">
        <v>18000</v>
      </c>
      <c r="F178" s="88" t="s">
        <v>1346</v>
      </c>
      <c r="G178" s="278" t="s">
        <v>1347</v>
      </c>
      <c r="H178" s="309">
        <v>22500</v>
      </c>
      <c r="I178" s="309"/>
      <c r="J178" s="97">
        <f t="shared" ref="J171:J185" si="176">AU178</f>
        <v>18000</v>
      </c>
      <c r="K178" s="40">
        <v>1</v>
      </c>
      <c r="L178" s="40">
        <v>1</v>
      </c>
      <c r="M178" s="40">
        <v>1</v>
      </c>
      <c r="N178" s="40">
        <v>1</v>
      </c>
      <c r="O178" s="40">
        <v>1</v>
      </c>
      <c r="P178" s="40"/>
      <c r="Q178" s="40">
        <v>1</v>
      </c>
      <c r="R178" s="40"/>
      <c r="S178" s="40"/>
      <c r="T178" s="40"/>
      <c r="U178" s="40"/>
      <c r="V178" s="40">
        <v>1</v>
      </c>
      <c r="W178" s="146">
        <f t="shared" si="164"/>
        <v>18000</v>
      </c>
      <c r="X178" s="146">
        <f t="shared" si="165"/>
        <v>18000</v>
      </c>
      <c r="Y178" s="146">
        <f t="shared" si="166"/>
        <v>0</v>
      </c>
      <c r="Z178" s="146">
        <f t="shared" si="167"/>
        <v>18000</v>
      </c>
      <c r="AA178" s="253">
        <v>19150</v>
      </c>
      <c r="AB178" s="174">
        <f t="shared" si="175"/>
        <v>1.06388888888889</v>
      </c>
      <c r="AC178" s="253">
        <v>19150</v>
      </c>
      <c r="AD178" s="253">
        <v>1</v>
      </c>
      <c r="AE178" s="253">
        <v>18723</v>
      </c>
      <c r="AF178" s="253"/>
      <c r="AG178" s="37">
        <f t="shared" si="169"/>
        <v>13500</v>
      </c>
      <c r="AH178" s="175">
        <f t="shared" si="174"/>
        <v>5650</v>
      </c>
      <c r="AI178" s="182">
        <v>44644</v>
      </c>
      <c r="AJ178" s="152">
        <v>1</v>
      </c>
      <c r="AK178" s="566"/>
      <c r="AL178" s="152">
        <v>40</v>
      </c>
      <c r="AM178" s="152">
        <v>30</v>
      </c>
      <c r="AN178" s="195">
        <f t="shared" ref="AN171:AN187" si="177">AM178/AL178</f>
        <v>0.75</v>
      </c>
      <c r="AO178" s="883" t="s">
        <v>1348</v>
      </c>
      <c r="AP178" s="812"/>
      <c r="AQ178" s="812"/>
      <c r="AR178" s="565"/>
      <c r="AS178" s="565"/>
      <c r="AT178" s="565"/>
      <c r="AU178" s="40">
        <f t="shared" ref="AU171:AU187" si="178">AV178+AW178+AX178+AY178+AZ178+BA178+BC178+BD178+BB178</f>
        <v>18000</v>
      </c>
      <c r="AV178" s="309"/>
      <c r="AW178" s="309"/>
      <c r="AX178" s="309">
        <v>2000</v>
      </c>
      <c r="AY178" s="309"/>
      <c r="AZ178" s="309"/>
      <c r="BA178" s="309">
        <v>16000</v>
      </c>
      <c r="BB178" s="309"/>
      <c r="BC178" s="309"/>
      <c r="BD178" s="309"/>
      <c r="BE178" s="309"/>
      <c r="BF178" s="277" t="s">
        <v>331</v>
      </c>
      <c r="BG178" s="605" t="s">
        <v>332</v>
      </c>
      <c r="BH178" s="605" t="s">
        <v>333</v>
      </c>
      <c r="BI178" s="269" t="s">
        <v>89</v>
      </c>
      <c r="BJ178" s="210" t="s">
        <v>426</v>
      </c>
      <c r="BK178" s="605" t="s">
        <v>427</v>
      </c>
      <c r="BL178" s="210" t="s">
        <v>428</v>
      </c>
      <c r="BM178" s="219">
        <v>13319088856</v>
      </c>
      <c r="BN178" s="642"/>
      <c r="BO178" s="642"/>
      <c r="BP178" s="641" t="s">
        <v>302</v>
      </c>
      <c r="BQ178" s="641" t="s">
        <v>1345</v>
      </c>
      <c r="BR178" s="278" t="s">
        <v>1349</v>
      </c>
    </row>
    <row r="179" s="232" customFormat="1" ht="42" hidden="1" customHeight="1" spans="1:70">
      <c r="A179" s="149">
        <v>145</v>
      </c>
      <c r="B179" s="302">
        <v>1</v>
      </c>
      <c r="C179" s="207" t="s">
        <v>89</v>
      </c>
      <c r="D179" s="470">
        <v>1</v>
      </c>
      <c r="E179" s="470">
        <v>2000</v>
      </c>
      <c r="F179" s="88" t="s">
        <v>1350</v>
      </c>
      <c r="G179" s="88" t="s">
        <v>1351</v>
      </c>
      <c r="H179" s="309">
        <v>2600</v>
      </c>
      <c r="I179" s="309"/>
      <c r="J179" s="97">
        <f t="shared" si="176"/>
        <v>2100</v>
      </c>
      <c r="K179" s="40">
        <v>1</v>
      </c>
      <c r="L179" s="40">
        <v>1</v>
      </c>
      <c r="M179" s="40">
        <v>1</v>
      </c>
      <c r="N179" s="40">
        <v>1</v>
      </c>
      <c r="O179" s="40">
        <v>1</v>
      </c>
      <c r="P179" s="40"/>
      <c r="Q179" s="40">
        <v>1</v>
      </c>
      <c r="R179" s="40"/>
      <c r="S179" s="40"/>
      <c r="T179" s="40">
        <v>1</v>
      </c>
      <c r="U179" s="40"/>
      <c r="V179" s="40">
        <v>1</v>
      </c>
      <c r="W179" s="146">
        <f t="shared" si="164"/>
        <v>2100</v>
      </c>
      <c r="X179" s="146">
        <f t="shared" si="165"/>
        <v>2100</v>
      </c>
      <c r="Y179" s="146">
        <f t="shared" si="166"/>
        <v>2100</v>
      </c>
      <c r="Z179" s="146">
        <f t="shared" si="167"/>
        <v>2100</v>
      </c>
      <c r="AA179" s="253">
        <v>1400</v>
      </c>
      <c r="AB179" s="174">
        <f t="shared" si="168"/>
        <v>0.666666666666667</v>
      </c>
      <c r="AC179" s="253">
        <v>2100</v>
      </c>
      <c r="AD179" s="253">
        <v>1</v>
      </c>
      <c r="AE179" s="253"/>
      <c r="AF179" s="543"/>
      <c r="AG179" s="37">
        <f t="shared" si="169"/>
        <v>1575</v>
      </c>
      <c r="AH179" s="175">
        <f t="shared" si="174"/>
        <v>-175</v>
      </c>
      <c r="AI179" s="182">
        <v>44740</v>
      </c>
      <c r="AJ179" s="152">
        <v>1</v>
      </c>
      <c r="AK179" s="566"/>
      <c r="AL179" s="152">
        <v>20</v>
      </c>
      <c r="AM179" s="152">
        <v>20</v>
      </c>
      <c r="AN179" s="195">
        <f t="shared" si="177"/>
        <v>1</v>
      </c>
      <c r="AO179" s="883" t="s">
        <v>1352</v>
      </c>
      <c r="AP179" s="812"/>
      <c r="AQ179" s="812"/>
      <c r="AR179" s="565"/>
      <c r="AS179" s="565"/>
      <c r="AT179" s="565"/>
      <c r="AU179" s="40">
        <f t="shared" si="178"/>
        <v>2100</v>
      </c>
      <c r="AV179" s="309"/>
      <c r="AW179" s="309"/>
      <c r="AX179" s="309">
        <v>100</v>
      </c>
      <c r="AY179" s="309"/>
      <c r="AZ179" s="309"/>
      <c r="BA179" s="309">
        <v>2000</v>
      </c>
      <c r="BB179" s="309"/>
      <c r="BC179" s="309"/>
      <c r="BD179" s="309"/>
      <c r="BE179" s="309"/>
      <c r="BF179" s="277" t="s">
        <v>331</v>
      </c>
      <c r="BG179" s="605" t="s">
        <v>332</v>
      </c>
      <c r="BH179" s="605" t="s">
        <v>333</v>
      </c>
      <c r="BI179" s="269" t="s">
        <v>89</v>
      </c>
      <c r="BJ179" s="210" t="s">
        <v>426</v>
      </c>
      <c r="BK179" s="605" t="s">
        <v>427</v>
      </c>
      <c r="BL179" s="210" t="s">
        <v>428</v>
      </c>
      <c r="BM179" s="219">
        <v>13319088856</v>
      </c>
      <c r="BN179" s="642"/>
      <c r="BO179" s="642"/>
      <c r="BP179" s="641" t="s">
        <v>119</v>
      </c>
      <c r="BQ179" s="641" t="s">
        <v>1353</v>
      </c>
      <c r="BR179" s="474" t="s">
        <v>1354</v>
      </c>
    </row>
    <row r="180" s="232" customFormat="1" ht="42" hidden="1" customHeight="1" spans="1:70">
      <c r="A180" s="149">
        <v>146</v>
      </c>
      <c r="B180" s="32">
        <v>1</v>
      </c>
      <c r="C180" s="96" t="s">
        <v>89</v>
      </c>
      <c r="D180" s="249">
        <v>1</v>
      </c>
      <c r="E180" s="249">
        <v>1000</v>
      </c>
      <c r="F180" s="88" t="s">
        <v>1355</v>
      </c>
      <c r="G180" s="88" t="s">
        <v>1356</v>
      </c>
      <c r="H180" s="309">
        <v>1300</v>
      </c>
      <c r="I180" s="309"/>
      <c r="J180" s="97">
        <f t="shared" si="176"/>
        <v>1100</v>
      </c>
      <c r="K180" s="40">
        <v>1</v>
      </c>
      <c r="L180" s="40">
        <v>1</v>
      </c>
      <c r="M180" s="40">
        <v>1</v>
      </c>
      <c r="N180" s="40">
        <v>1</v>
      </c>
      <c r="O180" s="40">
        <v>1</v>
      </c>
      <c r="P180" s="40"/>
      <c r="Q180" s="40">
        <v>1</v>
      </c>
      <c r="R180" s="40"/>
      <c r="S180" s="40"/>
      <c r="T180" s="40"/>
      <c r="U180" s="40"/>
      <c r="V180" s="40">
        <v>1</v>
      </c>
      <c r="W180" s="146">
        <f t="shared" si="164"/>
        <v>1100</v>
      </c>
      <c r="X180" s="146">
        <f t="shared" si="165"/>
        <v>1100</v>
      </c>
      <c r="Y180" s="146">
        <f t="shared" si="166"/>
        <v>0</v>
      </c>
      <c r="Z180" s="146">
        <f t="shared" si="167"/>
        <v>1100</v>
      </c>
      <c r="AA180" s="253">
        <v>979</v>
      </c>
      <c r="AB180" s="174">
        <f t="shared" si="168"/>
        <v>0.89</v>
      </c>
      <c r="AC180" s="253">
        <v>1100</v>
      </c>
      <c r="AD180" s="253">
        <v>1</v>
      </c>
      <c r="AE180" s="253">
        <v>980</v>
      </c>
      <c r="AF180" s="253"/>
      <c r="AG180" s="37">
        <f t="shared" si="169"/>
        <v>825</v>
      </c>
      <c r="AH180" s="175">
        <f t="shared" si="174"/>
        <v>154</v>
      </c>
      <c r="AI180" s="182">
        <v>44630</v>
      </c>
      <c r="AJ180" s="152">
        <v>1</v>
      </c>
      <c r="AK180" s="566"/>
      <c r="AL180" s="152">
        <v>20</v>
      </c>
      <c r="AM180" s="152">
        <v>20</v>
      </c>
      <c r="AN180" s="195">
        <f t="shared" si="177"/>
        <v>1</v>
      </c>
      <c r="AO180" s="592" t="s">
        <v>1357</v>
      </c>
      <c r="AP180" s="812"/>
      <c r="AQ180" s="812"/>
      <c r="AR180" s="565"/>
      <c r="AS180" s="565"/>
      <c r="AT180" s="565"/>
      <c r="AU180" s="40">
        <f t="shared" si="178"/>
        <v>1100</v>
      </c>
      <c r="AV180" s="309"/>
      <c r="AW180" s="309"/>
      <c r="AX180" s="309">
        <v>100</v>
      </c>
      <c r="AY180" s="309"/>
      <c r="AZ180" s="309"/>
      <c r="BA180" s="309">
        <v>1000</v>
      </c>
      <c r="BB180" s="309"/>
      <c r="BC180" s="309"/>
      <c r="BD180" s="309"/>
      <c r="BE180" s="309"/>
      <c r="BF180" s="277" t="s">
        <v>331</v>
      </c>
      <c r="BG180" s="605" t="s">
        <v>332</v>
      </c>
      <c r="BH180" s="605" t="s">
        <v>333</v>
      </c>
      <c r="BI180" s="269" t="s">
        <v>89</v>
      </c>
      <c r="BJ180" s="210" t="s">
        <v>426</v>
      </c>
      <c r="BK180" s="605" t="s">
        <v>427</v>
      </c>
      <c r="BL180" s="210" t="s">
        <v>428</v>
      </c>
      <c r="BM180" s="219">
        <v>13319088856</v>
      </c>
      <c r="BN180" s="641" t="s">
        <v>1358</v>
      </c>
      <c r="BO180" s="642">
        <v>18100727888</v>
      </c>
      <c r="BP180" s="641" t="s">
        <v>302</v>
      </c>
      <c r="BQ180" s="641" t="s">
        <v>1353</v>
      </c>
      <c r="BR180" s="278" t="s">
        <v>1359</v>
      </c>
    </row>
    <row r="181" s="232" customFormat="1" ht="42" hidden="1" customHeight="1" spans="1:70">
      <c r="A181" s="149">
        <v>147</v>
      </c>
      <c r="B181" s="32">
        <v>1</v>
      </c>
      <c r="C181" s="96" t="s">
        <v>89</v>
      </c>
      <c r="D181" s="249">
        <v>1</v>
      </c>
      <c r="E181" s="249">
        <v>2000</v>
      </c>
      <c r="F181" s="88" t="s">
        <v>1360</v>
      </c>
      <c r="G181" s="88" t="s">
        <v>1361</v>
      </c>
      <c r="H181" s="309">
        <v>2600</v>
      </c>
      <c r="I181" s="309"/>
      <c r="J181" s="97">
        <f t="shared" si="176"/>
        <v>2100</v>
      </c>
      <c r="K181" s="40">
        <v>1</v>
      </c>
      <c r="L181" s="40">
        <v>1</v>
      </c>
      <c r="M181" s="40">
        <v>1</v>
      </c>
      <c r="N181" s="40">
        <v>1</v>
      </c>
      <c r="O181" s="40">
        <v>1</v>
      </c>
      <c r="P181" s="40"/>
      <c r="Q181" s="40">
        <v>1</v>
      </c>
      <c r="R181" s="40"/>
      <c r="S181" s="40"/>
      <c r="T181" s="40"/>
      <c r="U181" s="40"/>
      <c r="V181" s="40">
        <v>1</v>
      </c>
      <c r="W181" s="146">
        <f t="shared" si="164"/>
        <v>2100</v>
      </c>
      <c r="X181" s="146">
        <f t="shared" si="165"/>
        <v>2100</v>
      </c>
      <c r="Y181" s="146">
        <f t="shared" si="166"/>
        <v>0</v>
      </c>
      <c r="Z181" s="146">
        <f t="shared" si="167"/>
        <v>2100</v>
      </c>
      <c r="AA181" s="253">
        <v>2350</v>
      </c>
      <c r="AB181" s="174">
        <f t="shared" si="168"/>
        <v>1.11904761904762</v>
      </c>
      <c r="AC181" s="253">
        <v>2396</v>
      </c>
      <c r="AD181" s="253">
        <v>1</v>
      </c>
      <c r="AE181" s="253">
        <v>2396</v>
      </c>
      <c r="AF181" s="253"/>
      <c r="AG181" s="37">
        <f t="shared" si="169"/>
        <v>1575</v>
      </c>
      <c r="AH181" s="175">
        <f t="shared" si="174"/>
        <v>775</v>
      </c>
      <c r="AI181" s="182">
        <v>44634</v>
      </c>
      <c r="AJ181" s="152">
        <v>1</v>
      </c>
      <c r="AK181" s="566"/>
      <c r="AL181" s="152">
        <v>30</v>
      </c>
      <c r="AM181" s="152">
        <v>30</v>
      </c>
      <c r="AN181" s="195">
        <f t="shared" si="177"/>
        <v>1</v>
      </c>
      <c r="AO181" s="592" t="s">
        <v>123</v>
      </c>
      <c r="AP181" s="812"/>
      <c r="AQ181" s="812"/>
      <c r="AR181" s="565"/>
      <c r="AS181" s="565"/>
      <c r="AT181" s="565"/>
      <c r="AU181" s="40">
        <f t="shared" si="178"/>
        <v>2100</v>
      </c>
      <c r="AV181" s="309"/>
      <c r="AW181" s="309"/>
      <c r="AX181" s="309">
        <v>100</v>
      </c>
      <c r="AY181" s="309"/>
      <c r="AZ181" s="309"/>
      <c r="BA181" s="309">
        <v>2000</v>
      </c>
      <c r="BB181" s="309"/>
      <c r="BC181" s="309"/>
      <c r="BD181" s="309"/>
      <c r="BE181" s="309"/>
      <c r="BF181" s="277" t="s">
        <v>331</v>
      </c>
      <c r="BG181" s="605" t="s">
        <v>332</v>
      </c>
      <c r="BH181" s="605" t="s">
        <v>333</v>
      </c>
      <c r="BI181" s="269" t="s">
        <v>89</v>
      </c>
      <c r="BJ181" s="210" t="s">
        <v>426</v>
      </c>
      <c r="BK181" s="605" t="s">
        <v>427</v>
      </c>
      <c r="BL181" s="210" t="s">
        <v>428</v>
      </c>
      <c r="BM181" s="219">
        <v>13319088856</v>
      </c>
      <c r="BN181" s="641" t="s">
        <v>1362</v>
      </c>
      <c r="BO181" s="642">
        <v>13667591166</v>
      </c>
      <c r="BP181" s="641" t="s">
        <v>302</v>
      </c>
      <c r="BQ181" s="641" t="s">
        <v>120</v>
      </c>
      <c r="BR181" s="278" t="s">
        <v>1363</v>
      </c>
    </row>
    <row r="182" s="232" customFormat="1" ht="42" hidden="1" customHeight="1" spans="1:70">
      <c r="A182" s="149">
        <v>148</v>
      </c>
      <c r="B182" s="32">
        <v>1</v>
      </c>
      <c r="C182" s="96" t="s">
        <v>89</v>
      </c>
      <c r="D182" s="249">
        <v>1</v>
      </c>
      <c r="E182" s="249">
        <v>5000</v>
      </c>
      <c r="F182" s="88" t="s">
        <v>1364</v>
      </c>
      <c r="G182" s="88" t="s">
        <v>1365</v>
      </c>
      <c r="H182" s="309">
        <v>6800</v>
      </c>
      <c r="I182" s="309"/>
      <c r="J182" s="97">
        <f t="shared" si="176"/>
        <v>5300</v>
      </c>
      <c r="K182" s="40">
        <v>1</v>
      </c>
      <c r="L182" s="40">
        <v>1</v>
      </c>
      <c r="M182" s="40">
        <v>1</v>
      </c>
      <c r="N182" s="40">
        <v>1</v>
      </c>
      <c r="O182" s="40">
        <v>1</v>
      </c>
      <c r="P182" s="40"/>
      <c r="Q182" s="40">
        <v>1</v>
      </c>
      <c r="R182" s="40"/>
      <c r="S182" s="40"/>
      <c r="T182" s="149"/>
      <c r="U182" s="149"/>
      <c r="V182" s="40">
        <v>1</v>
      </c>
      <c r="W182" s="146">
        <f t="shared" si="164"/>
        <v>5300</v>
      </c>
      <c r="X182" s="146">
        <f t="shared" si="165"/>
        <v>5300</v>
      </c>
      <c r="Y182" s="146">
        <f t="shared" si="166"/>
        <v>0</v>
      </c>
      <c r="Z182" s="146">
        <f t="shared" si="167"/>
        <v>5300</v>
      </c>
      <c r="AA182" s="253">
        <v>3700</v>
      </c>
      <c r="AB182" s="174">
        <f t="shared" si="168"/>
        <v>0.69811320754717</v>
      </c>
      <c r="AC182" s="253">
        <v>5300</v>
      </c>
      <c r="AD182" s="253">
        <v>1</v>
      </c>
      <c r="AE182" s="253">
        <v>3247</v>
      </c>
      <c r="AF182" s="253"/>
      <c r="AG182" s="37">
        <f t="shared" si="169"/>
        <v>3975</v>
      </c>
      <c r="AH182" s="175">
        <f t="shared" si="174"/>
        <v>-275</v>
      </c>
      <c r="AI182" s="182">
        <v>44741</v>
      </c>
      <c r="AJ182" s="152">
        <v>1</v>
      </c>
      <c r="AK182" s="566"/>
      <c r="AL182" s="152">
        <v>20</v>
      </c>
      <c r="AM182" s="152">
        <v>20</v>
      </c>
      <c r="AN182" s="195">
        <f t="shared" si="177"/>
        <v>1</v>
      </c>
      <c r="AO182" s="592" t="s">
        <v>1366</v>
      </c>
      <c r="AP182" s="565"/>
      <c r="AQ182" s="565"/>
      <c r="AR182" s="565"/>
      <c r="AS182" s="565"/>
      <c r="AT182" s="565"/>
      <c r="AU182" s="40">
        <f t="shared" si="178"/>
        <v>5300</v>
      </c>
      <c r="AV182" s="309"/>
      <c r="AW182" s="309"/>
      <c r="AX182" s="309">
        <v>300</v>
      </c>
      <c r="AY182" s="309"/>
      <c r="AZ182" s="309"/>
      <c r="BA182" s="309">
        <v>5000</v>
      </c>
      <c r="BB182" s="309"/>
      <c r="BC182" s="309"/>
      <c r="BD182" s="309"/>
      <c r="BE182" s="309"/>
      <c r="BF182" s="277" t="s">
        <v>331</v>
      </c>
      <c r="BG182" s="605" t="s">
        <v>332</v>
      </c>
      <c r="BH182" s="605" t="s">
        <v>333</v>
      </c>
      <c r="BI182" s="269" t="s">
        <v>89</v>
      </c>
      <c r="BJ182" s="210" t="s">
        <v>426</v>
      </c>
      <c r="BK182" s="605" t="s">
        <v>427</v>
      </c>
      <c r="BL182" s="210" t="s">
        <v>428</v>
      </c>
      <c r="BM182" s="219">
        <v>13319088856</v>
      </c>
      <c r="BN182" s="642"/>
      <c r="BO182" s="642"/>
      <c r="BP182" s="642"/>
      <c r="BQ182" s="641" t="s">
        <v>1345</v>
      </c>
      <c r="BR182" s="474" t="s">
        <v>1367</v>
      </c>
    </row>
    <row r="183" s="232" customFormat="1" ht="42" hidden="1" customHeight="1" spans="1:70">
      <c r="A183" s="149">
        <v>149</v>
      </c>
      <c r="B183" s="32">
        <v>1</v>
      </c>
      <c r="C183" s="96" t="s">
        <v>89</v>
      </c>
      <c r="D183" s="249">
        <v>1</v>
      </c>
      <c r="E183" s="249">
        <v>5416</v>
      </c>
      <c r="F183" s="88" t="s">
        <v>1368</v>
      </c>
      <c r="G183" s="88" t="s">
        <v>1369</v>
      </c>
      <c r="H183" s="309">
        <v>8000</v>
      </c>
      <c r="I183" s="309"/>
      <c r="J183" s="40">
        <f t="shared" si="176"/>
        <v>4000</v>
      </c>
      <c r="K183" s="504">
        <v>1</v>
      </c>
      <c r="L183" s="306">
        <v>1</v>
      </c>
      <c r="M183" s="306">
        <v>1</v>
      </c>
      <c r="N183" s="306">
        <v>1</v>
      </c>
      <c r="O183" s="40">
        <v>1</v>
      </c>
      <c r="P183" s="40"/>
      <c r="Q183" s="40">
        <v>1</v>
      </c>
      <c r="R183" s="40"/>
      <c r="S183" s="40"/>
      <c r="T183" s="149"/>
      <c r="U183" s="149"/>
      <c r="V183" s="40">
        <v>1</v>
      </c>
      <c r="W183" s="146">
        <f t="shared" si="164"/>
        <v>4000</v>
      </c>
      <c r="X183" s="146">
        <f t="shared" si="165"/>
        <v>4000</v>
      </c>
      <c r="Y183" s="146">
        <f t="shared" si="166"/>
        <v>0</v>
      </c>
      <c r="Z183" s="146">
        <f t="shared" si="167"/>
        <v>4000</v>
      </c>
      <c r="AA183" s="675">
        <v>6550</v>
      </c>
      <c r="AB183" s="174">
        <f t="shared" si="168"/>
        <v>1.6375</v>
      </c>
      <c r="AC183" s="675">
        <v>6550</v>
      </c>
      <c r="AD183" s="480">
        <v>1</v>
      </c>
      <c r="AE183" s="480">
        <v>6356</v>
      </c>
      <c r="AF183" s="480"/>
      <c r="AG183" s="37">
        <f t="shared" si="169"/>
        <v>3000</v>
      </c>
      <c r="AH183" s="175">
        <f t="shared" si="174"/>
        <v>3550</v>
      </c>
      <c r="AI183" s="182">
        <v>44736</v>
      </c>
      <c r="AJ183" s="152">
        <v>1</v>
      </c>
      <c r="AK183" s="566"/>
      <c r="AL183" s="152">
        <v>20</v>
      </c>
      <c r="AM183" s="152">
        <v>20</v>
      </c>
      <c r="AN183" s="195">
        <f t="shared" si="177"/>
        <v>1</v>
      </c>
      <c r="AO183" s="592" t="s">
        <v>1370</v>
      </c>
      <c r="AP183" s="596"/>
      <c r="AQ183" s="596"/>
      <c r="AR183" s="596"/>
      <c r="AS183" s="595"/>
      <c r="AT183" s="595"/>
      <c r="AU183" s="40">
        <f t="shared" si="178"/>
        <v>4000</v>
      </c>
      <c r="AV183" s="309"/>
      <c r="AW183" s="309"/>
      <c r="AX183" s="309">
        <v>4000</v>
      </c>
      <c r="AY183" s="309"/>
      <c r="AZ183" s="309"/>
      <c r="BA183" s="309"/>
      <c r="BB183" s="309"/>
      <c r="BC183" s="309"/>
      <c r="BD183" s="309"/>
      <c r="BE183" s="309"/>
      <c r="BF183" s="277" t="s">
        <v>331</v>
      </c>
      <c r="BG183" s="605" t="s">
        <v>332</v>
      </c>
      <c r="BH183" s="605" t="s">
        <v>333</v>
      </c>
      <c r="BI183" s="269" t="s">
        <v>89</v>
      </c>
      <c r="BJ183" s="210" t="s">
        <v>426</v>
      </c>
      <c r="BK183" s="605" t="s">
        <v>427</v>
      </c>
      <c r="BL183" s="210" t="s">
        <v>428</v>
      </c>
      <c r="BM183" s="219">
        <v>13319088856</v>
      </c>
      <c r="BN183" s="642"/>
      <c r="BO183" s="642"/>
      <c r="BP183" s="642"/>
      <c r="BQ183" s="642"/>
      <c r="BR183" s="279" t="s">
        <v>1371</v>
      </c>
    </row>
    <row r="184" s="233" customFormat="1" ht="42" hidden="1" customHeight="1" spans="1:70">
      <c r="A184" s="149">
        <v>150</v>
      </c>
      <c r="B184" s="32">
        <v>1</v>
      </c>
      <c r="C184" s="96" t="s">
        <v>89</v>
      </c>
      <c r="D184" s="249">
        <v>1</v>
      </c>
      <c r="E184" s="772">
        <v>750</v>
      </c>
      <c r="F184" s="85" t="s">
        <v>1372</v>
      </c>
      <c r="G184" s="85" t="s">
        <v>1373</v>
      </c>
      <c r="H184" s="304">
        <v>750</v>
      </c>
      <c r="I184" s="304"/>
      <c r="J184" s="97">
        <f t="shared" si="176"/>
        <v>750</v>
      </c>
      <c r="K184" s="40">
        <v>1</v>
      </c>
      <c r="L184" s="40">
        <v>1</v>
      </c>
      <c r="M184" s="40">
        <v>1</v>
      </c>
      <c r="N184" s="40">
        <v>1</v>
      </c>
      <c r="O184" s="40">
        <v>1</v>
      </c>
      <c r="P184" s="40"/>
      <c r="Q184" s="40">
        <v>1</v>
      </c>
      <c r="R184" s="40"/>
      <c r="S184" s="40"/>
      <c r="T184" s="40"/>
      <c r="U184" s="40"/>
      <c r="V184" s="40">
        <v>1</v>
      </c>
      <c r="W184" s="146">
        <f t="shared" si="164"/>
        <v>750</v>
      </c>
      <c r="X184" s="146">
        <f t="shared" si="165"/>
        <v>750</v>
      </c>
      <c r="Y184" s="146">
        <f t="shared" si="166"/>
        <v>0</v>
      </c>
      <c r="Z184" s="146">
        <f t="shared" si="167"/>
        <v>750</v>
      </c>
      <c r="AA184" s="253">
        <v>750</v>
      </c>
      <c r="AB184" s="174">
        <f t="shared" si="168"/>
        <v>1</v>
      </c>
      <c r="AC184" s="253">
        <v>750</v>
      </c>
      <c r="AD184" s="253">
        <v>1</v>
      </c>
      <c r="AE184" s="253">
        <v>637</v>
      </c>
      <c r="AF184" s="253"/>
      <c r="AG184" s="37">
        <f t="shared" si="169"/>
        <v>562.5</v>
      </c>
      <c r="AH184" s="175">
        <f t="shared" si="174"/>
        <v>187.5</v>
      </c>
      <c r="AI184" s="182">
        <v>44630</v>
      </c>
      <c r="AJ184" s="152">
        <v>1</v>
      </c>
      <c r="AK184" s="566"/>
      <c r="AL184" s="152">
        <v>20</v>
      </c>
      <c r="AM184" s="152">
        <v>20</v>
      </c>
      <c r="AN184" s="195">
        <f t="shared" si="177"/>
        <v>1</v>
      </c>
      <c r="AO184" s="592" t="s">
        <v>123</v>
      </c>
      <c r="AP184" s="812"/>
      <c r="AQ184" s="812"/>
      <c r="AR184" s="565"/>
      <c r="AS184" s="565"/>
      <c r="AT184" s="565"/>
      <c r="AU184" s="40">
        <f t="shared" si="178"/>
        <v>750</v>
      </c>
      <c r="AV184" s="40"/>
      <c r="AW184" s="40"/>
      <c r="AX184" s="40"/>
      <c r="AY184" s="304">
        <v>750</v>
      </c>
      <c r="AZ184" s="40"/>
      <c r="BA184" s="40"/>
      <c r="BB184" s="40"/>
      <c r="BC184" s="40"/>
      <c r="BD184" s="40"/>
      <c r="BE184" s="40"/>
      <c r="BF184" s="277" t="s">
        <v>331</v>
      </c>
      <c r="BG184" s="607" t="s">
        <v>352</v>
      </c>
      <c r="BH184" s="615" t="s">
        <v>353</v>
      </c>
      <c r="BI184" s="484" t="s">
        <v>89</v>
      </c>
      <c r="BJ184" s="210" t="s">
        <v>426</v>
      </c>
      <c r="BK184" s="269" t="s">
        <v>897</v>
      </c>
      <c r="BL184" s="210" t="s">
        <v>898</v>
      </c>
      <c r="BM184" s="219">
        <v>18209089779</v>
      </c>
      <c r="BN184" s="641" t="s">
        <v>1374</v>
      </c>
      <c r="BO184" s="642">
        <v>13779608818</v>
      </c>
      <c r="BP184" s="641" t="s">
        <v>903</v>
      </c>
      <c r="BQ184" s="641" t="s">
        <v>1375</v>
      </c>
      <c r="BR184" s="88" t="s">
        <v>1376</v>
      </c>
    </row>
    <row r="185" s="233" customFormat="1" ht="42" hidden="1" customHeight="1" spans="1:70">
      <c r="A185" s="149">
        <v>151</v>
      </c>
      <c r="B185" s="32">
        <v>1</v>
      </c>
      <c r="C185" s="96" t="s">
        <v>89</v>
      </c>
      <c r="D185" s="249">
        <v>1</v>
      </c>
      <c r="E185" s="772">
        <v>950</v>
      </c>
      <c r="F185" s="85" t="s">
        <v>1377</v>
      </c>
      <c r="G185" s="85" t="s">
        <v>1378</v>
      </c>
      <c r="H185" s="304">
        <v>950</v>
      </c>
      <c r="I185" s="304"/>
      <c r="J185" s="97">
        <f t="shared" si="176"/>
        <v>950</v>
      </c>
      <c r="K185" s="40">
        <v>1</v>
      </c>
      <c r="L185" s="40">
        <v>1</v>
      </c>
      <c r="M185" s="40">
        <v>1</v>
      </c>
      <c r="N185" s="40">
        <v>1</v>
      </c>
      <c r="O185" s="40">
        <v>1</v>
      </c>
      <c r="P185" s="40"/>
      <c r="Q185" s="40">
        <v>1</v>
      </c>
      <c r="R185" s="40"/>
      <c r="S185" s="40"/>
      <c r="T185" s="40"/>
      <c r="U185" s="40"/>
      <c r="V185" s="40">
        <v>1</v>
      </c>
      <c r="W185" s="146">
        <f t="shared" si="164"/>
        <v>950</v>
      </c>
      <c r="X185" s="146">
        <f t="shared" si="165"/>
        <v>950</v>
      </c>
      <c r="Y185" s="146">
        <f t="shared" si="166"/>
        <v>0</v>
      </c>
      <c r="Z185" s="146">
        <f t="shared" si="167"/>
        <v>950</v>
      </c>
      <c r="AA185" s="253">
        <v>950</v>
      </c>
      <c r="AB185" s="174">
        <f t="shared" si="168"/>
        <v>1</v>
      </c>
      <c r="AC185" s="253">
        <v>950</v>
      </c>
      <c r="AD185" s="253">
        <v>1</v>
      </c>
      <c r="AE185" s="253">
        <v>636</v>
      </c>
      <c r="AF185" s="253"/>
      <c r="AG185" s="37">
        <f t="shared" si="169"/>
        <v>712.5</v>
      </c>
      <c r="AH185" s="175">
        <f t="shared" si="174"/>
        <v>237.5</v>
      </c>
      <c r="AI185" s="182">
        <v>44669</v>
      </c>
      <c r="AJ185" s="152">
        <v>1</v>
      </c>
      <c r="AK185" s="566"/>
      <c r="AL185" s="152">
        <v>20</v>
      </c>
      <c r="AM185" s="152">
        <v>20</v>
      </c>
      <c r="AN185" s="195">
        <f t="shared" si="177"/>
        <v>1</v>
      </c>
      <c r="AO185" s="592" t="s">
        <v>123</v>
      </c>
      <c r="AP185" s="812"/>
      <c r="AQ185" s="812"/>
      <c r="AR185" s="565"/>
      <c r="AS185" s="565"/>
      <c r="AT185" s="565"/>
      <c r="AU185" s="40">
        <f t="shared" si="178"/>
        <v>950</v>
      </c>
      <c r="AV185" s="40"/>
      <c r="AW185" s="40"/>
      <c r="AX185" s="40"/>
      <c r="AY185" s="304">
        <v>950</v>
      </c>
      <c r="AZ185" s="40"/>
      <c r="BA185" s="40"/>
      <c r="BB185" s="40"/>
      <c r="BC185" s="40"/>
      <c r="BD185" s="40"/>
      <c r="BE185" s="40"/>
      <c r="BF185" s="277" t="s">
        <v>331</v>
      </c>
      <c r="BG185" s="607" t="s">
        <v>352</v>
      </c>
      <c r="BH185" s="615" t="s">
        <v>353</v>
      </c>
      <c r="BI185" s="484" t="s">
        <v>89</v>
      </c>
      <c r="BJ185" s="210" t="s">
        <v>426</v>
      </c>
      <c r="BK185" s="269" t="s">
        <v>1379</v>
      </c>
      <c r="BL185" s="210" t="s">
        <v>1380</v>
      </c>
      <c r="BM185" s="219">
        <v>18997699100</v>
      </c>
      <c r="BN185" s="641" t="s">
        <v>1381</v>
      </c>
      <c r="BO185" s="642">
        <v>13551808021</v>
      </c>
      <c r="BP185" s="641" t="s">
        <v>119</v>
      </c>
      <c r="BQ185" s="641" t="s">
        <v>1382</v>
      </c>
      <c r="BR185" s="88" t="s">
        <v>1383</v>
      </c>
    </row>
    <row r="186" s="427" customFormat="1" ht="42" customHeight="1" spans="1:70">
      <c r="A186" s="465">
        <v>152</v>
      </c>
      <c r="B186" s="466">
        <v>1</v>
      </c>
      <c r="C186" s="467" t="s">
        <v>90</v>
      </c>
      <c r="D186" s="470">
        <v>1</v>
      </c>
      <c r="E186" s="470">
        <v>500</v>
      </c>
      <c r="F186" s="482" t="s">
        <v>1384</v>
      </c>
      <c r="G186" s="474" t="s">
        <v>1385</v>
      </c>
      <c r="H186" s="483">
        <v>500</v>
      </c>
      <c r="I186" s="40"/>
      <c r="J186" s="795">
        <v>500</v>
      </c>
      <c r="K186" s="40">
        <v>1</v>
      </c>
      <c r="L186" s="40">
        <v>1</v>
      </c>
      <c r="M186" s="40">
        <v>1</v>
      </c>
      <c r="N186" s="40">
        <v>1</v>
      </c>
      <c r="O186" s="40">
        <v>1</v>
      </c>
      <c r="P186" s="40"/>
      <c r="Q186" s="40">
        <v>1</v>
      </c>
      <c r="R186" s="40"/>
      <c r="S186" s="40"/>
      <c r="T186" s="40"/>
      <c r="U186" s="40"/>
      <c r="V186" s="40">
        <v>1</v>
      </c>
      <c r="W186" s="146">
        <f t="shared" si="164"/>
        <v>500</v>
      </c>
      <c r="X186" s="146">
        <f t="shared" si="165"/>
        <v>500</v>
      </c>
      <c r="Y186" s="146">
        <f t="shared" si="166"/>
        <v>0</v>
      </c>
      <c r="Z186" s="146">
        <f t="shared" si="167"/>
        <v>500</v>
      </c>
      <c r="AA186" s="545">
        <v>500</v>
      </c>
      <c r="AB186" s="542">
        <f t="shared" si="168"/>
        <v>1</v>
      </c>
      <c r="AC186" s="545">
        <v>500</v>
      </c>
      <c r="AD186" s="545">
        <v>1</v>
      </c>
      <c r="AE186" s="545">
        <v>212</v>
      </c>
      <c r="AF186" s="546"/>
      <c r="AG186" s="441">
        <f t="shared" si="169"/>
        <v>375</v>
      </c>
      <c r="AH186" s="562">
        <f t="shared" si="174"/>
        <v>125</v>
      </c>
      <c r="AI186" s="567">
        <v>44676</v>
      </c>
      <c r="AJ186" s="152">
        <v>1</v>
      </c>
      <c r="AK186" s="566"/>
      <c r="AL186" s="152">
        <v>10</v>
      </c>
      <c r="AM186" s="152">
        <v>10</v>
      </c>
      <c r="AN186" s="195">
        <f t="shared" si="177"/>
        <v>1</v>
      </c>
      <c r="AO186" s="814" t="s">
        <v>123</v>
      </c>
      <c r="AP186" s="595"/>
      <c r="AQ186" s="595"/>
      <c r="AR186" s="565"/>
      <c r="AS186" s="565"/>
      <c r="AT186" s="565"/>
      <c r="AU186" s="40">
        <f t="shared" si="178"/>
        <v>500</v>
      </c>
      <c r="AV186" s="40"/>
      <c r="AW186" s="40"/>
      <c r="AX186" s="40"/>
      <c r="AY186" s="40">
        <v>500</v>
      </c>
      <c r="AZ186" s="40"/>
      <c r="BA186" s="40"/>
      <c r="BB186" s="40"/>
      <c r="BC186" s="40"/>
      <c r="BD186" s="40"/>
      <c r="BE186" s="40"/>
      <c r="BF186" s="277" t="s">
        <v>331</v>
      </c>
      <c r="BG186" s="607" t="s">
        <v>332</v>
      </c>
      <c r="BH186" s="607" t="s">
        <v>333</v>
      </c>
      <c r="BI186" s="606" t="s">
        <v>90</v>
      </c>
      <c r="BJ186" s="269" t="s">
        <v>368</v>
      </c>
      <c r="BK186" s="269" t="s">
        <v>369</v>
      </c>
      <c r="BL186" s="269" t="s">
        <v>370</v>
      </c>
      <c r="BM186" s="506">
        <v>18809081213</v>
      </c>
      <c r="BN186" s="703" t="s">
        <v>1386</v>
      </c>
      <c r="BO186" s="637">
        <v>13201059797</v>
      </c>
      <c r="BP186" s="703" t="s">
        <v>195</v>
      </c>
      <c r="BQ186" s="703" t="s">
        <v>196</v>
      </c>
      <c r="BR186" s="769" t="s">
        <v>951</v>
      </c>
    </row>
    <row r="187" s="620" customFormat="1" ht="42" customHeight="1" spans="1:70">
      <c r="A187" s="465">
        <v>153</v>
      </c>
      <c r="B187" s="644">
        <v>1</v>
      </c>
      <c r="C187" s="645" t="s">
        <v>90</v>
      </c>
      <c r="D187" s="249">
        <v>1</v>
      </c>
      <c r="E187" s="249">
        <v>6000</v>
      </c>
      <c r="F187" s="647" t="s">
        <v>1387</v>
      </c>
      <c r="G187" s="88" t="s">
        <v>1388</v>
      </c>
      <c r="H187" s="648">
        <v>8000</v>
      </c>
      <c r="I187" s="309"/>
      <c r="J187" s="795">
        <f t="shared" ref="J187:J194" si="179">AU187</f>
        <v>6000</v>
      </c>
      <c r="K187" s="309">
        <v>1</v>
      </c>
      <c r="L187" s="309">
        <v>1</v>
      </c>
      <c r="M187" s="309">
        <v>1</v>
      </c>
      <c r="N187" s="40">
        <v>1</v>
      </c>
      <c r="O187" s="309">
        <v>1</v>
      </c>
      <c r="P187" s="309"/>
      <c r="Q187" s="309">
        <v>1</v>
      </c>
      <c r="R187" s="97"/>
      <c r="S187" s="97"/>
      <c r="T187" s="309"/>
      <c r="U187" s="309"/>
      <c r="V187" s="309">
        <v>1</v>
      </c>
      <c r="W187" s="146">
        <f t="shared" si="164"/>
        <v>6000</v>
      </c>
      <c r="X187" s="146">
        <f t="shared" si="165"/>
        <v>6000</v>
      </c>
      <c r="Y187" s="146">
        <f t="shared" si="166"/>
        <v>0</v>
      </c>
      <c r="Z187" s="146">
        <f t="shared" si="167"/>
        <v>6000</v>
      </c>
      <c r="AA187" s="545">
        <v>5000</v>
      </c>
      <c r="AB187" s="542">
        <f t="shared" si="168"/>
        <v>0.833333333333333</v>
      </c>
      <c r="AC187" s="545">
        <v>5000</v>
      </c>
      <c r="AD187" s="545">
        <v>1</v>
      </c>
      <c r="AE187" s="545"/>
      <c r="AF187" s="546"/>
      <c r="AG187" s="441">
        <f t="shared" si="169"/>
        <v>4500</v>
      </c>
      <c r="AH187" s="562">
        <f t="shared" si="174"/>
        <v>500</v>
      </c>
      <c r="AI187" s="567">
        <v>44651</v>
      </c>
      <c r="AJ187" s="152">
        <v>1</v>
      </c>
      <c r="AK187" s="566"/>
      <c r="AL187" s="152">
        <v>10</v>
      </c>
      <c r="AM187" s="152">
        <v>10</v>
      </c>
      <c r="AN187" s="195">
        <f t="shared" si="177"/>
        <v>1</v>
      </c>
      <c r="AO187" s="856" t="s">
        <v>148</v>
      </c>
      <c r="AP187" s="565"/>
      <c r="AQ187" s="565"/>
      <c r="AR187" s="565"/>
      <c r="AS187" s="565"/>
      <c r="AT187" s="565"/>
      <c r="AU187" s="40">
        <f t="shared" si="178"/>
        <v>6000</v>
      </c>
      <c r="AV187" s="309"/>
      <c r="AW187" s="690"/>
      <c r="AX187" s="309"/>
      <c r="AY187" s="309"/>
      <c r="AZ187" s="309"/>
      <c r="BA187" s="309">
        <v>6000</v>
      </c>
      <c r="BB187" s="309"/>
      <c r="BC187" s="690"/>
      <c r="BD187" s="309"/>
      <c r="BE187" s="309"/>
      <c r="BF187" s="277" t="s">
        <v>331</v>
      </c>
      <c r="BG187" s="607" t="s">
        <v>332</v>
      </c>
      <c r="BH187" s="607" t="s">
        <v>333</v>
      </c>
      <c r="BI187" s="606" t="s">
        <v>90</v>
      </c>
      <c r="BJ187" s="269" t="s">
        <v>368</v>
      </c>
      <c r="BK187" s="269" t="s">
        <v>369</v>
      </c>
      <c r="BL187" s="269" t="s">
        <v>370</v>
      </c>
      <c r="BM187" s="506">
        <v>18809081213</v>
      </c>
      <c r="BN187" s="703" t="s">
        <v>1389</v>
      </c>
      <c r="BO187" s="637">
        <v>18660517690</v>
      </c>
      <c r="BP187" s="703" t="s">
        <v>311</v>
      </c>
      <c r="BQ187" s="703" t="s">
        <v>312</v>
      </c>
      <c r="BR187" s="769" t="s">
        <v>1390</v>
      </c>
    </row>
    <row r="188" s="232" customFormat="1" ht="42" hidden="1" customHeight="1" spans="1:70">
      <c r="A188" s="214" t="s">
        <v>141</v>
      </c>
      <c r="B188" s="37">
        <f>SUM(B189:B194)</f>
        <v>6</v>
      </c>
      <c r="C188" s="394"/>
      <c r="D188" s="715"/>
      <c r="E188" s="715"/>
      <c r="F188" s="664" t="s">
        <v>1391</v>
      </c>
      <c r="G188" s="716"/>
      <c r="H188" s="37">
        <f>SUM(H189:H194)</f>
        <v>64300</v>
      </c>
      <c r="I188" s="37"/>
      <c r="J188" s="37">
        <f t="shared" ref="J188:T188" si="180">SUM(J189:J194)</f>
        <v>52100</v>
      </c>
      <c r="K188" s="37">
        <f t="shared" si="180"/>
        <v>6</v>
      </c>
      <c r="L188" s="37">
        <f t="shared" si="180"/>
        <v>6</v>
      </c>
      <c r="M188" s="37">
        <f t="shared" si="180"/>
        <v>6</v>
      </c>
      <c r="N188" s="37">
        <f t="shared" si="180"/>
        <v>6</v>
      </c>
      <c r="O188" s="37">
        <f t="shared" si="180"/>
        <v>6</v>
      </c>
      <c r="P188" s="37">
        <f t="shared" si="180"/>
        <v>0</v>
      </c>
      <c r="Q188" s="37">
        <f t="shared" si="180"/>
        <v>6</v>
      </c>
      <c r="R188" s="37">
        <f t="shared" si="180"/>
        <v>0</v>
      </c>
      <c r="S188" s="37"/>
      <c r="T188" s="37">
        <f>SUM(T189:T194)</f>
        <v>0</v>
      </c>
      <c r="U188" s="37"/>
      <c r="V188" s="37">
        <f>SUM(V189:V194)</f>
        <v>6</v>
      </c>
      <c r="W188" s="37"/>
      <c r="X188" s="37"/>
      <c r="Y188" s="37"/>
      <c r="Z188" s="37"/>
      <c r="AA188" s="445">
        <f>SUM(AA189:AA194)</f>
        <v>39200</v>
      </c>
      <c r="AB188" s="174">
        <f t="shared" si="168"/>
        <v>0.752399232245681</v>
      </c>
      <c r="AC188" s="445">
        <f>SUM(AC189:AC194)</f>
        <v>43800</v>
      </c>
      <c r="AD188" s="445"/>
      <c r="AE188" s="445"/>
      <c r="AF188" s="445"/>
      <c r="AG188" s="37"/>
      <c r="AH188" s="37"/>
      <c r="AI188" s="681"/>
      <c r="AJ188" s="681"/>
      <c r="AK188" s="566"/>
      <c r="AL188" s="681"/>
      <c r="AM188" s="681"/>
      <c r="AN188" s="566"/>
      <c r="AO188" s="812"/>
      <c r="AP188" s="565"/>
      <c r="AQ188" s="565"/>
      <c r="AR188" s="565"/>
      <c r="AS188" s="565"/>
      <c r="AT188" s="565"/>
      <c r="AU188" s="37">
        <f t="shared" ref="AU188:BD188" si="181">SUM(AU189:AU194)</f>
        <v>52100</v>
      </c>
      <c r="AV188" s="37">
        <f t="shared" si="181"/>
        <v>6480</v>
      </c>
      <c r="AW188" s="37">
        <f t="shared" si="181"/>
        <v>0</v>
      </c>
      <c r="AX188" s="37">
        <f t="shared" si="181"/>
        <v>21320</v>
      </c>
      <c r="AY188" s="37">
        <f t="shared" si="181"/>
        <v>0</v>
      </c>
      <c r="AZ188" s="37">
        <f t="shared" si="181"/>
        <v>500</v>
      </c>
      <c r="BA188" s="37">
        <f t="shared" si="181"/>
        <v>5000</v>
      </c>
      <c r="BB188" s="37">
        <f t="shared" si="181"/>
        <v>0</v>
      </c>
      <c r="BC188" s="37">
        <f t="shared" si="181"/>
        <v>18800</v>
      </c>
      <c r="BD188" s="37">
        <f t="shared" si="181"/>
        <v>0</v>
      </c>
      <c r="BE188" s="37"/>
      <c r="BF188" s="762"/>
      <c r="BG188" s="394"/>
      <c r="BH188" s="394"/>
      <c r="BI188" s="32"/>
      <c r="BJ188" s="394"/>
      <c r="BK188" s="394"/>
      <c r="BL188" s="394"/>
      <c r="BM188" s="394"/>
      <c r="BN188" s="715"/>
      <c r="BO188" s="715"/>
      <c r="BP188" s="715"/>
      <c r="BQ188" s="715"/>
      <c r="BR188" s="225"/>
    </row>
    <row r="189" s="122" customFormat="1" ht="61" hidden="1" customHeight="1" spans="1:70">
      <c r="A189" s="149">
        <v>154</v>
      </c>
      <c r="B189" s="302">
        <v>1</v>
      </c>
      <c r="C189" s="207" t="s">
        <v>86</v>
      </c>
      <c r="D189" s="470">
        <v>1</v>
      </c>
      <c r="E189" s="470">
        <v>5400</v>
      </c>
      <c r="F189" s="65" t="s">
        <v>1392</v>
      </c>
      <c r="G189" s="652" t="s">
        <v>1393</v>
      </c>
      <c r="H189" s="713">
        <v>8000</v>
      </c>
      <c r="I189" s="713"/>
      <c r="J189" s="97">
        <f t="shared" si="179"/>
        <v>8000</v>
      </c>
      <c r="K189" s="40">
        <v>1</v>
      </c>
      <c r="L189" s="40">
        <v>1</v>
      </c>
      <c r="M189" s="40">
        <v>1</v>
      </c>
      <c r="N189" s="40">
        <v>1</v>
      </c>
      <c r="O189" s="309">
        <v>1</v>
      </c>
      <c r="P189" s="40"/>
      <c r="Q189" s="40">
        <v>1</v>
      </c>
      <c r="R189" s="40"/>
      <c r="S189" s="40"/>
      <c r="T189" s="40"/>
      <c r="U189" s="40"/>
      <c r="V189" s="40">
        <v>1</v>
      </c>
      <c r="W189" s="146">
        <f t="shared" ref="W189:W194" si="182">O189*J189</f>
        <v>8000</v>
      </c>
      <c r="X189" s="146">
        <f t="shared" ref="X189:X194" si="183">Q189*J189</f>
        <v>8000</v>
      </c>
      <c r="Y189" s="146">
        <f t="shared" ref="Y189:Y194" si="184">T189*J189</f>
        <v>0</v>
      </c>
      <c r="Z189" s="146">
        <f t="shared" ref="Z189:Z194" si="185">AJ189*J189</f>
        <v>8000</v>
      </c>
      <c r="AA189" s="253">
        <v>8000</v>
      </c>
      <c r="AB189" s="174">
        <f t="shared" si="168"/>
        <v>1</v>
      </c>
      <c r="AC189" s="253">
        <v>8000</v>
      </c>
      <c r="AD189" s="253">
        <v>1</v>
      </c>
      <c r="AE189" s="253">
        <v>5319</v>
      </c>
      <c r="AF189" s="253"/>
      <c r="AG189" s="37">
        <f t="shared" ref="AG189:AG194" si="186">J189*0.75</f>
        <v>6000</v>
      </c>
      <c r="AH189" s="175">
        <f t="shared" ref="AH189:AH194" si="187">AA189-AG189</f>
        <v>2000</v>
      </c>
      <c r="AI189" s="182">
        <v>44661</v>
      </c>
      <c r="AJ189" s="152">
        <v>1</v>
      </c>
      <c r="AK189" s="566"/>
      <c r="AL189" s="152">
        <v>110</v>
      </c>
      <c r="AM189" s="152">
        <v>35</v>
      </c>
      <c r="AN189" s="195">
        <f t="shared" ref="AN189:AN194" si="188">AM189/AL189</f>
        <v>0.318181818181818</v>
      </c>
      <c r="AO189" s="592" t="s">
        <v>1394</v>
      </c>
      <c r="AP189" s="565"/>
      <c r="AQ189" s="565"/>
      <c r="AR189" s="565"/>
      <c r="AS189" s="565"/>
      <c r="AT189" s="565"/>
      <c r="AU189" s="40">
        <f t="shared" ref="AU189:AU194" si="189">AV189+AW189+AX189+AY189+AZ189+BA189+BC189+BD189+BB189</f>
        <v>8000</v>
      </c>
      <c r="AV189" s="40">
        <v>4800</v>
      </c>
      <c r="AW189" s="40"/>
      <c r="AX189" s="40">
        <v>200</v>
      </c>
      <c r="AY189" s="40"/>
      <c r="AZ189" s="40"/>
      <c r="BA189" s="40">
        <v>3000</v>
      </c>
      <c r="BB189" s="40"/>
      <c r="BC189" s="40"/>
      <c r="BD189" s="40"/>
      <c r="BE189" s="40"/>
      <c r="BF189" s="618" t="s">
        <v>483</v>
      </c>
      <c r="BG189" s="757" t="s">
        <v>1395</v>
      </c>
      <c r="BH189" s="618" t="s">
        <v>1396</v>
      </c>
      <c r="BI189" s="484" t="s">
        <v>89</v>
      </c>
      <c r="BJ189" s="210" t="s">
        <v>426</v>
      </c>
      <c r="BK189" s="757" t="s">
        <v>1395</v>
      </c>
      <c r="BL189" s="757" t="s">
        <v>1397</v>
      </c>
      <c r="BM189" s="713">
        <v>13899488118</v>
      </c>
      <c r="BN189" s="893" t="s">
        <v>1398</v>
      </c>
      <c r="BO189" s="771">
        <v>15888182658</v>
      </c>
      <c r="BP189" s="771"/>
      <c r="BQ189" s="771"/>
      <c r="BR189" s="225"/>
    </row>
    <row r="190" s="122" customFormat="1" ht="42" hidden="1" customHeight="1" spans="1:70">
      <c r="A190" s="149">
        <v>155</v>
      </c>
      <c r="B190" s="302">
        <v>1</v>
      </c>
      <c r="C190" s="207" t="s">
        <v>86</v>
      </c>
      <c r="D190" s="470">
        <v>1</v>
      </c>
      <c r="E190" s="470">
        <v>1600</v>
      </c>
      <c r="F190" s="65" t="s">
        <v>1399</v>
      </c>
      <c r="G190" s="876" t="s">
        <v>1400</v>
      </c>
      <c r="H190" s="713">
        <v>2800</v>
      </c>
      <c r="I190" s="713"/>
      <c r="J190" s="97">
        <f t="shared" si="179"/>
        <v>2800</v>
      </c>
      <c r="K190" s="40">
        <v>1</v>
      </c>
      <c r="L190" s="40">
        <v>1</v>
      </c>
      <c r="M190" s="40">
        <v>1</v>
      </c>
      <c r="N190" s="40">
        <v>1</v>
      </c>
      <c r="O190" s="309">
        <v>1</v>
      </c>
      <c r="P190" s="40"/>
      <c r="Q190" s="40">
        <v>1</v>
      </c>
      <c r="R190" s="40"/>
      <c r="S190" s="40"/>
      <c r="T190" s="40"/>
      <c r="U190" s="40"/>
      <c r="V190" s="40">
        <v>1</v>
      </c>
      <c r="W190" s="146">
        <f t="shared" si="182"/>
        <v>2800</v>
      </c>
      <c r="X190" s="146">
        <f t="shared" si="183"/>
        <v>2800</v>
      </c>
      <c r="Y190" s="146">
        <f t="shared" si="184"/>
        <v>0</v>
      </c>
      <c r="Z190" s="146">
        <f t="shared" si="185"/>
        <v>2800</v>
      </c>
      <c r="AA190" s="253">
        <v>2800</v>
      </c>
      <c r="AB190" s="174">
        <f t="shared" si="168"/>
        <v>1</v>
      </c>
      <c r="AC190" s="253">
        <v>2800</v>
      </c>
      <c r="AD190" s="253">
        <v>1</v>
      </c>
      <c r="AE190" s="253">
        <v>860</v>
      </c>
      <c r="AF190" s="253"/>
      <c r="AG190" s="37">
        <f t="shared" si="186"/>
        <v>2100</v>
      </c>
      <c r="AH190" s="175">
        <f t="shared" si="187"/>
        <v>700</v>
      </c>
      <c r="AI190" s="182">
        <v>44661</v>
      </c>
      <c r="AJ190" s="152">
        <v>1</v>
      </c>
      <c r="AK190" s="566"/>
      <c r="AL190" s="152">
        <v>55</v>
      </c>
      <c r="AM190" s="152">
        <v>7</v>
      </c>
      <c r="AN190" s="195">
        <f t="shared" si="188"/>
        <v>0.127272727272727</v>
      </c>
      <c r="AO190" s="592" t="s">
        <v>1401</v>
      </c>
      <c r="AP190" s="565"/>
      <c r="AQ190" s="565"/>
      <c r="AR190" s="565"/>
      <c r="AS190" s="565"/>
      <c r="AT190" s="565"/>
      <c r="AU190" s="40">
        <f t="shared" si="189"/>
        <v>2800</v>
      </c>
      <c r="AV190" s="40">
        <v>1680</v>
      </c>
      <c r="AW190" s="40"/>
      <c r="AX190" s="40">
        <v>1120</v>
      </c>
      <c r="AY190" s="40"/>
      <c r="AZ190" s="40"/>
      <c r="BA190" s="40"/>
      <c r="BB190" s="40"/>
      <c r="BC190" s="40"/>
      <c r="BD190" s="40"/>
      <c r="BE190" s="40"/>
      <c r="BF190" s="618" t="s">
        <v>483</v>
      </c>
      <c r="BG190" s="757" t="s">
        <v>1395</v>
      </c>
      <c r="BH190" s="618" t="s">
        <v>1396</v>
      </c>
      <c r="BI190" s="484" t="s">
        <v>89</v>
      </c>
      <c r="BJ190" s="269" t="s">
        <v>426</v>
      </c>
      <c r="BK190" s="757" t="s">
        <v>1395</v>
      </c>
      <c r="BL190" s="757" t="s">
        <v>1397</v>
      </c>
      <c r="BM190" s="713">
        <v>13899488118</v>
      </c>
      <c r="BN190" s="893" t="s">
        <v>1402</v>
      </c>
      <c r="BO190" s="771">
        <v>13319859927</v>
      </c>
      <c r="BP190" s="771"/>
      <c r="BQ190" s="771"/>
      <c r="BR190" s="225"/>
    </row>
    <row r="191" s="120" customFormat="1" ht="42" hidden="1" customHeight="1" spans="1:70">
      <c r="A191" s="149">
        <v>156</v>
      </c>
      <c r="B191" s="40">
        <v>1</v>
      </c>
      <c r="C191" s="484" t="s">
        <v>87</v>
      </c>
      <c r="D191" s="485">
        <v>1</v>
      </c>
      <c r="E191" s="485">
        <v>20000</v>
      </c>
      <c r="F191" s="95" t="s">
        <v>1403</v>
      </c>
      <c r="G191" s="477" t="s">
        <v>1404</v>
      </c>
      <c r="H191" s="309">
        <v>20000</v>
      </c>
      <c r="I191" s="309"/>
      <c r="J191" s="40">
        <f t="shared" si="179"/>
        <v>20000</v>
      </c>
      <c r="K191" s="309">
        <v>1</v>
      </c>
      <c r="L191" s="302">
        <v>1</v>
      </c>
      <c r="M191" s="302">
        <v>1</v>
      </c>
      <c r="N191" s="302">
        <v>1</v>
      </c>
      <c r="O191" s="302">
        <v>1</v>
      </c>
      <c r="P191" s="302"/>
      <c r="Q191" s="302">
        <v>1</v>
      </c>
      <c r="R191" s="302"/>
      <c r="S191" s="302"/>
      <c r="T191" s="302"/>
      <c r="U191" s="302"/>
      <c r="V191" s="302">
        <v>1</v>
      </c>
      <c r="W191" s="146">
        <f t="shared" si="182"/>
        <v>20000</v>
      </c>
      <c r="X191" s="146">
        <f t="shared" si="183"/>
        <v>20000</v>
      </c>
      <c r="Y191" s="146">
        <f t="shared" si="184"/>
        <v>0</v>
      </c>
      <c r="Z191" s="146">
        <f t="shared" si="185"/>
        <v>20000</v>
      </c>
      <c r="AA191" s="253">
        <v>12100</v>
      </c>
      <c r="AB191" s="174">
        <f t="shared" si="168"/>
        <v>0.605</v>
      </c>
      <c r="AC191" s="456">
        <v>18000</v>
      </c>
      <c r="AD191" s="480">
        <v>1</v>
      </c>
      <c r="AE191" s="480">
        <v>6000</v>
      </c>
      <c r="AF191" s="480"/>
      <c r="AG191" s="37">
        <f t="shared" si="186"/>
        <v>15000</v>
      </c>
      <c r="AH191" s="175">
        <f t="shared" si="187"/>
        <v>-2900</v>
      </c>
      <c r="AI191" s="182">
        <v>44734</v>
      </c>
      <c r="AJ191" s="152">
        <v>1</v>
      </c>
      <c r="AK191" s="566"/>
      <c r="AL191" s="152">
        <v>25</v>
      </c>
      <c r="AM191" s="152">
        <v>25</v>
      </c>
      <c r="AN191" s="195">
        <f t="shared" si="188"/>
        <v>1</v>
      </c>
      <c r="AO191" s="596"/>
      <c r="AP191" s="595"/>
      <c r="AQ191" s="595"/>
      <c r="AR191" s="596"/>
      <c r="AS191" s="595"/>
      <c r="AT191" s="595"/>
      <c r="AU191" s="40">
        <f t="shared" si="189"/>
        <v>20000</v>
      </c>
      <c r="AV191" s="302"/>
      <c r="AW191" s="302"/>
      <c r="AX191" s="309">
        <v>20000</v>
      </c>
      <c r="AY191" s="302"/>
      <c r="AZ191" s="302"/>
      <c r="BA191" s="302"/>
      <c r="BB191" s="302"/>
      <c r="BC191" s="302"/>
      <c r="BD191" s="302"/>
      <c r="BE191" s="302"/>
      <c r="BF191" s="277" t="s">
        <v>483</v>
      </c>
      <c r="BG191" s="607" t="s">
        <v>484</v>
      </c>
      <c r="BH191" s="692" t="s">
        <v>485</v>
      </c>
      <c r="BI191" s="484" t="s">
        <v>87</v>
      </c>
      <c r="BJ191" s="618" t="s">
        <v>1213</v>
      </c>
      <c r="BK191" s="33" t="s">
        <v>486</v>
      </c>
      <c r="BL191" s="605" t="s">
        <v>1405</v>
      </c>
      <c r="BM191" s="504">
        <v>13199758888</v>
      </c>
      <c r="BN191" s="638"/>
      <c r="BO191" s="638"/>
      <c r="BP191" s="638"/>
      <c r="BQ191" s="638"/>
      <c r="BR191" s="225" t="s">
        <v>360</v>
      </c>
    </row>
    <row r="192" s="122" customFormat="1" ht="42" hidden="1" customHeight="1" spans="1:70">
      <c r="A192" s="149">
        <v>157</v>
      </c>
      <c r="B192" s="718">
        <v>1</v>
      </c>
      <c r="C192" s="484" t="s">
        <v>88</v>
      </c>
      <c r="D192" s="485">
        <v>1</v>
      </c>
      <c r="E192" s="485">
        <v>2000</v>
      </c>
      <c r="F192" s="88" t="s">
        <v>1406</v>
      </c>
      <c r="G192" s="720" t="s">
        <v>1407</v>
      </c>
      <c r="H192" s="478">
        <v>2500</v>
      </c>
      <c r="I192" s="478"/>
      <c r="J192" s="97">
        <f t="shared" si="179"/>
        <v>2000</v>
      </c>
      <c r="K192" s="40">
        <v>1</v>
      </c>
      <c r="L192" s="40">
        <v>1</v>
      </c>
      <c r="M192" s="40">
        <v>1</v>
      </c>
      <c r="N192" s="40">
        <v>1</v>
      </c>
      <c r="O192" s="877">
        <v>1</v>
      </c>
      <c r="P192" s="877"/>
      <c r="Q192" s="40">
        <v>1</v>
      </c>
      <c r="R192" s="40"/>
      <c r="S192" s="40"/>
      <c r="T192" s="40"/>
      <c r="U192" s="40"/>
      <c r="V192" s="877">
        <v>1</v>
      </c>
      <c r="W192" s="146">
        <f t="shared" si="182"/>
        <v>2000</v>
      </c>
      <c r="X192" s="146">
        <f t="shared" si="183"/>
        <v>2000</v>
      </c>
      <c r="Y192" s="146">
        <f t="shared" si="184"/>
        <v>0</v>
      </c>
      <c r="Z192" s="146">
        <f t="shared" si="185"/>
        <v>2000</v>
      </c>
      <c r="AA192" s="253">
        <v>1800</v>
      </c>
      <c r="AB192" s="174">
        <f t="shared" si="168"/>
        <v>0.9</v>
      </c>
      <c r="AC192" s="253">
        <v>1000</v>
      </c>
      <c r="AD192" s="253">
        <v>1</v>
      </c>
      <c r="AE192" s="253">
        <v>1557</v>
      </c>
      <c r="AF192" s="253"/>
      <c r="AG192" s="37">
        <f t="shared" si="186"/>
        <v>1500</v>
      </c>
      <c r="AH192" s="175">
        <f t="shared" si="187"/>
        <v>300</v>
      </c>
      <c r="AI192" s="182">
        <v>44681</v>
      </c>
      <c r="AJ192" s="149">
        <v>1</v>
      </c>
      <c r="AK192" s="254"/>
      <c r="AL192" s="149">
        <v>10</v>
      </c>
      <c r="AM192" s="149">
        <v>10</v>
      </c>
      <c r="AN192" s="195">
        <f t="shared" si="188"/>
        <v>1</v>
      </c>
      <c r="AO192" s="592" t="s">
        <v>318</v>
      </c>
      <c r="AP192" s="565"/>
      <c r="AQ192" s="565"/>
      <c r="AR192" s="462"/>
      <c r="AS192" s="462"/>
      <c r="AT192" s="462"/>
      <c r="AU192" s="40">
        <f t="shared" si="189"/>
        <v>2000</v>
      </c>
      <c r="AV192" s="749"/>
      <c r="AW192" s="749"/>
      <c r="AX192" s="749"/>
      <c r="AY192" s="749"/>
      <c r="AZ192" s="749"/>
      <c r="BA192" s="749">
        <v>2000</v>
      </c>
      <c r="BB192" s="749"/>
      <c r="BC192" s="749"/>
      <c r="BD192" s="749"/>
      <c r="BE192" s="749"/>
      <c r="BF192" s="618" t="s">
        <v>483</v>
      </c>
      <c r="BG192" s="607" t="s">
        <v>484</v>
      </c>
      <c r="BH192" s="618" t="s">
        <v>485</v>
      </c>
      <c r="BI192" s="207" t="s">
        <v>88</v>
      </c>
      <c r="BJ192" s="618" t="s">
        <v>528</v>
      </c>
      <c r="BK192" s="606" t="s">
        <v>1408</v>
      </c>
      <c r="BL192" s="606" t="s">
        <v>1409</v>
      </c>
      <c r="BM192" s="763">
        <v>18809086007</v>
      </c>
      <c r="BN192" s="894" t="s">
        <v>1410</v>
      </c>
      <c r="BO192" s="775">
        <v>15509086930</v>
      </c>
      <c r="BP192" s="895" t="s">
        <v>1411</v>
      </c>
      <c r="BQ192" s="775"/>
      <c r="BR192" s="225"/>
    </row>
    <row r="193" s="234" customFormat="1" ht="42" hidden="1" customHeight="1" spans="1:70">
      <c r="A193" s="149">
        <v>158</v>
      </c>
      <c r="B193" s="32">
        <v>1</v>
      </c>
      <c r="C193" s="96" t="s">
        <v>89</v>
      </c>
      <c r="D193" s="249">
        <v>1</v>
      </c>
      <c r="E193" s="249">
        <v>5000</v>
      </c>
      <c r="F193" s="475" t="s">
        <v>1412</v>
      </c>
      <c r="G193" s="476" t="s">
        <v>1413</v>
      </c>
      <c r="H193" s="40">
        <v>10000</v>
      </c>
      <c r="I193" s="40"/>
      <c r="J193" s="40">
        <f t="shared" si="179"/>
        <v>5500</v>
      </c>
      <c r="K193" s="40">
        <v>1</v>
      </c>
      <c r="L193" s="40">
        <v>1</v>
      </c>
      <c r="M193" s="40">
        <v>1</v>
      </c>
      <c r="N193" s="40">
        <v>1</v>
      </c>
      <c r="O193" s="40">
        <v>1</v>
      </c>
      <c r="P193" s="40"/>
      <c r="Q193" s="40">
        <v>1</v>
      </c>
      <c r="R193" s="40"/>
      <c r="S193" s="40"/>
      <c r="T193" s="40"/>
      <c r="U193" s="40"/>
      <c r="V193" s="40">
        <v>1</v>
      </c>
      <c r="W193" s="146">
        <f t="shared" si="182"/>
        <v>5500</v>
      </c>
      <c r="X193" s="146">
        <f t="shared" si="183"/>
        <v>5500</v>
      </c>
      <c r="Y193" s="146">
        <f t="shared" si="184"/>
        <v>0</v>
      </c>
      <c r="Z193" s="146">
        <f t="shared" si="185"/>
        <v>5500</v>
      </c>
      <c r="AA193" s="675">
        <v>5500</v>
      </c>
      <c r="AB193" s="174">
        <f t="shared" si="168"/>
        <v>1</v>
      </c>
      <c r="AC193" s="480">
        <v>5500</v>
      </c>
      <c r="AD193" s="480">
        <v>1</v>
      </c>
      <c r="AE193" s="480">
        <v>5161</v>
      </c>
      <c r="AF193" s="480"/>
      <c r="AG193" s="37">
        <f t="shared" si="186"/>
        <v>4125</v>
      </c>
      <c r="AH193" s="175">
        <f t="shared" si="187"/>
        <v>1375</v>
      </c>
      <c r="AI193" s="179">
        <v>44646</v>
      </c>
      <c r="AJ193" s="152">
        <v>1</v>
      </c>
      <c r="AK193" s="566"/>
      <c r="AL193" s="152">
        <v>50</v>
      </c>
      <c r="AM193" s="152">
        <v>50</v>
      </c>
      <c r="AN193" s="195">
        <f t="shared" si="188"/>
        <v>1</v>
      </c>
      <c r="AO193" s="813" t="s">
        <v>123</v>
      </c>
      <c r="AP193" s="587"/>
      <c r="AQ193" s="587"/>
      <c r="AR193" s="587"/>
      <c r="AS193" s="523"/>
      <c r="AT193" s="523"/>
      <c r="AU193" s="40">
        <f t="shared" si="189"/>
        <v>5500</v>
      </c>
      <c r="AV193" s="40"/>
      <c r="AW193" s="40"/>
      <c r="AX193" s="40"/>
      <c r="AY193" s="40"/>
      <c r="AZ193" s="40">
        <v>500</v>
      </c>
      <c r="BA193" s="40"/>
      <c r="BB193" s="40"/>
      <c r="BC193" s="40">
        <v>5000</v>
      </c>
      <c r="BD193" s="40"/>
      <c r="BE193" s="40"/>
      <c r="BF193" s="210" t="s">
        <v>483</v>
      </c>
      <c r="BG193" s="605" t="s">
        <v>484</v>
      </c>
      <c r="BH193" s="607" t="s">
        <v>485</v>
      </c>
      <c r="BI193" s="42" t="s">
        <v>89</v>
      </c>
      <c r="BJ193" s="210" t="s">
        <v>426</v>
      </c>
      <c r="BK193" s="269" t="s">
        <v>555</v>
      </c>
      <c r="BL193" s="269" t="s">
        <v>556</v>
      </c>
      <c r="BM193" s="152">
        <v>13899493969</v>
      </c>
      <c r="BN193" s="591" t="s">
        <v>1414</v>
      </c>
      <c r="BO193" s="565">
        <v>13505110665</v>
      </c>
      <c r="BP193" s="591" t="s">
        <v>1415</v>
      </c>
      <c r="BQ193" s="591" t="s">
        <v>1416</v>
      </c>
      <c r="BR193" s="151" t="s">
        <v>1149</v>
      </c>
    </row>
    <row r="194" s="707" customFormat="1" ht="42" customHeight="1" spans="1:70">
      <c r="A194" s="465">
        <v>159</v>
      </c>
      <c r="B194" s="648">
        <v>1</v>
      </c>
      <c r="C194" s="896" t="s">
        <v>90</v>
      </c>
      <c r="D194" s="638">
        <v>1</v>
      </c>
      <c r="E194" s="638">
        <v>13800</v>
      </c>
      <c r="F194" s="647" t="s">
        <v>1417</v>
      </c>
      <c r="G194" s="278" t="s">
        <v>1418</v>
      </c>
      <c r="H194" s="648">
        <v>21000</v>
      </c>
      <c r="I194" s="309"/>
      <c r="J194" s="795">
        <f t="shared" si="179"/>
        <v>13800</v>
      </c>
      <c r="K194" s="309">
        <v>1</v>
      </c>
      <c r="L194" s="309">
        <v>1</v>
      </c>
      <c r="M194" s="309">
        <v>1</v>
      </c>
      <c r="N194" s="309">
        <v>1</v>
      </c>
      <c r="O194" s="40">
        <v>1</v>
      </c>
      <c r="P194" s="309"/>
      <c r="Q194" s="309">
        <v>1</v>
      </c>
      <c r="R194" s="302"/>
      <c r="S194" s="302"/>
      <c r="T194" s="97"/>
      <c r="U194" s="97"/>
      <c r="V194" s="97">
        <v>1</v>
      </c>
      <c r="W194" s="146">
        <f t="shared" si="182"/>
        <v>13800</v>
      </c>
      <c r="X194" s="146">
        <f t="shared" si="183"/>
        <v>13800</v>
      </c>
      <c r="Y194" s="146">
        <f t="shared" si="184"/>
        <v>0</v>
      </c>
      <c r="Z194" s="146">
        <f t="shared" si="185"/>
        <v>13800</v>
      </c>
      <c r="AA194" s="545">
        <v>9000</v>
      </c>
      <c r="AB194" s="542">
        <f t="shared" si="168"/>
        <v>0.652173913043478</v>
      </c>
      <c r="AC194" s="545">
        <v>8500</v>
      </c>
      <c r="AD194" s="545">
        <v>1</v>
      </c>
      <c r="AE194" s="545"/>
      <c r="AF194" s="546"/>
      <c r="AG194" s="441">
        <f t="shared" si="186"/>
        <v>10350</v>
      </c>
      <c r="AH194" s="562">
        <f t="shared" si="187"/>
        <v>-1350</v>
      </c>
      <c r="AI194" s="567">
        <v>44630</v>
      </c>
      <c r="AJ194" s="152">
        <v>1</v>
      </c>
      <c r="AK194" s="566"/>
      <c r="AL194" s="152">
        <v>10</v>
      </c>
      <c r="AM194" s="152">
        <v>10</v>
      </c>
      <c r="AN194" s="195">
        <f t="shared" si="188"/>
        <v>1</v>
      </c>
      <c r="AO194" s="814" t="s">
        <v>1419</v>
      </c>
      <c r="AP194" s="565"/>
      <c r="AQ194" s="565"/>
      <c r="AR194" s="591"/>
      <c r="AS194" s="565"/>
      <c r="AT194" s="565"/>
      <c r="AU194" s="40">
        <f t="shared" si="189"/>
        <v>13800</v>
      </c>
      <c r="AV194" s="309"/>
      <c r="AW194" s="309"/>
      <c r="AX194" s="309"/>
      <c r="AY194" s="309"/>
      <c r="AZ194" s="309"/>
      <c r="BA194" s="309"/>
      <c r="BB194" s="309"/>
      <c r="BC194" s="309">
        <v>13800</v>
      </c>
      <c r="BD194" s="309"/>
      <c r="BE194" s="309"/>
      <c r="BF194" s="612" t="s">
        <v>483</v>
      </c>
      <c r="BG194" s="605" t="s">
        <v>484</v>
      </c>
      <c r="BH194" s="692" t="s">
        <v>485</v>
      </c>
      <c r="BI194" s="42" t="s">
        <v>90</v>
      </c>
      <c r="BJ194" s="605" t="s">
        <v>1420</v>
      </c>
      <c r="BK194" s="605" t="s">
        <v>1421</v>
      </c>
      <c r="BL194" s="605" t="s">
        <v>309</v>
      </c>
      <c r="BM194" s="504">
        <v>18509082176</v>
      </c>
      <c r="BN194" s="639" t="s">
        <v>1422</v>
      </c>
      <c r="BO194" s="638">
        <v>15699175810</v>
      </c>
      <c r="BP194" s="703" t="s">
        <v>311</v>
      </c>
      <c r="BQ194" s="703" t="s">
        <v>312</v>
      </c>
      <c r="BR194" s="631" t="s">
        <v>1423</v>
      </c>
    </row>
    <row r="195" s="232" customFormat="1" ht="42" hidden="1" customHeight="1" spans="1:70">
      <c r="A195" s="714" t="s">
        <v>270</v>
      </c>
      <c r="B195" s="459">
        <f>SUM(B196:B197)</f>
        <v>2</v>
      </c>
      <c r="C195" s="459"/>
      <c r="D195" s="460"/>
      <c r="E195" s="460"/>
      <c r="F195" s="664" t="s">
        <v>1424</v>
      </c>
      <c r="G195" s="665"/>
      <c r="H195" s="459">
        <f>SUM(H196:H197)</f>
        <v>45000</v>
      </c>
      <c r="I195" s="459"/>
      <c r="J195" s="459">
        <f t="shared" ref="J195:T195" si="190">SUM(J196:J197)</f>
        <v>25000</v>
      </c>
      <c r="K195" s="459">
        <f t="shared" si="190"/>
        <v>2</v>
      </c>
      <c r="L195" s="459">
        <f t="shared" si="190"/>
        <v>2</v>
      </c>
      <c r="M195" s="459">
        <f t="shared" si="190"/>
        <v>2</v>
      </c>
      <c r="N195" s="459">
        <f t="shared" si="190"/>
        <v>2</v>
      </c>
      <c r="O195" s="459">
        <f t="shared" si="190"/>
        <v>2</v>
      </c>
      <c r="P195" s="459">
        <f t="shared" si="190"/>
        <v>0</v>
      </c>
      <c r="Q195" s="459">
        <f t="shared" si="190"/>
        <v>2</v>
      </c>
      <c r="R195" s="459">
        <f t="shared" si="190"/>
        <v>0</v>
      </c>
      <c r="S195" s="459"/>
      <c r="T195" s="459">
        <f>SUM(T196:T197)</f>
        <v>0</v>
      </c>
      <c r="U195" s="459"/>
      <c r="V195" s="459">
        <f>SUM(V196:V197)</f>
        <v>2</v>
      </c>
      <c r="W195" s="459"/>
      <c r="X195" s="459"/>
      <c r="Y195" s="459"/>
      <c r="Z195" s="459"/>
      <c r="AA195" s="460">
        <f>SUM(AA196:AA197)</f>
        <v>21500</v>
      </c>
      <c r="AB195" s="174">
        <f t="shared" si="168"/>
        <v>0.86</v>
      </c>
      <c r="AC195" s="460">
        <f>SUM(AC196:AC197)</f>
        <v>15000</v>
      </c>
      <c r="AD195" s="460"/>
      <c r="AE195" s="460"/>
      <c r="AF195" s="460"/>
      <c r="AG195" s="459"/>
      <c r="AH195" s="459"/>
      <c r="AI195" s="500"/>
      <c r="AJ195" s="500"/>
      <c r="AK195" s="904"/>
      <c r="AL195" s="500"/>
      <c r="AM195" s="500"/>
      <c r="AN195" s="904"/>
      <c r="AO195" s="908"/>
      <c r="AP195" s="909"/>
      <c r="AQ195" s="909"/>
      <c r="AR195" s="909"/>
      <c r="AS195" s="909"/>
      <c r="AT195" s="909"/>
      <c r="AU195" s="459">
        <f t="shared" ref="AU195:BD195" si="191">SUM(AU196:AU197)</f>
        <v>25000</v>
      </c>
      <c r="AV195" s="459">
        <f t="shared" si="191"/>
        <v>0</v>
      </c>
      <c r="AW195" s="459">
        <f t="shared" si="191"/>
        <v>0</v>
      </c>
      <c r="AX195" s="459">
        <f t="shared" si="191"/>
        <v>0</v>
      </c>
      <c r="AY195" s="459">
        <f t="shared" si="191"/>
        <v>0</v>
      </c>
      <c r="AZ195" s="459">
        <f t="shared" si="191"/>
        <v>0</v>
      </c>
      <c r="BA195" s="459">
        <f t="shared" si="191"/>
        <v>25000</v>
      </c>
      <c r="BB195" s="459">
        <f t="shared" si="191"/>
        <v>0</v>
      </c>
      <c r="BC195" s="459">
        <f t="shared" si="191"/>
        <v>0</v>
      </c>
      <c r="BD195" s="459">
        <f t="shared" si="191"/>
        <v>0</v>
      </c>
      <c r="BE195" s="459"/>
      <c r="BF195" s="756"/>
      <c r="BG195" s="504"/>
      <c r="BH195" s="481"/>
      <c r="BI195" s="464"/>
      <c r="BJ195" s="152"/>
      <c r="BK195" s="152"/>
      <c r="BL195" s="152"/>
      <c r="BM195" s="149"/>
      <c r="BN195" s="462"/>
      <c r="BO195" s="462"/>
      <c r="BP195" s="462"/>
      <c r="BQ195" s="462"/>
      <c r="BR195" s="225"/>
    </row>
    <row r="196" s="233" customFormat="1" ht="42" hidden="1" customHeight="1" spans="1:70">
      <c r="A196" s="149">
        <v>160</v>
      </c>
      <c r="B196" s="40">
        <v>1</v>
      </c>
      <c r="C196" s="484" t="s">
        <v>87</v>
      </c>
      <c r="D196" s="249">
        <v>1</v>
      </c>
      <c r="E196" s="249">
        <v>16000</v>
      </c>
      <c r="F196" s="95" t="s">
        <v>1425</v>
      </c>
      <c r="G196" s="95" t="s">
        <v>1426</v>
      </c>
      <c r="H196" s="97">
        <v>20000</v>
      </c>
      <c r="I196" s="97"/>
      <c r="J196" s="97">
        <f>AU196</f>
        <v>16000</v>
      </c>
      <c r="K196" s="306">
        <v>1</v>
      </c>
      <c r="L196" s="306">
        <v>1</v>
      </c>
      <c r="M196" s="306">
        <v>1</v>
      </c>
      <c r="N196" s="306">
        <v>1</v>
      </c>
      <c r="O196" s="481">
        <v>1</v>
      </c>
      <c r="P196" s="481"/>
      <c r="Q196" s="481">
        <v>1</v>
      </c>
      <c r="R196" s="481"/>
      <c r="S196" s="481"/>
      <c r="T196" s="481"/>
      <c r="U196" s="481"/>
      <c r="V196" s="146">
        <v>1</v>
      </c>
      <c r="W196" s="146">
        <f>O196*J196</f>
        <v>16000</v>
      </c>
      <c r="X196" s="146">
        <f>Q196*J196</f>
        <v>16000</v>
      </c>
      <c r="Y196" s="146">
        <f>T196*J196</f>
        <v>0</v>
      </c>
      <c r="Z196" s="146">
        <f>AJ196*J196</f>
        <v>16000</v>
      </c>
      <c r="AA196" s="253">
        <v>15000</v>
      </c>
      <c r="AB196" s="174">
        <f t="shared" si="168"/>
        <v>0.9375</v>
      </c>
      <c r="AC196" s="253">
        <v>15000</v>
      </c>
      <c r="AD196" s="253">
        <v>1</v>
      </c>
      <c r="AE196" s="253">
        <v>6200</v>
      </c>
      <c r="AF196" s="543"/>
      <c r="AG196" s="37">
        <f>J196*0.75</f>
        <v>12000</v>
      </c>
      <c r="AH196" s="175">
        <f>AA196-AG196</f>
        <v>3000</v>
      </c>
      <c r="AI196" s="182">
        <v>44602</v>
      </c>
      <c r="AJ196" s="97">
        <v>1</v>
      </c>
      <c r="AK196" s="566"/>
      <c r="AL196" s="97">
        <v>80</v>
      </c>
      <c r="AM196" s="97">
        <v>80</v>
      </c>
      <c r="AN196" s="195">
        <f>AM196/AL196</f>
        <v>1</v>
      </c>
      <c r="AO196" s="910" t="s">
        <v>1427</v>
      </c>
      <c r="AP196" s="910"/>
      <c r="AQ196" s="910"/>
      <c r="AR196" s="565"/>
      <c r="AS196" s="565"/>
      <c r="AT196" s="565"/>
      <c r="AU196" s="40">
        <f>AV196+AW196+AX196+AY196+AZ196+BA196+BC196+BD196+BB196</f>
        <v>16000</v>
      </c>
      <c r="AV196" s="40"/>
      <c r="AW196" s="40"/>
      <c r="AX196" s="40"/>
      <c r="AY196" s="40"/>
      <c r="AZ196" s="40"/>
      <c r="BA196" s="97">
        <v>16000</v>
      </c>
      <c r="BB196" s="97"/>
      <c r="BC196" s="40"/>
      <c r="BD196" s="40"/>
      <c r="BE196" s="40"/>
      <c r="BF196" s="618" t="s">
        <v>483</v>
      </c>
      <c r="BG196" s="607" t="s">
        <v>484</v>
      </c>
      <c r="BH196" s="618" t="s">
        <v>485</v>
      </c>
      <c r="BI196" s="207" t="s">
        <v>87</v>
      </c>
      <c r="BJ196" s="618" t="s">
        <v>1213</v>
      </c>
      <c r="BK196" s="618" t="s">
        <v>1428</v>
      </c>
      <c r="BL196" s="605" t="s">
        <v>1405</v>
      </c>
      <c r="BM196" s="504">
        <v>13199758888</v>
      </c>
      <c r="BN196" s="639" t="s">
        <v>1429</v>
      </c>
      <c r="BO196" s="638">
        <v>15389978049</v>
      </c>
      <c r="BP196" s="639" t="s">
        <v>293</v>
      </c>
      <c r="BQ196" s="639" t="s">
        <v>294</v>
      </c>
      <c r="BR196" s="150"/>
    </row>
    <row r="197" s="119" customFormat="1" ht="42" hidden="1" customHeight="1" spans="1:70">
      <c r="A197" s="149">
        <v>161</v>
      </c>
      <c r="B197" s="481">
        <v>1</v>
      </c>
      <c r="C197" s="42" t="s">
        <v>88</v>
      </c>
      <c r="D197" s="480">
        <v>1</v>
      </c>
      <c r="E197" s="480">
        <v>5000</v>
      </c>
      <c r="F197" s="69" t="s">
        <v>1430</v>
      </c>
      <c r="G197" s="69" t="s">
        <v>1431</v>
      </c>
      <c r="H197" s="306">
        <v>25000</v>
      </c>
      <c r="I197" s="306"/>
      <c r="J197" s="97">
        <f>AU197</f>
        <v>9000</v>
      </c>
      <c r="K197" s="306">
        <v>1</v>
      </c>
      <c r="L197" s="306">
        <v>1</v>
      </c>
      <c r="M197" s="306">
        <v>1</v>
      </c>
      <c r="N197" s="306">
        <v>1</v>
      </c>
      <c r="O197" s="481">
        <v>1</v>
      </c>
      <c r="P197" s="481"/>
      <c r="Q197" s="481">
        <v>1</v>
      </c>
      <c r="R197" s="481"/>
      <c r="S197" s="481"/>
      <c r="T197" s="481"/>
      <c r="U197" s="481"/>
      <c r="V197" s="481">
        <v>1</v>
      </c>
      <c r="W197" s="146">
        <f>O197*J197</f>
        <v>9000</v>
      </c>
      <c r="X197" s="146">
        <f>Q197*J197</f>
        <v>9000</v>
      </c>
      <c r="Y197" s="146">
        <f>T197*J197</f>
        <v>0</v>
      </c>
      <c r="Z197" s="146">
        <f>AJ197*J197</f>
        <v>9000</v>
      </c>
      <c r="AA197" s="253">
        <v>6500</v>
      </c>
      <c r="AB197" s="174">
        <f t="shared" si="168"/>
        <v>0.722222222222222</v>
      </c>
      <c r="AC197" s="253"/>
      <c r="AD197" s="253">
        <v>1</v>
      </c>
      <c r="AE197" s="253"/>
      <c r="AF197" s="253"/>
      <c r="AG197" s="37">
        <f>J197*0.75</f>
        <v>6750</v>
      </c>
      <c r="AH197" s="175">
        <f>AA197-AG197</f>
        <v>-250</v>
      </c>
      <c r="AI197" s="182">
        <v>44742</v>
      </c>
      <c r="AJ197" s="152">
        <v>1</v>
      </c>
      <c r="AK197" s="566"/>
      <c r="AL197" s="152"/>
      <c r="AM197" s="152"/>
      <c r="AN197" s="195" t="e">
        <f>AM197/AL197</f>
        <v>#DIV/0!</v>
      </c>
      <c r="AO197" s="592" t="s">
        <v>318</v>
      </c>
      <c r="AP197" s="565"/>
      <c r="AQ197" s="565"/>
      <c r="AR197" s="565"/>
      <c r="AS197" s="565"/>
      <c r="AT197" s="565"/>
      <c r="AU197" s="40">
        <f>AV197+AW197+AX197+AY197+AZ197+BA197+BC197+BD197+BB197</f>
        <v>9000</v>
      </c>
      <c r="AV197" s="472"/>
      <c r="AW197" s="472"/>
      <c r="AX197" s="472"/>
      <c r="AY197" s="306"/>
      <c r="AZ197" s="472"/>
      <c r="BA197" s="306">
        <v>9000</v>
      </c>
      <c r="BB197" s="306"/>
      <c r="BC197" s="472"/>
      <c r="BD197" s="472"/>
      <c r="BE197" s="472"/>
      <c r="BF197" s="619" t="s">
        <v>149</v>
      </c>
      <c r="BG197" s="606" t="s">
        <v>755</v>
      </c>
      <c r="BH197" s="917" t="s">
        <v>756</v>
      </c>
      <c r="BI197" s="207" t="s">
        <v>88</v>
      </c>
      <c r="BJ197" s="619" t="s">
        <v>162</v>
      </c>
      <c r="BK197" s="619" t="s">
        <v>800</v>
      </c>
      <c r="BL197" s="917" t="s">
        <v>801</v>
      </c>
      <c r="BM197" s="766">
        <v>13667591819</v>
      </c>
      <c r="BN197" s="918"/>
      <c r="BO197" s="918"/>
      <c r="BP197" s="918"/>
      <c r="BQ197" s="918"/>
      <c r="BR197" s="150" t="s">
        <v>1432</v>
      </c>
    </row>
    <row r="198" s="121" customFormat="1" ht="42" hidden="1" customHeight="1" spans="1:70">
      <c r="A198" s="139" t="s">
        <v>373</v>
      </c>
      <c r="B198" s="459">
        <f>B199+B205</f>
        <v>15</v>
      </c>
      <c r="C198" s="459"/>
      <c r="D198" s="460"/>
      <c r="E198" s="460"/>
      <c r="F198" s="454" t="s">
        <v>374</v>
      </c>
      <c r="G198" s="650"/>
      <c r="H198" s="459">
        <f>H199+H205</f>
        <v>307395</v>
      </c>
      <c r="I198" s="459"/>
      <c r="J198" s="459">
        <f t="shared" ref="J198:T198" si="192">J199+J205</f>
        <v>103601</v>
      </c>
      <c r="K198" s="459">
        <f t="shared" si="192"/>
        <v>15</v>
      </c>
      <c r="L198" s="459">
        <f t="shared" si="192"/>
        <v>15</v>
      </c>
      <c r="M198" s="459">
        <f t="shared" si="192"/>
        <v>15</v>
      </c>
      <c r="N198" s="459">
        <f t="shared" si="192"/>
        <v>15</v>
      </c>
      <c r="O198" s="459">
        <f t="shared" si="192"/>
        <v>15</v>
      </c>
      <c r="P198" s="459">
        <f t="shared" si="192"/>
        <v>0</v>
      </c>
      <c r="Q198" s="459">
        <f t="shared" si="192"/>
        <v>15</v>
      </c>
      <c r="R198" s="459">
        <f t="shared" si="192"/>
        <v>0</v>
      </c>
      <c r="S198" s="459"/>
      <c r="T198" s="459">
        <f>T199+T205</f>
        <v>0</v>
      </c>
      <c r="U198" s="459"/>
      <c r="V198" s="459">
        <f>V199+V205</f>
        <v>15</v>
      </c>
      <c r="W198" s="459"/>
      <c r="X198" s="459"/>
      <c r="Y198" s="459"/>
      <c r="Z198" s="459"/>
      <c r="AA198" s="460">
        <f>AA199+AA205</f>
        <v>96990</v>
      </c>
      <c r="AB198" s="174">
        <f t="shared" ref="AB197:AB205" si="193">AA198/J198</f>
        <v>0.936187874634415</v>
      </c>
      <c r="AC198" s="460">
        <f>AC199+AC205</f>
        <v>91886</v>
      </c>
      <c r="AD198" s="460"/>
      <c r="AE198" s="460"/>
      <c r="AF198" s="460"/>
      <c r="AG198" s="459"/>
      <c r="AH198" s="459"/>
      <c r="AI198" s="681"/>
      <c r="AJ198" s="681"/>
      <c r="AK198" s="566"/>
      <c r="AL198" s="681"/>
      <c r="AM198" s="681"/>
      <c r="AN198" s="566"/>
      <c r="AO198" s="812"/>
      <c r="AP198" s="565"/>
      <c r="AQ198" s="565"/>
      <c r="AR198" s="565"/>
      <c r="AS198" s="565"/>
      <c r="AT198" s="565"/>
      <c r="AU198" s="459">
        <f t="shared" ref="AU198:AZ198" si="194">AU199+AU205</f>
        <v>103601</v>
      </c>
      <c r="AV198" s="459">
        <f t="shared" si="194"/>
        <v>2083</v>
      </c>
      <c r="AW198" s="459">
        <f t="shared" si="194"/>
        <v>0</v>
      </c>
      <c r="AX198" s="459">
        <f t="shared" si="194"/>
        <v>1518</v>
      </c>
      <c r="AY198" s="459">
        <f t="shared" si="194"/>
        <v>0</v>
      </c>
      <c r="AZ198" s="459">
        <f t="shared" si="194"/>
        <v>0</v>
      </c>
      <c r="BA198" s="459">
        <f t="shared" ref="BA198:BD198" si="195">BA199+BA205</f>
        <v>4000</v>
      </c>
      <c r="BB198" s="459">
        <f t="shared" si="195"/>
        <v>0</v>
      </c>
      <c r="BC198" s="459">
        <f t="shared" si="195"/>
        <v>96000</v>
      </c>
      <c r="BD198" s="459">
        <f t="shared" si="195"/>
        <v>0</v>
      </c>
      <c r="BE198" s="459"/>
      <c r="BF198" s="142"/>
      <c r="BG198" s="142"/>
      <c r="BH198" s="142"/>
      <c r="BI198" s="459"/>
      <c r="BJ198" s="142"/>
      <c r="BK198" s="142"/>
      <c r="BL198" s="142"/>
      <c r="BM198" s="142"/>
      <c r="BN198" s="444"/>
      <c r="BO198" s="444"/>
      <c r="BP198" s="444"/>
      <c r="BQ198" s="444"/>
      <c r="BR198" s="225"/>
    </row>
    <row r="199" s="233" customFormat="1" ht="42" hidden="1" customHeight="1" spans="1:70">
      <c r="A199" s="394" t="s">
        <v>1433</v>
      </c>
      <c r="B199" s="37">
        <f>SUM(B200:B204)</f>
        <v>5</v>
      </c>
      <c r="C199" s="394"/>
      <c r="D199" s="715"/>
      <c r="E199" s="715"/>
      <c r="F199" s="664" t="s">
        <v>1434</v>
      </c>
      <c r="G199" s="144"/>
      <c r="H199" s="37">
        <f>SUM(H200:H204)</f>
        <v>7382</v>
      </c>
      <c r="I199" s="37"/>
      <c r="J199" s="37">
        <f t="shared" ref="J199:T199" si="196">SUM(J200:J204)</f>
        <v>6601</v>
      </c>
      <c r="K199" s="37">
        <f t="shared" si="196"/>
        <v>5</v>
      </c>
      <c r="L199" s="37">
        <f t="shared" si="196"/>
        <v>5</v>
      </c>
      <c r="M199" s="37">
        <f t="shared" si="196"/>
        <v>5</v>
      </c>
      <c r="N199" s="37">
        <f t="shared" si="196"/>
        <v>5</v>
      </c>
      <c r="O199" s="37">
        <f t="shared" si="196"/>
        <v>5</v>
      </c>
      <c r="P199" s="37">
        <f t="shared" si="196"/>
        <v>0</v>
      </c>
      <c r="Q199" s="37">
        <f t="shared" si="196"/>
        <v>5</v>
      </c>
      <c r="R199" s="37">
        <f t="shared" si="196"/>
        <v>0</v>
      </c>
      <c r="S199" s="37"/>
      <c r="T199" s="37">
        <f>SUM(T200:T204)</f>
        <v>0</v>
      </c>
      <c r="U199" s="37"/>
      <c r="V199" s="37">
        <f>SUM(V200:V204)</f>
        <v>5</v>
      </c>
      <c r="W199" s="37"/>
      <c r="X199" s="37"/>
      <c r="Y199" s="37"/>
      <c r="Z199" s="37"/>
      <c r="AA199" s="445">
        <f>SUM(AA200:AA204)</f>
        <v>5540</v>
      </c>
      <c r="AB199" s="174">
        <f t="shared" si="193"/>
        <v>0.839266777760945</v>
      </c>
      <c r="AC199" s="445">
        <f>SUM(AC200:AC204)</f>
        <v>6139</v>
      </c>
      <c r="AD199" s="445"/>
      <c r="AE199" s="445"/>
      <c r="AF199" s="445"/>
      <c r="AG199" s="37"/>
      <c r="AH199" s="37"/>
      <c r="AI199" s="681"/>
      <c r="AJ199" s="681"/>
      <c r="AK199" s="566"/>
      <c r="AL199" s="681"/>
      <c r="AM199" s="681"/>
      <c r="AN199" s="566"/>
      <c r="AO199" s="812"/>
      <c r="AP199" s="565"/>
      <c r="AQ199" s="565"/>
      <c r="AR199" s="565"/>
      <c r="AS199" s="565"/>
      <c r="AT199" s="565"/>
      <c r="AU199" s="37">
        <f t="shared" ref="AU199:BD199" si="197">SUM(AU200:AU204)</f>
        <v>6601</v>
      </c>
      <c r="AV199" s="37">
        <f t="shared" si="197"/>
        <v>1083</v>
      </c>
      <c r="AW199" s="37">
        <f t="shared" si="197"/>
        <v>0</v>
      </c>
      <c r="AX199" s="37">
        <f t="shared" si="197"/>
        <v>1518</v>
      </c>
      <c r="AY199" s="37">
        <f t="shared" si="197"/>
        <v>0</v>
      </c>
      <c r="AZ199" s="37">
        <f t="shared" si="197"/>
        <v>0</v>
      </c>
      <c r="BA199" s="37">
        <f t="shared" si="197"/>
        <v>4000</v>
      </c>
      <c r="BB199" s="37">
        <f t="shared" si="197"/>
        <v>0</v>
      </c>
      <c r="BC199" s="37">
        <f t="shared" si="197"/>
        <v>0</v>
      </c>
      <c r="BD199" s="37">
        <f t="shared" si="197"/>
        <v>0</v>
      </c>
      <c r="BE199" s="37"/>
      <c r="BF199" s="613"/>
      <c r="BG199" s="905"/>
      <c r="BH199" s="394"/>
      <c r="BI199" s="394"/>
      <c r="BJ199" s="394"/>
      <c r="BK199" s="394"/>
      <c r="BL199" s="394"/>
      <c r="BM199" s="394"/>
      <c r="BN199" s="715"/>
      <c r="BO199" s="715"/>
      <c r="BP199" s="715"/>
      <c r="BQ199" s="715"/>
      <c r="BR199" s="225"/>
    </row>
    <row r="200" s="233" customFormat="1" ht="42" hidden="1" customHeight="1" spans="1:70">
      <c r="A200" s="149">
        <v>162</v>
      </c>
      <c r="B200" s="32">
        <v>1</v>
      </c>
      <c r="C200" s="96" t="s">
        <v>87</v>
      </c>
      <c r="D200" s="249">
        <v>1</v>
      </c>
      <c r="E200" s="249">
        <v>648</v>
      </c>
      <c r="F200" s="95" t="s">
        <v>1435</v>
      </c>
      <c r="G200" s="95" t="s">
        <v>1436</v>
      </c>
      <c r="H200" s="97">
        <v>648</v>
      </c>
      <c r="I200" s="97"/>
      <c r="J200" s="97">
        <f>AU200</f>
        <v>648</v>
      </c>
      <c r="K200" s="32">
        <v>1</v>
      </c>
      <c r="L200" s="32">
        <v>1</v>
      </c>
      <c r="M200" s="32">
        <v>1</v>
      </c>
      <c r="N200" s="32">
        <v>1</v>
      </c>
      <c r="O200" s="32">
        <v>1</v>
      </c>
      <c r="P200" s="32"/>
      <c r="Q200" s="32">
        <v>1</v>
      </c>
      <c r="R200" s="32"/>
      <c r="S200" s="32"/>
      <c r="T200" s="32"/>
      <c r="U200" s="32"/>
      <c r="V200" s="32">
        <v>1</v>
      </c>
      <c r="W200" s="146">
        <f>O200*J200</f>
        <v>648</v>
      </c>
      <c r="X200" s="146">
        <f>Q200*J200</f>
        <v>648</v>
      </c>
      <c r="Y200" s="146">
        <f>T200*J200</f>
        <v>0</v>
      </c>
      <c r="Z200" s="146">
        <f>AJ200*J200</f>
        <v>648</v>
      </c>
      <c r="AA200" s="253">
        <v>551</v>
      </c>
      <c r="AB200" s="174">
        <f t="shared" si="193"/>
        <v>0.850308641975309</v>
      </c>
      <c r="AC200" s="253">
        <v>520</v>
      </c>
      <c r="AD200" s="253">
        <v>1</v>
      </c>
      <c r="AE200" s="253"/>
      <c r="AF200" s="543"/>
      <c r="AG200" s="37">
        <f>J200*0.75</f>
        <v>486</v>
      </c>
      <c r="AH200" s="175">
        <f>AA200-AG200</f>
        <v>65</v>
      </c>
      <c r="AI200" s="182">
        <v>44741</v>
      </c>
      <c r="AJ200" s="152">
        <v>1</v>
      </c>
      <c r="AK200" s="566"/>
      <c r="AL200" s="152">
        <v>8</v>
      </c>
      <c r="AM200" s="152">
        <v>8</v>
      </c>
      <c r="AN200" s="195">
        <f>AM200/AL200</f>
        <v>1</v>
      </c>
      <c r="AO200" s="592" t="s">
        <v>1437</v>
      </c>
      <c r="AP200" s="565"/>
      <c r="AQ200" s="565"/>
      <c r="AR200" s="565"/>
      <c r="AS200" s="565"/>
      <c r="AT200" s="565"/>
      <c r="AU200" s="40">
        <f>AV200+AW200+AX200+AY200+AZ200+BA200+BC200+BD200+BB200</f>
        <v>648</v>
      </c>
      <c r="AV200" s="97">
        <v>583</v>
      </c>
      <c r="AW200" s="40"/>
      <c r="AX200" s="40">
        <v>65</v>
      </c>
      <c r="AY200" s="40"/>
      <c r="AZ200" s="40"/>
      <c r="BA200" s="40"/>
      <c r="BB200" s="40"/>
      <c r="BC200" s="40"/>
      <c r="BD200" s="40"/>
      <c r="BE200" s="40"/>
      <c r="BF200" s="277" t="s">
        <v>331</v>
      </c>
      <c r="BG200" s="605" t="s">
        <v>332</v>
      </c>
      <c r="BH200" s="605" t="s">
        <v>333</v>
      </c>
      <c r="BI200" s="269" t="s">
        <v>87</v>
      </c>
      <c r="BJ200" s="605" t="s">
        <v>278</v>
      </c>
      <c r="BK200" s="605" t="s">
        <v>334</v>
      </c>
      <c r="BL200" s="605" t="s">
        <v>335</v>
      </c>
      <c r="BM200" s="504">
        <v>13579578495</v>
      </c>
      <c r="BN200" s="639" t="s">
        <v>1438</v>
      </c>
      <c r="BO200" s="638">
        <v>18703016595</v>
      </c>
      <c r="BP200" s="639" t="s">
        <v>346</v>
      </c>
      <c r="BQ200" s="639" t="s">
        <v>339</v>
      </c>
      <c r="BR200" s="225" t="s">
        <v>1439</v>
      </c>
    </row>
    <row r="201" s="234" customFormat="1" ht="42" hidden="1" customHeight="1" spans="1:70">
      <c r="A201" s="149">
        <v>163</v>
      </c>
      <c r="B201" s="32">
        <v>1</v>
      </c>
      <c r="C201" s="96" t="s">
        <v>87</v>
      </c>
      <c r="D201" s="249">
        <v>1</v>
      </c>
      <c r="E201" s="249">
        <v>720</v>
      </c>
      <c r="F201" s="88" t="s">
        <v>1440</v>
      </c>
      <c r="G201" s="477" t="s">
        <v>1441</v>
      </c>
      <c r="H201" s="478">
        <v>834</v>
      </c>
      <c r="I201" s="478"/>
      <c r="J201" s="97">
        <f>AU201</f>
        <v>834</v>
      </c>
      <c r="K201" s="309">
        <v>1</v>
      </c>
      <c r="L201" s="309">
        <v>1</v>
      </c>
      <c r="M201" s="309">
        <v>1</v>
      </c>
      <c r="N201" s="309">
        <v>1</v>
      </c>
      <c r="O201" s="309">
        <v>1</v>
      </c>
      <c r="P201" s="309"/>
      <c r="Q201" s="309">
        <v>1</v>
      </c>
      <c r="R201" s="309"/>
      <c r="S201" s="309"/>
      <c r="T201" s="309"/>
      <c r="U201" s="309"/>
      <c r="V201" s="146">
        <v>1</v>
      </c>
      <c r="W201" s="146">
        <f>O201*J201</f>
        <v>834</v>
      </c>
      <c r="X201" s="146">
        <f>Q201*J201</f>
        <v>834</v>
      </c>
      <c r="Y201" s="146">
        <f>T201*J201</f>
        <v>0</v>
      </c>
      <c r="Z201" s="146">
        <f>AJ201*J201</f>
        <v>834</v>
      </c>
      <c r="AA201" s="253">
        <v>709</v>
      </c>
      <c r="AB201" s="174">
        <f t="shared" si="193"/>
        <v>0.850119904076739</v>
      </c>
      <c r="AC201" s="253">
        <v>800</v>
      </c>
      <c r="AD201" s="253">
        <v>1</v>
      </c>
      <c r="AE201" s="253">
        <v>525</v>
      </c>
      <c r="AF201" s="543"/>
      <c r="AG201" s="37">
        <f>J201*0.75</f>
        <v>625.5</v>
      </c>
      <c r="AH201" s="175">
        <f>AA201-AG201</f>
        <v>83.5</v>
      </c>
      <c r="AI201" s="182">
        <v>44682</v>
      </c>
      <c r="AJ201" s="152">
        <v>1</v>
      </c>
      <c r="AK201" s="566"/>
      <c r="AL201" s="677">
        <v>45</v>
      </c>
      <c r="AM201" s="677">
        <v>35</v>
      </c>
      <c r="AN201" s="195">
        <f>AM201/AL201</f>
        <v>0.777777777777778</v>
      </c>
      <c r="AO201" s="592" t="s">
        <v>1442</v>
      </c>
      <c r="AP201" s="859"/>
      <c r="AQ201" s="859"/>
      <c r="AR201" s="911"/>
      <c r="AS201" s="565"/>
      <c r="AT201" s="565"/>
      <c r="AU201" s="40">
        <f>AV201+AW201+AX201+AY201+AZ201+BA201+BC201+BD201+BB201</f>
        <v>834</v>
      </c>
      <c r="AV201" s="309"/>
      <c r="AW201" s="309"/>
      <c r="AX201" s="309">
        <v>834</v>
      </c>
      <c r="AY201" s="309"/>
      <c r="AZ201" s="309"/>
      <c r="BA201" s="309"/>
      <c r="BB201" s="309"/>
      <c r="BC201" s="306"/>
      <c r="BD201" s="309"/>
      <c r="BE201" s="309"/>
      <c r="BF201" s="277" t="s">
        <v>331</v>
      </c>
      <c r="BG201" s="605" t="s">
        <v>332</v>
      </c>
      <c r="BH201" s="605" t="s">
        <v>333</v>
      </c>
      <c r="BI201" s="269" t="s">
        <v>87</v>
      </c>
      <c r="BJ201" s="605" t="s">
        <v>278</v>
      </c>
      <c r="BK201" s="605" t="s">
        <v>334</v>
      </c>
      <c r="BL201" s="605" t="s">
        <v>335</v>
      </c>
      <c r="BM201" s="504">
        <v>13579578495</v>
      </c>
      <c r="BN201" s="798"/>
      <c r="BO201" s="798"/>
      <c r="BP201" s="798"/>
      <c r="BQ201" s="798"/>
      <c r="BR201" s="225" t="s">
        <v>360</v>
      </c>
    </row>
    <row r="202" s="232" customFormat="1" ht="42" hidden="1" customHeight="1" spans="1:70">
      <c r="A202" s="149">
        <v>164</v>
      </c>
      <c r="B202" s="657">
        <v>1</v>
      </c>
      <c r="C202" s="658" t="s">
        <v>88</v>
      </c>
      <c r="D202" s="659">
        <v>1</v>
      </c>
      <c r="E202" s="659">
        <v>3000</v>
      </c>
      <c r="F202" s="88" t="s">
        <v>1443</v>
      </c>
      <c r="G202" s="897" t="s">
        <v>1444</v>
      </c>
      <c r="H202" s="306">
        <v>3750</v>
      </c>
      <c r="I202" s="306"/>
      <c r="J202" s="97">
        <f t="shared" ref="J202:J215" si="198">AU202</f>
        <v>3000</v>
      </c>
      <c r="K202" s="40">
        <v>1</v>
      </c>
      <c r="L202" s="40">
        <v>1</v>
      </c>
      <c r="M202" s="40">
        <v>1</v>
      </c>
      <c r="N202" s="40">
        <v>1</v>
      </c>
      <c r="O202" s="309">
        <v>1</v>
      </c>
      <c r="P202" s="309"/>
      <c r="Q202" s="309">
        <v>1</v>
      </c>
      <c r="R202" s="309"/>
      <c r="S202" s="309"/>
      <c r="T202" s="309"/>
      <c r="U202" s="309"/>
      <c r="V202" s="309">
        <v>1</v>
      </c>
      <c r="W202" s="146">
        <f>O202*J202</f>
        <v>3000</v>
      </c>
      <c r="X202" s="146">
        <f>Q202*J202</f>
        <v>3000</v>
      </c>
      <c r="Y202" s="146">
        <f>T202*J202</f>
        <v>0</v>
      </c>
      <c r="Z202" s="146">
        <f>AJ202*J202</f>
        <v>3000</v>
      </c>
      <c r="AA202" s="253">
        <v>2400</v>
      </c>
      <c r="AB202" s="174">
        <f t="shared" si="193"/>
        <v>0.8</v>
      </c>
      <c r="AC202" s="253">
        <v>2700</v>
      </c>
      <c r="AD202" s="253">
        <v>1</v>
      </c>
      <c r="AE202" s="253">
        <v>2307</v>
      </c>
      <c r="AF202" s="253"/>
      <c r="AG202" s="37">
        <f>J202*0.75</f>
        <v>2250</v>
      </c>
      <c r="AH202" s="175">
        <f t="shared" ref="AH202:AH208" si="199">AA202-AG202</f>
        <v>150</v>
      </c>
      <c r="AI202" s="182">
        <v>44742</v>
      </c>
      <c r="AJ202" s="152">
        <v>1</v>
      </c>
      <c r="AK202" s="566"/>
      <c r="AL202" s="152"/>
      <c r="AM202" s="152"/>
      <c r="AN202" s="195" t="e">
        <f t="shared" ref="AN202:AN208" si="200">AM202/AL202</f>
        <v>#DIV/0!</v>
      </c>
      <c r="AO202" s="592" t="s">
        <v>1445</v>
      </c>
      <c r="AP202" s="565"/>
      <c r="AQ202" s="565"/>
      <c r="AR202" s="565"/>
      <c r="AS202" s="565"/>
      <c r="AT202" s="565"/>
      <c r="AU202" s="40">
        <f t="shared" ref="AU202:AU215" si="201">AV202+AW202+AX202+AY202+AZ202+BA202+BC202+BD202+BB202</f>
        <v>3000</v>
      </c>
      <c r="AV202" s="306"/>
      <c r="AW202" s="97"/>
      <c r="AX202" s="97"/>
      <c r="AY202" s="97"/>
      <c r="AZ202" s="97"/>
      <c r="BA202" s="306">
        <v>3000</v>
      </c>
      <c r="BB202" s="306"/>
      <c r="BC202" s="97"/>
      <c r="BD202" s="97"/>
      <c r="BE202" s="97"/>
      <c r="BF202" s="277" t="s">
        <v>331</v>
      </c>
      <c r="BG202" s="605" t="s">
        <v>332</v>
      </c>
      <c r="BH202" s="605" t="s">
        <v>333</v>
      </c>
      <c r="BI202" s="269" t="s">
        <v>88</v>
      </c>
      <c r="BJ202" s="605" t="s">
        <v>224</v>
      </c>
      <c r="BK202" s="605" t="s">
        <v>407</v>
      </c>
      <c r="BL202" s="605" t="s">
        <v>1089</v>
      </c>
      <c r="BM202" s="504">
        <v>13345375888</v>
      </c>
      <c r="BN202" s="638"/>
      <c r="BO202" s="638"/>
      <c r="BP202" s="638"/>
      <c r="BQ202" s="638"/>
      <c r="BR202" s="225" t="s">
        <v>1446</v>
      </c>
    </row>
    <row r="203" s="233" customFormat="1" ht="42" hidden="1" customHeight="1" spans="1:70">
      <c r="A203" s="149">
        <v>165</v>
      </c>
      <c r="B203" s="32">
        <v>1</v>
      </c>
      <c r="C203" s="96" t="s">
        <v>89</v>
      </c>
      <c r="D203" s="249">
        <v>1</v>
      </c>
      <c r="E203" s="249">
        <v>1619</v>
      </c>
      <c r="F203" s="88" t="s">
        <v>1447</v>
      </c>
      <c r="G203" s="88" t="s">
        <v>1448</v>
      </c>
      <c r="H203" s="309">
        <v>1650</v>
      </c>
      <c r="I203" s="309"/>
      <c r="J203" s="97">
        <f t="shared" si="198"/>
        <v>1619</v>
      </c>
      <c r="K203" s="40">
        <v>1</v>
      </c>
      <c r="L203" s="40">
        <v>1</v>
      </c>
      <c r="M203" s="40">
        <v>1</v>
      </c>
      <c r="N203" s="40">
        <v>1</v>
      </c>
      <c r="O203" s="40">
        <v>1</v>
      </c>
      <c r="P203" s="40"/>
      <c r="Q203" s="40">
        <v>1</v>
      </c>
      <c r="R203" s="40"/>
      <c r="S203" s="40"/>
      <c r="T203" s="40"/>
      <c r="U203" s="40"/>
      <c r="V203" s="40">
        <v>1</v>
      </c>
      <c r="W203" s="146">
        <f>O203*J203</f>
        <v>1619</v>
      </c>
      <c r="X203" s="146">
        <f>Q203*J203</f>
        <v>1619</v>
      </c>
      <c r="Y203" s="146">
        <f>T203*J203</f>
        <v>0</v>
      </c>
      <c r="Z203" s="146">
        <f>AJ203*J203</f>
        <v>1619</v>
      </c>
      <c r="AA203" s="253">
        <v>1380</v>
      </c>
      <c r="AB203" s="174">
        <f t="shared" si="193"/>
        <v>0.852378011117974</v>
      </c>
      <c r="AC203" s="253">
        <v>1619</v>
      </c>
      <c r="AD203" s="253">
        <v>1</v>
      </c>
      <c r="AE203" s="253">
        <v>1348</v>
      </c>
      <c r="AF203" s="253"/>
      <c r="AG203" s="37">
        <f>J203*0.75</f>
        <v>1214.25</v>
      </c>
      <c r="AH203" s="175">
        <f t="shared" si="199"/>
        <v>165.75</v>
      </c>
      <c r="AI203" s="182">
        <v>44680</v>
      </c>
      <c r="AJ203" s="152">
        <v>1</v>
      </c>
      <c r="AK203" s="566"/>
      <c r="AL203" s="152">
        <v>20</v>
      </c>
      <c r="AM203" s="152">
        <v>15</v>
      </c>
      <c r="AN203" s="195">
        <f t="shared" si="200"/>
        <v>0.75</v>
      </c>
      <c r="AO203" s="594" t="s">
        <v>1449</v>
      </c>
      <c r="AP203" s="812"/>
      <c r="AQ203" s="812"/>
      <c r="AR203" s="565"/>
      <c r="AS203" s="565"/>
      <c r="AT203" s="565"/>
      <c r="AU203" s="40">
        <f t="shared" si="201"/>
        <v>1619</v>
      </c>
      <c r="AV203" s="309"/>
      <c r="AW203" s="309"/>
      <c r="AX203" s="309">
        <v>619</v>
      </c>
      <c r="AY203" s="309"/>
      <c r="AZ203" s="309"/>
      <c r="BA203" s="309">
        <v>1000</v>
      </c>
      <c r="BB203" s="309"/>
      <c r="BC203" s="309"/>
      <c r="BD203" s="309"/>
      <c r="BE203" s="309"/>
      <c r="BF203" s="277" t="s">
        <v>331</v>
      </c>
      <c r="BG203" s="605" t="s">
        <v>332</v>
      </c>
      <c r="BH203" s="605" t="s">
        <v>333</v>
      </c>
      <c r="BI203" s="269" t="s">
        <v>89</v>
      </c>
      <c r="BJ203" s="210" t="s">
        <v>426</v>
      </c>
      <c r="BK203" s="605" t="s">
        <v>427</v>
      </c>
      <c r="BL203" s="605" t="s">
        <v>428</v>
      </c>
      <c r="BM203" s="504">
        <v>13319088856</v>
      </c>
      <c r="BN203" s="638"/>
      <c r="BO203" s="638"/>
      <c r="BP203" s="639" t="s">
        <v>144</v>
      </c>
      <c r="BQ203" s="639" t="s">
        <v>1450</v>
      </c>
      <c r="BR203" s="919" t="s">
        <v>1451</v>
      </c>
    </row>
    <row r="204" s="620" customFormat="1" ht="42" customHeight="1" spans="1:70">
      <c r="A204" s="465">
        <v>166</v>
      </c>
      <c r="B204" s="644">
        <v>1</v>
      </c>
      <c r="C204" s="645" t="s">
        <v>90</v>
      </c>
      <c r="D204" s="249">
        <v>1</v>
      </c>
      <c r="E204" s="249">
        <v>500</v>
      </c>
      <c r="F204" s="647" t="s">
        <v>1452</v>
      </c>
      <c r="G204" s="88" t="s">
        <v>1453</v>
      </c>
      <c r="H204" s="648">
        <v>500</v>
      </c>
      <c r="I204" s="309"/>
      <c r="J204" s="795">
        <v>500</v>
      </c>
      <c r="K204" s="309">
        <v>1</v>
      </c>
      <c r="L204" s="309">
        <v>1</v>
      </c>
      <c r="M204" s="309">
        <v>1</v>
      </c>
      <c r="N204" s="309">
        <v>1</v>
      </c>
      <c r="O204" s="40">
        <v>1</v>
      </c>
      <c r="P204" s="309"/>
      <c r="Q204" s="309">
        <v>1</v>
      </c>
      <c r="R204" s="302"/>
      <c r="S204" s="302"/>
      <c r="T204" s="97"/>
      <c r="U204" s="97"/>
      <c r="V204" s="97">
        <v>1</v>
      </c>
      <c r="W204" s="146">
        <f>O204*J204</f>
        <v>500</v>
      </c>
      <c r="X204" s="146">
        <f>Q204*J204</f>
        <v>500</v>
      </c>
      <c r="Y204" s="146">
        <f>T204*J204</f>
        <v>0</v>
      </c>
      <c r="Z204" s="146">
        <f>AJ204*J204</f>
        <v>500</v>
      </c>
      <c r="AA204" s="545">
        <v>500</v>
      </c>
      <c r="AB204" s="542">
        <f t="shared" si="193"/>
        <v>1</v>
      </c>
      <c r="AC204" s="545">
        <v>500</v>
      </c>
      <c r="AD204" s="545">
        <v>1</v>
      </c>
      <c r="AE204" s="545">
        <v>376</v>
      </c>
      <c r="AF204" s="545"/>
      <c r="AG204" s="441">
        <f>J204*0.75</f>
        <v>375</v>
      </c>
      <c r="AH204" s="562">
        <f t="shared" si="199"/>
        <v>125</v>
      </c>
      <c r="AI204" s="567">
        <v>44620</v>
      </c>
      <c r="AJ204" s="152">
        <v>1</v>
      </c>
      <c r="AK204" s="566"/>
      <c r="AL204" s="152">
        <v>10</v>
      </c>
      <c r="AM204" s="152">
        <v>10</v>
      </c>
      <c r="AN204" s="195">
        <f t="shared" si="200"/>
        <v>1</v>
      </c>
      <c r="AO204" s="856" t="s">
        <v>148</v>
      </c>
      <c r="AP204" s="565"/>
      <c r="AQ204" s="565"/>
      <c r="AR204" s="565"/>
      <c r="AS204" s="565"/>
      <c r="AT204" s="565"/>
      <c r="AU204" s="40">
        <f t="shared" si="201"/>
        <v>500</v>
      </c>
      <c r="AV204" s="309">
        <v>500</v>
      </c>
      <c r="AW204" s="690"/>
      <c r="AX204" s="309"/>
      <c r="AY204" s="309"/>
      <c r="AZ204" s="309"/>
      <c r="BA204" s="309"/>
      <c r="BB204" s="309"/>
      <c r="BC204" s="690"/>
      <c r="BD204" s="309"/>
      <c r="BE204" s="309"/>
      <c r="BF204" s="277" t="s">
        <v>331</v>
      </c>
      <c r="BG204" s="607" t="s">
        <v>332</v>
      </c>
      <c r="BH204" s="607" t="s">
        <v>333</v>
      </c>
      <c r="BI204" s="606" t="s">
        <v>90</v>
      </c>
      <c r="BJ204" s="269" t="s">
        <v>368</v>
      </c>
      <c r="BK204" s="269" t="s">
        <v>369</v>
      </c>
      <c r="BL204" s="269" t="s">
        <v>370</v>
      </c>
      <c r="BM204" s="506">
        <v>18809081213</v>
      </c>
      <c r="BN204" s="703" t="s">
        <v>447</v>
      </c>
      <c r="BO204" s="638">
        <v>15292555999</v>
      </c>
      <c r="BP204" s="703" t="s">
        <v>311</v>
      </c>
      <c r="BQ204" s="703" t="s">
        <v>312</v>
      </c>
      <c r="BR204" s="769" t="s">
        <v>951</v>
      </c>
    </row>
    <row r="205" s="233" customFormat="1" ht="42" hidden="1" customHeight="1" spans="1:70">
      <c r="A205" s="394" t="s">
        <v>774</v>
      </c>
      <c r="B205" s="37">
        <f>SUM(B206:B215)</f>
        <v>10</v>
      </c>
      <c r="C205" s="394"/>
      <c r="D205" s="715"/>
      <c r="E205" s="715"/>
      <c r="F205" s="487" t="s">
        <v>376</v>
      </c>
      <c r="G205" s="898"/>
      <c r="H205" s="37">
        <f>SUM(H206:H215)</f>
        <v>300013</v>
      </c>
      <c r="I205" s="37"/>
      <c r="J205" s="37">
        <f t="shared" ref="J205:T205" si="202">SUM(J206:J215)</f>
        <v>97000</v>
      </c>
      <c r="K205" s="37">
        <f t="shared" si="202"/>
        <v>10</v>
      </c>
      <c r="L205" s="37">
        <f t="shared" si="202"/>
        <v>10</v>
      </c>
      <c r="M205" s="37">
        <f t="shared" si="202"/>
        <v>10</v>
      </c>
      <c r="N205" s="37">
        <f t="shared" si="202"/>
        <v>10</v>
      </c>
      <c r="O205" s="37">
        <f t="shared" si="202"/>
        <v>10</v>
      </c>
      <c r="P205" s="37">
        <f t="shared" si="202"/>
        <v>0</v>
      </c>
      <c r="Q205" s="37">
        <f t="shared" si="202"/>
        <v>10</v>
      </c>
      <c r="R205" s="37">
        <f t="shared" si="202"/>
        <v>0</v>
      </c>
      <c r="S205" s="37"/>
      <c r="T205" s="37">
        <f>SUM(T206:T215)</f>
        <v>0</v>
      </c>
      <c r="U205" s="37"/>
      <c r="V205" s="37">
        <f>SUM(V206:V215)</f>
        <v>10</v>
      </c>
      <c r="W205" s="37"/>
      <c r="X205" s="37"/>
      <c r="Y205" s="37"/>
      <c r="Z205" s="37"/>
      <c r="AA205" s="445">
        <f>SUM(AA206:AA215)</f>
        <v>91450</v>
      </c>
      <c r="AB205" s="174">
        <f t="shared" si="193"/>
        <v>0.942783505154639</v>
      </c>
      <c r="AC205" s="445">
        <f>SUM(AC206:AC215)</f>
        <v>85747</v>
      </c>
      <c r="AD205" s="445"/>
      <c r="AE205" s="445"/>
      <c r="AF205" s="445"/>
      <c r="AG205" s="37"/>
      <c r="AH205" s="37"/>
      <c r="AI205" s="905"/>
      <c r="AJ205" s="905"/>
      <c r="AK205" s="906"/>
      <c r="AL205" s="905"/>
      <c r="AM205" s="905"/>
      <c r="AN205" s="906"/>
      <c r="AO205" s="912"/>
      <c r="AP205" s="913"/>
      <c r="AQ205" s="913"/>
      <c r="AR205" s="913"/>
      <c r="AS205" s="913"/>
      <c r="AT205" s="913"/>
      <c r="AU205" s="37">
        <f t="shared" ref="AU205:BD205" si="203">SUM(AU206:AU215)</f>
        <v>97000</v>
      </c>
      <c r="AV205" s="37">
        <f t="shared" si="203"/>
        <v>1000</v>
      </c>
      <c r="AW205" s="37">
        <f t="shared" si="203"/>
        <v>0</v>
      </c>
      <c r="AX205" s="37">
        <f t="shared" si="203"/>
        <v>0</v>
      </c>
      <c r="AY205" s="37">
        <f t="shared" si="203"/>
        <v>0</v>
      </c>
      <c r="AZ205" s="37">
        <f t="shared" si="203"/>
        <v>0</v>
      </c>
      <c r="BA205" s="37">
        <f t="shared" si="203"/>
        <v>0</v>
      </c>
      <c r="BB205" s="37">
        <f t="shared" si="203"/>
        <v>0</v>
      </c>
      <c r="BC205" s="37">
        <f t="shared" si="203"/>
        <v>96000</v>
      </c>
      <c r="BD205" s="37">
        <f t="shared" si="203"/>
        <v>0</v>
      </c>
      <c r="BE205" s="37"/>
      <c r="BF205" s="716"/>
      <c r="BG205" s="716"/>
      <c r="BH205" s="716"/>
      <c r="BI205" s="716"/>
      <c r="BJ205" s="716"/>
      <c r="BK205" s="716"/>
      <c r="BL205" s="716"/>
      <c r="BM205" s="716"/>
      <c r="BN205" s="920"/>
      <c r="BO205" s="920"/>
      <c r="BP205" s="920"/>
      <c r="BQ205" s="920"/>
      <c r="BR205" s="921"/>
    </row>
    <row r="206" s="234" customFormat="1" ht="42" hidden="1" customHeight="1" spans="1:70">
      <c r="A206" s="149">
        <v>167</v>
      </c>
      <c r="B206" s="32">
        <v>1</v>
      </c>
      <c r="C206" s="96" t="s">
        <v>87</v>
      </c>
      <c r="D206" s="249">
        <v>1</v>
      </c>
      <c r="E206" s="249">
        <v>6000</v>
      </c>
      <c r="F206" s="85" t="s">
        <v>1454</v>
      </c>
      <c r="G206" s="477" t="s">
        <v>1455</v>
      </c>
      <c r="H206" s="306">
        <v>60000</v>
      </c>
      <c r="I206" s="306"/>
      <c r="J206" s="97">
        <f t="shared" si="198"/>
        <v>6000</v>
      </c>
      <c r="K206" s="309">
        <v>1</v>
      </c>
      <c r="L206" s="309">
        <v>1</v>
      </c>
      <c r="M206" s="309">
        <v>1</v>
      </c>
      <c r="N206" s="309">
        <v>1</v>
      </c>
      <c r="O206" s="309">
        <v>1</v>
      </c>
      <c r="P206" s="309"/>
      <c r="Q206" s="309">
        <v>1</v>
      </c>
      <c r="R206" s="309"/>
      <c r="S206" s="309"/>
      <c r="T206" s="309"/>
      <c r="U206" s="309"/>
      <c r="V206" s="309">
        <v>1</v>
      </c>
      <c r="W206" s="146">
        <f t="shared" ref="W206:W215" si="204">O206*J206</f>
        <v>6000</v>
      </c>
      <c r="X206" s="146">
        <f t="shared" ref="X206:X215" si="205">Q206*J206</f>
        <v>6000</v>
      </c>
      <c r="Y206" s="146">
        <f t="shared" ref="Y206:Y215" si="206">T206*J206</f>
        <v>0</v>
      </c>
      <c r="Z206" s="146">
        <f t="shared" ref="Z206:Z215" si="207">AJ206*J206</f>
        <v>6000</v>
      </c>
      <c r="AA206" s="253">
        <v>7000</v>
      </c>
      <c r="AB206" s="174">
        <f t="shared" ref="AB206:AB222" si="208">AA206/J206</f>
        <v>1.16666666666667</v>
      </c>
      <c r="AC206" s="253">
        <v>8000</v>
      </c>
      <c r="AD206" s="253">
        <v>1</v>
      </c>
      <c r="AE206" s="253"/>
      <c r="AF206" s="543"/>
      <c r="AG206" s="37">
        <f t="shared" ref="AG206:AG215" si="209">J206*0.75</f>
        <v>4500</v>
      </c>
      <c r="AH206" s="175">
        <f t="shared" si="199"/>
        <v>2500</v>
      </c>
      <c r="AI206" s="182">
        <v>44732</v>
      </c>
      <c r="AJ206" s="152">
        <v>1</v>
      </c>
      <c r="AK206" s="566"/>
      <c r="AL206" s="152">
        <v>5</v>
      </c>
      <c r="AM206" s="152">
        <v>5</v>
      </c>
      <c r="AN206" s="195">
        <f t="shared" si="200"/>
        <v>1</v>
      </c>
      <c r="AO206" s="591" t="s">
        <v>1456</v>
      </c>
      <c r="AP206" s="565"/>
      <c r="AQ206" s="565"/>
      <c r="AR206" s="591"/>
      <c r="AS206" s="565"/>
      <c r="AT206" s="565"/>
      <c r="AU206" s="40">
        <f t="shared" si="201"/>
        <v>6000</v>
      </c>
      <c r="AV206" s="309"/>
      <c r="AW206" s="309"/>
      <c r="AX206" s="309"/>
      <c r="AY206" s="309"/>
      <c r="AZ206" s="309"/>
      <c r="BA206" s="309"/>
      <c r="BB206" s="309"/>
      <c r="BC206" s="306">
        <v>6000</v>
      </c>
      <c r="BD206" s="309"/>
      <c r="BE206" s="309"/>
      <c r="BF206" s="277" t="s">
        <v>331</v>
      </c>
      <c r="BG206" s="605" t="s">
        <v>332</v>
      </c>
      <c r="BH206" s="605" t="s">
        <v>333</v>
      </c>
      <c r="BI206" s="269" t="s">
        <v>87</v>
      </c>
      <c r="BJ206" s="605" t="s">
        <v>278</v>
      </c>
      <c r="BK206" s="605" t="s">
        <v>334</v>
      </c>
      <c r="BL206" s="605" t="s">
        <v>335</v>
      </c>
      <c r="BM206" s="504">
        <v>13579578495</v>
      </c>
      <c r="BN206" s="638"/>
      <c r="BO206" s="638"/>
      <c r="BP206" s="639" t="s">
        <v>741</v>
      </c>
      <c r="BQ206" s="639" t="s">
        <v>935</v>
      </c>
      <c r="BR206" s="226" t="s">
        <v>1457</v>
      </c>
    </row>
    <row r="207" s="234" customFormat="1" ht="42" hidden="1" customHeight="1" spans="1:70">
      <c r="A207" s="149">
        <v>168</v>
      </c>
      <c r="B207" s="40">
        <v>1</v>
      </c>
      <c r="C207" s="484" t="s">
        <v>87</v>
      </c>
      <c r="D207" s="485">
        <v>1</v>
      </c>
      <c r="E207" s="485">
        <v>1000</v>
      </c>
      <c r="F207" s="95" t="s">
        <v>1458</v>
      </c>
      <c r="G207" s="477" t="s">
        <v>1459</v>
      </c>
      <c r="H207" s="309">
        <v>1680</v>
      </c>
      <c r="I207" s="309"/>
      <c r="J207" s="40">
        <f t="shared" si="198"/>
        <v>1000</v>
      </c>
      <c r="K207" s="309">
        <v>1</v>
      </c>
      <c r="L207" s="302">
        <v>1</v>
      </c>
      <c r="M207" s="302">
        <v>1</v>
      </c>
      <c r="N207" s="302">
        <v>1</v>
      </c>
      <c r="O207" s="302">
        <v>1</v>
      </c>
      <c r="P207" s="302"/>
      <c r="Q207" s="302">
        <v>1</v>
      </c>
      <c r="R207" s="302"/>
      <c r="S207" s="302"/>
      <c r="T207" s="302"/>
      <c r="U207" s="302"/>
      <c r="V207" s="302">
        <v>1</v>
      </c>
      <c r="W207" s="146">
        <f t="shared" si="204"/>
        <v>1000</v>
      </c>
      <c r="X207" s="146">
        <f t="shared" si="205"/>
        <v>1000</v>
      </c>
      <c r="Y207" s="146">
        <f t="shared" si="206"/>
        <v>0</v>
      </c>
      <c r="Z207" s="146">
        <f t="shared" si="207"/>
        <v>1000</v>
      </c>
      <c r="AA207" s="253">
        <v>800</v>
      </c>
      <c r="AB207" s="174">
        <f t="shared" si="208"/>
        <v>0.8</v>
      </c>
      <c r="AC207" s="456">
        <v>900</v>
      </c>
      <c r="AD207" s="480">
        <v>1</v>
      </c>
      <c r="AE207" s="480">
        <v>492</v>
      </c>
      <c r="AF207" s="523"/>
      <c r="AG207" s="37">
        <f t="shared" si="209"/>
        <v>750</v>
      </c>
      <c r="AH207" s="175">
        <f t="shared" si="199"/>
        <v>50</v>
      </c>
      <c r="AI207" s="182">
        <v>44723</v>
      </c>
      <c r="AJ207" s="152">
        <v>1</v>
      </c>
      <c r="AK207" s="566"/>
      <c r="AL207" s="152">
        <v>35</v>
      </c>
      <c r="AM207" s="152">
        <v>35</v>
      </c>
      <c r="AN207" s="195">
        <f t="shared" si="200"/>
        <v>1</v>
      </c>
      <c r="AO207" s="594" t="s">
        <v>1460</v>
      </c>
      <c r="AP207" s="595"/>
      <c r="AQ207" s="595"/>
      <c r="AR207" s="596"/>
      <c r="AS207" s="595"/>
      <c r="AT207" s="595"/>
      <c r="AU207" s="40">
        <f t="shared" si="201"/>
        <v>1000</v>
      </c>
      <c r="AV207" s="309">
        <v>1000</v>
      </c>
      <c r="AW207" s="302"/>
      <c r="AX207" s="309"/>
      <c r="AY207" s="302"/>
      <c r="AZ207" s="302"/>
      <c r="BA207" s="302"/>
      <c r="BB207" s="302"/>
      <c r="BC207" s="309"/>
      <c r="BD207" s="302"/>
      <c r="BE207" s="302"/>
      <c r="BF207" s="277" t="s">
        <v>331</v>
      </c>
      <c r="BG207" s="611" t="s">
        <v>332</v>
      </c>
      <c r="BH207" s="611" t="s">
        <v>333</v>
      </c>
      <c r="BI207" s="606" t="s">
        <v>87</v>
      </c>
      <c r="BJ207" s="618" t="s">
        <v>278</v>
      </c>
      <c r="BK207" s="611" t="s">
        <v>334</v>
      </c>
      <c r="BL207" s="611" t="s">
        <v>335</v>
      </c>
      <c r="BM207" s="506">
        <v>13579578495</v>
      </c>
      <c r="BN207" s="637"/>
      <c r="BO207" s="637"/>
      <c r="BP207" s="637"/>
      <c r="BQ207" s="637"/>
      <c r="BR207" s="225" t="s">
        <v>1461</v>
      </c>
    </row>
    <row r="208" s="234" customFormat="1" ht="42" hidden="1" customHeight="1" spans="1:70">
      <c r="A208" s="149">
        <v>169</v>
      </c>
      <c r="B208" s="32">
        <v>1</v>
      </c>
      <c r="C208" s="96" t="s">
        <v>87</v>
      </c>
      <c r="D208" s="249">
        <v>1</v>
      </c>
      <c r="E208" s="249">
        <v>7000</v>
      </c>
      <c r="F208" s="88" t="s">
        <v>1462</v>
      </c>
      <c r="G208" s="477" t="s">
        <v>1463</v>
      </c>
      <c r="H208" s="478">
        <v>15755</v>
      </c>
      <c r="I208" s="478"/>
      <c r="J208" s="97">
        <f t="shared" si="198"/>
        <v>7000</v>
      </c>
      <c r="K208" s="309">
        <v>1</v>
      </c>
      <c r="L208" s="309">
        <v>1</v>
      </c>
      <c r="M208" s="309">
        <v>1</v>
      </c>
      <c r="N208" s="309">
        <v>1</v>
      </c>
      <c r="O208" s="309">
        <v>1</v>
      </c>
      <c r="P208" s="309"/>
      <c r="Q208" s="309">
        <v>1</v>
      </c>
      <c r="R208" s="309"/>
      <c r="S208" s="309"/>
      <c r="T208" s="309"/>
      <c r="U208" s="309"/>
      <c r="V208" s="309">
        <v>1</v>
      </c>
      <c r="W208" s="146">
        <f t="shared" si="204"/>
        <v>7000</v>
      </c>
      <c r="X208" s="146">
        <f t="shared" si="205"/>
        <v>7000</v>
      </c>
      <c r="Y208" s="146">
        <f t="shared" si="206"/>
        <v>0</v>
      </c>
      <c r="Z208" s="146">
        <f t="shared" si="207"/>
        <v>7000</v>
      </c>
      <c r="AA208" s="253">
        <v>8150</v>
      </c>
      <c r="AB208" s="174">
        <f t="shared" si="208"/>
        <v>1.16428571428571</v>
      </c>
      <c r="AC208" s="253">
        <v>5647</v>
      </c>
      <c r="AD208" s="253">
        <v>1</v>
      </c>
      <c r="AE208" s="253">
        <v>8126</v>
      </c>
      <c r="AF208" s="543"/>
      <c r="AG208" s="37">
        <f t="shared" si="209"/>
        <v>5250</v>
      </c>
      <c r="AH208" s="175">
        <f t="shared" si="199"/>
        <v>2900</v>
      </c>
      <c r="AI208" s="182">
        <v>44623</v>
      </c>
      <c r="AJ208" s="152">
        <v>1</v>
      </c>
      <c r="AK208" s="566"/>
      <c r="AL208" s="152">
        <v>60</v>
      </c>
      <c r="AM208" s="152">
        <v>20</v>
      </c>
      <c r="AN208" s="195">
        <f t="shared" si="200"/>
        <v>0.333333333333333</v>
      </c>
      <c r="AO208" s="860" t="s">
        <v>1464</v>
      </c>
      <c r="AP208" s="914"/>
      <c r="AQ208" s="914"/>
      <c r="AR208" s="591"/>
      <c r="AS208" s="565"/>
      <c r="AT208" s="565"/>
      <c r="AU208" s="40">
        <f t="shared" si="201"/>
        <v>7000</v>
      </c>
      <c r="AV208" s="309"/>
      <c r="AW208" s="309"/>
      <c r="AX208" s="309"/>
      <c r="AY208" s="309"/>
      <c r="AZ208" s="309"/>
      <c r="BA208" s="309"/>
      <c r="BB208" s="309"/>
      <c r="BC208" s="97">
        <v>7000</v>
      </c>
      <c r="BD208" s="309"/>
      <c r="BE208" s="309"/>
      <c r="BF208" s="277" t="s">
        <v>331</v>
      </c>
      <c r="BG208" s="605" t="s">
        <v>332</v>
      </c>
      <c r="BH208" s="605" t="s">
        <v>333</v>
      </c>
      <c r="BI208" s="269" t="s">
        <v>87</v>
      </c>
      <c r="BJ208" s="605" t="s">
        <v>278</v>
      </c>
      <c r="BK208" s="605" t="s">
        <v>334</v>
      </c>
      <c r="BL208" s="605" t="s">
        <v>335</v>
      </c>
      <c r="BM208" s="504">
        <v>13579578495</v>
      </c>
      <c r="BN208" s="922" t="s">
        <v>1465</v>
      </c>
      <c r="BO208" s="249">
        <v>13216026777</v>
      </c>
      <c r="BP208" s="922" t="s">
        <v>293</v>
      </c>
      <c r="BQ208" s="922" t="s">
        <v>294</v>
      </c>
      <c r="BR208" s="226" t="s">
        <v>1466</v>
      </c>
    </row>
    <row r="209" s="234" customFormat="1" ht="42" hidden="1" customHeight="1" spans="1:70">
      <c r="A209" s="149">
        <v>170</v>
      </c>
      <c r="B209" s="32">
        <v>1</v>
      </c>
      <c r="C209" s="96" t="s">
        <v>87</v>
      </c>
      <c r="D209" s="249">
        <v>1</v>
      </c>
      <c r="E209" s="249">
        <v>20000</v>
      </c>
      <c r="F209" s="88" t="s">
        <v>1467</v>
      </c>
      <c r="G209" s="477" t="s">
        <v>1468</v>
      </c>
      <c r="H209" s="478">
        <v>55978</v>
      </c>
      <c r="I209" s="478"/>
      <c r="J209" s="97">
        <f t="shared" si="198"/>
        <v>20000</v>
      </c>
      <c r="K209" s="309">
        <v>1</v>
      </c>
      <c r="L209" s="309">
        <v>1</v>
      </c>
      <c r="M209" s="309">
        <v>1</v>
      </c>
      <c r="N209" s="309">
        <v>1</v>
      </c>
      <c r="O209" s="309">
        <v>1</v>
      </c>
      <c r="P209" s="309"/>
      <c r="Q209" s="309">
        <v>1</v>
      </c>
      <c r="R209" s="309"/>
      <c r="S209" s="309"/>
      <c r="T209" s="309"/>
      <c r="U209" s="309"/>
      <c r="V209" s="309">
        <v>1</v>
      </c>
      <c r="W209" s="146">
        <f t="shared" si="204"/>
        <v>20000</v>
      </c>
      <c r="X209" s="146">
        <f t="shared" si="205"/>
        <v>20000</v>
      </c>
      <c r="Y209" s="146">
        <f t="shared" si="206"/>
        <v>0</v>
      </c>
      <c r="Z209" s="146">
        <f t="shared" si="207"/>
        <v>20000</v>
      </c>
      <c r="AA209" s="725">
        <v>24500</v>
      </c>
      <c r="AB209" s="174">
        <f t="shared" si="208"/>
        <v>1.225</v>
      </c>
      <c r="AC209" s="253">
        <v>20000</v>
      </c>
      <c r="AD209" s="253">
        <v>1</v>
      </c>
      <c r="AE209" s="880">
        <v>21637</v>
      </c>
      <c r="AF209" s="543"/>
      <c r="AG209" s="37">
        <f t="shared" si="209"/>
        <v>15000</v>
      </c>
      <c r="AH209" s="175">
        <f t="shared" ref="AH205:AH215" si="210">AA209-AG209</f>
        <v>9500</v>
      </c>
      <c r="AI209" s="182">
        <v>44635</v>
      </c>
      <c r="AJ209" s="152">
        <v>1</v>
      </c>
      <c r="AK209" s="566"/>
      <c r="AL209" s="152">
        <v>40</v>
      </c>
      <c r="AM209" s="152">
        <v>22</v>
      </c>
      <c r="AN209" s="195">
        <f t="shared" ref="AN205:AN215" si="211">AM209/AL209</f>
        <v>0.55</v>
      </c>
      <c r="AO209" s="591" t="s">
        <v>1469</v>
      </c>
      <c r="AP209" s="565"/>
      <c r="AQ209" s="565"/>
      <c r="AR209" s="860"/>
      <c r="AS209" s="565"/>
      <c r="AT209" s="565"/>
      <c r="AU209" s="40">
        <f t="shared" si="201"/>
        <v>20000</v>
      </c>
      <c r="AV209" s="309"/>
      <c r="AW209" s="309"/>
      <c r="AX209" s="309"/>
      <c r="AY209" s="309"/>
      <c r="AZ209" s="309"/>
      <c r="BA209" s="309"/>
      <c r="BB209" s="309"/>
      <c r="BC209" s="97">
        <v>20000</v>
      </c>
      <c r="BD209" s="309"/>
      <c r="BE209" s="309"/>
      <c r="BF209" s="277" t="s">
        <v>331</v>
      </c>
      <c r="BG209" s="605" t="s">
        <v>332</v>
      </c>
      <c r="BH209" s="605" t="s">
        <v>333</v>
      </c>
      <c r="BI209" s="269" t="s">
        <v>87</v>
      </c>
      <c r="BJ209" s="605" t="s">
        <v>278</v>
      </c>
      <c r="BK209" s="605" t="s">
        <v>334</v>
      </c>
      <c r="BL209" s="605" t="s">
        <v>335</v>
      </c>
      <c r="BM209" s="504">
        <v>13579578495</v>
      </c>
      <c r="BN209" s="922" t="s">
        <v>1470</v>
      </c>
      <c r="BO209" s="249">
        <v>18099088885</v>
      </c>
      <c r="BP209" s="922" t="s">
        <v>293</v>
      </c>
      <c r="BQ209" s="922" t="s">
        <v>294</v>
      </c>
      <c r="BR209" s="225"/>
    </row>
    <row r="210" s="122" customFormat="1" ht="42" hidden="1" customHeight="1" spans="1:70">
      <c r="A210" s="149">
        <v>171</v>
      </c>
      <c r="B210" s="149">
        <v>1</v>
      </c>
      <c r="C210" s="96" t="s">
        <v>87</v>
      </c>
      <c r="D210" s="249">
        <v>1</v>
      </c>
      <c r="E210" s="249">
        <v>18000</v>
      </c>
      <c r="F210" s="95" t="s">
        <v>1471</v>
      </c>
      <c r="G210" s="477" t="s">
        <v>1472</v>
      </c>
      <c r="H210" s="309">
        <v>22000</v>
      </c>
      <c r="I210" s="309"/>
      <c r="J210" s="97">
        <f t="shared" si="198"/>
        <v>18000</v>
      </c>
      <c r="K210" s="40">
        <v>1</v>
      </c>
      <c r="L210" s="40">
        <v>1</v>
      </c>
      <c r="M210" s="40">
        <v>1</v>
      </c>
      <c r="N210" s="40">
        <v>1</v>
      </c>
      <c r="O210" s="40">
        <v>1</v>
      </c>
      <c r="P210" s="478"/>
      <c r="Q210" s="478">
        <v>1</v>
      </c>
      <c r="R210" s="309"/>
      <c r="S210" s="309"/>
      <c r="T210" s="309"/>
      <c r="U210" s="309"/>
      <c r="V210" s="309">
        <v>1</v>
      </c>
      <c r="W210" s="146">
        <f t="shared" si="204"/>
        <v>18000</v>
      </c>
      <c r="X210" s="146">
        <f t="shared" si="205"/>
        <v>18000</v>
      </c>
      <c r="Y210" s="146">
        <f t="shared" si="206"/>
        <v>0</v>
      </c>
      <c r="Z210" s="146">
        <f t="shared" si="207"/>
        <v>18000</v>
      </c>
      <c r="AA210" s="253">
        <v>17000</v>
      </c>
      <c r="AB210" s="174">
        <f t="shared" si="208"/>
        <v>0.944444444444444</v>
      </c>
      <c r="AC210" s="249">
        <v>19000</v>
      </c>
      <c r="AD210" s="253">
        <v>1</v>
      </c>
      <c r="AE210" s="253">
        <v>16970</v>
      </c>
      <c r="AF210" s="595"/>
      <c r="AG210" s="37">
        <f t="shared" si="209"/>
        <v>13500</v>
      </c>
      <c r="AH210" s="175">
        <f t="shared" si="210"/>
        <v>3500</v>
      </c>
      <c r="AI210" s="182">
        <v>44623</v>
      </c>
      <c r="AJ210" s="152">
        <v>1</v>
      </c>
      <c r="AK210" s="182"/>
      <c r="AL210" s="97">
        <v>95</v>
      </c>
      <c r="AM210" s="97">
        <v>90</v>
      </c>
      <c r="AN210" s="254">
        <f t="shared" si="211"/>
        <v>0.947368421052632</v>
      </c>
      <c r="AO210" s="591" t="s">
        <v>1473</v>
      </c>
      <c r="AP210" s="456"/>
      <c r="AQ210" s="456"/>
      <c r="AR210" s="505"/>
      <c r="AS210" s="505"/>
      <c r="AT210" s="505"/>
      <c r="AU210" s="40">
        <f t="shared" si="201"/>
        <v>18000</v>
      </c>
      <c r="AV210" s="309"/>
      <c r="AW210" s="309"/>
      <c r="AX210" s="309"/>
      <c r="AY210" s="309"/>
      <c r="AZ210" s="309"/>
      <c r="BA210" s="764"/>
      <c r="BB210" s="504"/>
      <c r="BC210" s="504">
        <v>18000</v>
      </c>
      <c r="BD210" s="152"/>
      <c r="BE210" s="152"/>
      <c r="BF210" s="605" t="s">
        <v>331</v>
      </c>
      <c r="BG210" s="605" t="s">
        <v>332</v>
      </c>
      <c r="BH210" s="605" t="s">
        <v>333</v>
      </c>
      <c r="BI210" s="605" t="s">
        <v>87</v>
      </c>
      <c r="BJ210" s="605" t="s">
        <v>278</v>
      </c>
      <c r="BK210" s="605" t="s">
        <v>334</v>
      </c>
      <c r="BL210" s="605" t="s">
        <v>335</v>
      </c>
      <c r="BM210" s="504">
        <v>13579578495</v>
      </c>
      <c r="BN210" s="778" t="s">
        <v>1474</v>
      </c>
      <c r="BO210" s="456">
        <v>13899114648</v>
      </c>
      <c r="BP210" s="590" t="s">
        <v>741</v>
      </c>
      <c r="BQ210" s="590" t="s">
        <v>1475</v>
      </c>
      <c r="BR210" s="226" t="s">
        <v>1476</v>
      </c>
    </row>
    <row r="211" s="235" customFormat="1" ht="42" hidden="1" customHeight="1" spans="1:70">
      <c r="A211" s="149">
        <v>172</v>
      </c>
      <c r="B211" s="32">
        <v>1</v>
      </c>
      <c r="C211" s="42" t="s">
        <v>88</v>
      </c>
      <c r="D211" s="480">
        <v>1</v>
      </c>
      <c r="E211" s="456">
        <v>3000</v>
      </c>
      <c r="F211" s="474" t="s">
        <v>1477</v>
      </c>
      <c r="G211" s="474" t="s">
        <v>1478</v>
      </c>
      <c r="H211" s="40">
        <v>8600</v>
      </c>
      <c r="I211" s="40"/>
      <c r="J211" s="97">
        <f t="shared" si="198"/>
        <v>3000</v>
      </c>
      <c r="K211" s="40">
        <v>1</v>
      </c>
      <c r="L211" s="40">
        <v>1</v>
      </c>
      <c r="M211" s="40">
        <v>1</v>
      </c>
      <c r="N211" s="40">
        <v>1</v>
      </c>
      <c r="O211" s="40">
        <v>1</v>
      </c>
      <c r="P211" s="40"/>
      <c r="Q211" s="40">
        <v>1</v>
      </c>
      <c r="R211" s="40"/>
      <c r="S211" s="40"/>
      <c r="T211" s="40"/>
      <c r="U211" s="40"/>
      <c r="V211" s="40">
        <v>1</v>
      </c>
      <c r="W211" s="146">
        <f t="shared" si="204"/>
        <v>3000</v>
      </c>
      <c r="X211" s="146">
        <f t="shared" si="205"/>
        <v>3000</v>
      </c>
      <c r="Y211" s="146">
        <f t="shared" si="206"/>
        <v>0</v>
      </c>
      <c r="Z211" s="146">
        <f t="shared" si="207"/>
        <v>3000</v>
      </c>
      <c r="AA211" s="253">
        <v>2000</v>
      </c>
      <c r="AB211" s="174">
        <f t="shared" si="208"/>
        <v>0.666666666666667</v>
      </c>
      <c r="AC211" s="253">
        <v>2250</v>
      </c>
      <c r="AD211" s="253">
        <v>1</v>
      </c>
      <c r="AE211" s="253">
        <v>500</v>
      </c>
      <c r="AF211" s="253"/>
      <c r="AG211" s="37">
        <f t="shared" si="209"/>
        <v>2250</v>
      </c>
      <c r="AH211" s="175">
        <f t="shared" si="210"/>
        <v>-250</v>
      </c>
      <c r="AI211" s="182">
        <v>44682</v>
      </c>
      <c r="AJ211" s="152">
        <v>1</v>
      </c>
      <c r="AK211" s="566"/>
      <c r="AL211" s="152"/>
      <c r="AM211" s="152"/>
      <c r="AN211" s="195" t="e">
        <f t="shared" si="211"/>
        <v>#DIV/0!</v>
      </c>
      <c r="AO211" s="592" t="s">
        <v>1479</v>
      </c>
      <c r="AP211" s="565"/>
      <c r="AQ211" s="565"/>
      <c r="AR211" s="565"/>
      <c r="AS211" s="565"/>
      <c r="AT211" s="565"/>
      <c r="AU211" s="40">
        <f t="shared" si="201"/>
        <v>3000</v>
      </c>
      <c r="AV211" s="40"/>
      <c r="AW211" s="40"/>
      <c r="AX211" s="40"/>
      <c r="AY211" s="40"/>
      <c r="AZ211" s="40"/>
      <c r="BA211" s="40"/>
      <c r="BB211" s="40"/>
      <c r="BC211" s="40">
        <v>3000</v>
      </c>
      <c r="BD211" s="40"/>
      <c r="BE211" s="40"/>
      <c r="BF211" s="33" t="s">
        <v>331</v>
      </c>
      <c r="BG211" s="33" t="s">
        <v>332</v>
      </c>
      <c r="BH211" s="692" t="s">
        <v>333</v>
      </c>
      <c r="BI211" s="33" t="s">
        <v>88</v>
      </c>
      <c r="BJ211" s="33" t="s">
        <v>224</v>
      </c>
      <c r="BK211" s="33" t="s">
        <v>407</v>
      </c>
      <c r="BL211" s="609" t="s">
        <v>1089</v>
      </c>
      <c r="BM211" s="149">
        <v>13345375888</v>
      </c>
      <c r="BN211" s="456"/>
      <c r="BO211" s="462"/>
      <c r="BP211" s="462"/>
      <c r="BQ211" s="462"/>
      <c r="BR211" s="150" t="s">
        <v>534</v>
      </c>
    </row>
    <row r="212" s="235" customFormat="1" ht="42" hidden="1" customHeight="1" spans="1:70">
      <c r="A212" s="149">
        <v>173</v>
      </c>
      <c r="B212" s="677">
        <v>1</v>
      </c>
      <c r="C212" s="614" t="s">
        <v>88</v>
      </c>
      <c r="D212" s="480">
        <v>1</v>
      </c>
      <c r="E212" s="798">
        <v>4500</v>
      </c>
      <c r="F212" s="899" t="s">
        <v>1480</v>
      </c>
      <c r="G212" s="477" t="s">
        <v>1481</v>
      </c>
      <c r="H212" s="677">
        <v>24000</v>
      </c>
      <c r="I212" s="677"/>
      <c r="J212" s="97">
        <f t="shared" si="198"/>
        <v>4500</v>
      </c>
      <c r="K212" s="40">
        <v>1</v>
      </c>
      <c r="L212" s="40">
        <v>1</v>
      </c>
      <c r="M212" s="40">
        <v>1</v>
      </c>
      <c r="N212" s="149">
        <v>1</v>
      </c>
      <c r="O212" s="149">
        <v>1</v>
      </c>
      <c r="P212" s="677"/>
      <c r="Q212" s="149">
        <v>1</v>
      </c>
      <c r="R212" s="149"/>
      <c r="S212" s="149"/>
      <c r="T212" s="149"/>
      <c r="U212" s="149"/>
      <c r="V212" s="149">
        <v>1</v>
      </c>
      <c r="W212" s="146">
        <f t="shared" si="204"/>
        <v>4500</v>
      </c>
      <c r="X212" s="146">
        <f t="shared" si="205"/>
        <v>4500</v>
      </c>
      <c r="Y212" s="146">
        <f t="shared" si="206"/>
        <v>0</v>
      </c>
      <c r="Z212" s="146">
        <f t="shared" si="207"/>
        <v>4500</v>
      </c>
      <c r="AA212" s="253">
        <v>4500</v>
      </c>
      <c r="AB212" s="174">
        <f t="shared" si="208"/>
        <v>1</v>
      </c>
      <c r="AC212" s="253">
        <v>1200</v>
      </c>
      <c r="AD212" s="253">
        <v>1</v>
      </c>
      <c r="AE212" s="253"/>
      <c r="AF212" s="253"/>
      <c r="AG212" s="37">
        <f t="shared" si="209"/>
        <v>3375</v>
      </c>
      <c r="AH212" s="175">
        <f t="shared" si="210"/>
        <v>1125</v>
      </c>
      <c r="AI212" s="182">
        <v>44711</v>
      </c>
      <c r="AJ212" s="152">
        <v>1</v>
      </c>
      <c r="AK212" s="566"/>
      <c r="AL212" s="152"/>
      <c r="AM212" s="152"/>
      <c r="AN212" s="195" t="e">
        <f t="shared" si="211"/>
        <v>#DIV/0!</v>
      </c>
      <c r="AO212" s="812"/>
      <c r="AP212" s="565"/>
      <c r="AQ212" s="565"/>
      <c r="AR212" s="565"/>
      <c r="AS212" s="565"/>
      <c r="AT212" s="565"/>
      <c r="AU212" s="40">
        <f t="shared" si="201"/>
        <v>4500</v>
      </c>
      <c r="AV212" s="243"/>
      <c r="AW212" s="243"/>
      <c r="AX212" s="243"/>
      <c r="AY212" s="243"/>
      <c r="AZ212" s="243"/>
      <c r="BA212" s="243"/>
      <c r="BB212" s="243"/>
      <c r="BC212" s="243">
        <v>4500</v>
      </c>
      <c r="BD212" s="243"/>
      <c r="BE212" s="243"/>
      <c r="BF212" s="33" t="s">
        <v>331</v>
      </c>
      <c r="BG212" s="33" t="s">
        <v>332</v>
      </c>
      <c r="BH212" s="692" t="s">
        <v>333</v>
      </c>
      <c r="BI212" s="33" t="s">
        <v>88</v>
      </c>
      <c r="BJ212" s="33" t="s">
        <v>224</v>
      </c>
      <c r="BK212" s="33" t="s">
        <v>407</v>
      </c>
      <c r="BL212" s="609" t="s">
        <v>1089</v>
      </c>
      <c r="BM212" s="149">
        <v>13345375888</v>
      </c>
      <c r="BN212" s="462"/>
      <c r="BO212" s="462"/>
      <c r="BP212" s="462"/>
      <c r="BQ212" s="462"/>
      <c r="BR212" s="311" t="s">
        <v>1482</v>
      </c>
    </row>
    <row r="213" s="234" customFormat="1" ht="42" hidden="1" customHeight="1" spans="1:70">
      <c r="A213" s="149">
        <v>174</v>
      </c>
      <c r="B213" s="657">
        <v>1</v>
      </c>
      <c r="C213" s="658" t="s">
        <v>88</v>
      </c>
      <c r="D213" s="249">
        <v>1</v>
      </c>
      <c r="E213" s="249">
        <v>14000</v>
      </c>
      <c r="F213" s="88" t="s">
        <v>1483</v>
      </c>
      <c r="G213" s="477" t="s">
        <v>1484</v>
      </c>
      <c r="H213" s="478">
        <v>62000</v>
      </c>
      <c r="I213" s="478"/>
      <c r="J213" s="97">
        <f t="shared" si="198"/>
        <v>14000</v>
      </c>
      <c r="K213" s="309">
        <v>1</v>
      </c>
      <c r="L213" s="309">
        <v>1</v>
      </c>
      <c r="M213" s="309">
        <v>1</v>
      </c>
      <c r="N213" s="309">
        <v>1</v>
      </c>
      <c r="O213" s="309">
        <v>1</v>
      </c>
      <c r="P213" s="309"/>
      <c r="Q213" s="309">
        <v>1</v>
      </c>
      <c r="R213" s="309"/>
      <c r="S213" s="309"/>
      <c r="T213" s="309"/>
      <c r="U213" s="309"/>
      <c r="V213" s="309">
        <v>1</v>
      </c>
      <c r="W213" s="146">
        <f t="shared" si="204"/>
        <v>14000</v>
      </c>
      <c r="X213" s="146">
        <f t="shared" si="205"/>
        <v>14000</v>
      </c>
      <c r="Y213" s="146">
        <f t="shared" si="206"/>
        <v>0</v>
      </c>
      <c r="Z213" s="146">
        <f t="shared" si="207"/>
        <v>14000</v>
      </c>
      <c r="AA213" s="253">
        <v>12000</v>
      </c>
      <c r="AB213" s="174">
        <f t="shared" si="208"/>
        <v>0.857142857142857</v>
      </c>
      <c r="AC213" s="505">
        <v>11250</v>
      </c>
      <c r="AD213" s="505">
        <v>1</v>
      </c>
      <c r="AE213" s="505">
        <v>13185</v>
      </c>
      <c r="AF213" s="505"/>
      <c r="AG213" s="37">
        <f t="shared" si="209"/>
        <v>10500</v>
      </c>
      <c r="AH213" s="175">
        <f t="shared" si="210"/>
        <v>1500</v>
      </c>
      <c r="AI213" s="182">
        <v>44617</v>
      </c>
      <c r="AJ213" s="152">
        <v>1</v>
      </c>
      <c r="AK213" s="566"/>
      <c r="AL213" s="152">
        <v>120</v>
      </c>
      <c r="AM213" s="152">
        <v>80</v>
      </c>
      <c r="AN213" s="195">
        <f t="shared" si="211"/>
        <v>0.666666666666667</v>
      </c>
      <c r="AO213" s="592" t="s">
        <v>318</v>
      </c>
      <c r="AP213" s="565"/>
      <c r="AQ213" s="565"/>
      <c r="AR213" s="591"/>
      <c r="AS213" s="565"/>
      <c r="AT213" s="565"/>
      <c r="AU213" s="40">
        <f t="shared" si="201"/>
        <v>14000</v>
      </c>
      <c r="AV213" s="309"/>
      <c r="AW213" s="309"/>
      <c r="AX213" s="309"/>
      <c r="AY213" s="309"/>
      <c r="AZ213" s="309"/>
      <c r="BA213" s="309"/>
      <c r="BB213" s="309"/>
      <c r="BC213" s="97">
        <v>14000</v>
      </c>
      <c r="BD213" s="309"/>
      <c r="BE213" s="309"/>
      <c r="BF213" s="277" t="s">
        <v>331</v>
      </c>
      <c r="BG213" s="605" t="s">
        <v>332</v>
      </c>
      <c r="BH213" s="605" t="s">
        <v>333</v>
      </c>
      <c r="BI213" s="269" t="s">
        <v>88</v>
      </c>
      <c r="BJ213" s="605" t="s">
        <v>224</v>
      </c>
      <c r="BK213" s="605" t="s">
        <v>407</v>
      </c>
      <c r="BL213" s="605" t="s">
        <v>1089</v>
      </c>
      <c r="BM213" s="504">
        <v>13345375888</v>
      </c>
      <c r="BN213" s="703" t="s">
        <v>1485</v>
      </c>
      <c r="BO213" s="637">
        <v>13609970286</v>
      </c>
      <c r="BP213" s="776" t="s">
        <v>234</v>
      </c>
      <c r="BQ213" s="637"/>
      <c r="BR213" s="311" t="s">
        <v>1486</v>
      </c>
    </row>
    <row r="214" s="234" customFormat="1" ht="42" hidden="1" customHeight="1" spans="1:70">
      <c r="A214" s="149">
        <v>175</v>
      </c>
      <c r="B214" s="718">
        <v>1</v>
      </c>
      <c r="C214" s="484" t="s">
        <v>88</v>
      </c>
      <c r="D214" s="485">
        <v>1</v>
      </c>
      <c r="E214" s="485">
        <v>10000</v>
      </c>
      <c r="F214" s="69" t="s">
        <v>1487</v>
      </c>
      <c r="G214" s="722" t="s">
        <v>1488</v>
      </c>
      <c r="H214" s="723">
        <v>29000</v>
      </c>
      <c r="I214" s="723"/>
      <c r="J214" s="97">
        <f t="shared" si="198"/>
        <v>10000</v>
      </c>
      <c r="K214" s="309">
        <v>1</v>
      </c>
      <c r="L214" s="309">
        <v>1</v>
      </c>
      <c r="M214" s="309">
        <v>1</v>
      </c>
      <c r="N214" s="309">
        <v>1</v>
      </c>
      <c r="O214" s="309">
        <v>1</v>
      </c>
      <c r="P214" s="309"/>
      <c r="Q214" s="309">
        <v>1</v>
      </c>
      <c r="R214" s="32"/>
      <c r="S214" s="32"/>
      <c r="T214" s="32"/>
      <c r="U214" s="32"/>
      <c r="V214" s="32">
        <v>1</v>
      </c>
      <c r="W214" s="146">
        <f t="shared" si="204"/>
        <v>10000</v>
      </c>
      <c r="X214" s="146">
        <f t="shared" si="205"/>
        <v>10000</v>
      </c>
      <c r="Y214" s="146">
        <f t="shared" si="206"/>
        <v>0</v>
      </c>
      <c r="Z214" s="146">
        <f t="shared" si="207"/>
        <v>10000</v>
      </c>
      <c r="AA214" s="253">
        <v>8500</v>
      </c>
      <c r="AB214" s="174">
        <f t="shared" si="208"/>
        <v>0.85</v>
      </c>
      <c r="AC214" s="456">
        <v>7500</v>
      </c>
      <c r="AD214" s="456">
        <v>1</v>
      </c>
      <c r="AE214" s="456">
        <v>8313</v>
      </c>
      <c r="AF214" s="456"/>
      <c r="AG214" s="37">
        <f t="shared" si="209"/>
        <v>7500</v>
      </c>
      <c r="AH214" s="175">
        <f t="shared" si="210"/>
        <v>1000</v>
      </c>
      <c r="AI214" s="182">
        <v>44617</v>
      </c>
      <c r="AJ214" s="152">
        <v>1</v>
      </c>
      <c r="AK214" s="566"/>
      <c r="AL214" s="152">
        <v>100</v>
      </c>
      <c r="AM214" s="152">
        <v>80</v>
      </c>
      <c r="AN214" s="195">
        <f t="shared" si="211"/>
        <v>0.8</v>
      </c>
      <c r="AO214" s="592" t="s">
        <v>318</v>
      </c>
      <c r="AP214" s="565"/>
      <c r="AQ214" s="565"/>
      <c r="AR214" s="591"/>
      <c r="AS214" s="565"/>
      <c r="AT214" s="565"/>
      <c r="AU214" s="40">
        <f t="shared" si="201"/>
        <v>10000</v>
      </c>
      <c r="AV214" s="40"/>
      <c r="AW214" s="40"/>
      <c r="AX214" s="40"/>
      <c r="AY214" s="40"/>
      <c r="AZ214" s="40"/>
      <c r="BA214" s="40"/>
      <c r="BB214" s="40"/>
      <c r="BC214" s="302">
        <v>10000</v>
      </c>
      <c r="BD214" s="40"/>
      <c r="BE214" s="40"/>
      <c r="BF214" s="277" t="s">
        <v>331</v>
      </c>
      <c r="BG214" s="618" t="s">
        <v>332</v>
      </c>
      <c r="BH214" s="618" t="s">
        <v>333</v>
      </c>
      <c r="BI214" s="754" t="s">
        <v>88</v>
      </c>
      <c r="BJ214" s="619" t="s">
        <v>224</v>
      </c>
      <c r="BK214" s="618" t="s">
        <v>407</v>
      </c>
      <c r="BL214" s="618" t="s">
        <v>1089</v>
      </c>
      <c r="BM214" s="693">
        <v>13345375888</v>
      </c>
      <c r="BN214" s="776" t="s">
        <v>1489</v>
      </c>
      <c r="BO214" s="705">
        <v>18690808999</v>
      </c>
      <c r="BP214" s="776" t="s">
        <v>234</v>
      </c>
      <c r="BQ214" s="705"/>
      <c r="BR214" s="225"/>
    </row>
    <row r="215" s="132" customFormat="1" ht="40" hidden="1" customHeight="1" spans="1:70">
      <c r="A215" s="149">
        <v>176</v>
      </c>
      <c r="B215" s="718">
        <v>1</v>
      </c>
      <c r="C215" s="484" t="s">
        <v>89</v>
      </c>
      <c r="D215" s="485">
        <v>1</v>
      </c>
      <c r="E215" s="485">
        <v>13500</v>
      </c>
      <c r="F215" s="69" t="s">
        <v>1490</v>
      </c>
      <c r="G215" s="722" t="s">
        <v>1491</v>
      </c>
      <c r="H215" s="723">
        <v>21000</v>
      </c>
      <c r="I215" s="723"/>
      <c r="J215" s="40">
        <f t="shared" si="198"/>
        <v>13500</v>
      </c>
      <c r="K215" s="504">
        <v>1</v>
      </c>
      <c r="L215" s="306">
        <v>1</v>
      </c>
      <c r="M215" s="306">
        <v>1</v>
      </c>
      <c r="N215" s="306">
        <v>1</v>
      </c>
      <c r="O215" s="616">
        <v>1</v>
      </c>
      <c r="P215" s="32"/>
      <c r="Q215" s="32">
        <v>1</v>
      </c>
      <c r="R215" s="32"/>
      <c r="S215" s="32"/>
      <c r="T215" s="32"/>
      <c r="U215" s="32"/>
      <c r="V215" s="32">
        <v>1</v>
      </c>
      <c r="W215" s="146">
        <f t="shared" si="204"/>
        <v>13500</v>
      </c>
      <c r="X215" s="146">
        <f t="shared" si="205"/>
        <v>13500</v>
      </c>
      <c r="Y215" s="146">
        <f t="shared" si="206"/>
        <v>0</v>
      </c>
      <c r="Z215" s="146">
        <f t="shared" si="207"/>
        <v>13500</v>
      </c>
      <c r="AA215" s="675">
        <v>7000</v>
      </c>
      <c r="AB215" s="174">
        <f t="shared" si="208"/>
        <v>0.518518518518518</v>
      </c>
      <c r="AC215" s="480">
        <v>10000</v>
      </c>
      <c r="AD215" s="480">
        <v>1</v>
      </c>
      <c r="AE215" s="480">
        <v>7450</v>
      </c>
      <c r="AF215" s="480"/>
      <c r="AG215" s="37">
        <f t="shared" si="209"/>
        <v>10125</v>
      </c>
      <c r="AH215" s="175">
        <f t="shared" si="210"/>
        <v>-3125</v>
      </c>
      <c r="AI215" s="179">
        <v>44640</v>
      </c>
      <c r="AJ215" s="149">
        <v>1</v>
      </c>
      <c r="AK215" s="254"/>
      <c r="AL215" s="149">
        <v>20</v>
      </c>
      <c r="AM215" s="149">
        <v>20</v>
      </c>
      <c r="AN215" s="195">
        <f t="shared" si="211"/>
        <v>1</v>
      </c>
      <c r="AO215" s="588" t="s">
        <v>1492</v>
      </c>
      <c r="AP215" s="587"/>
      <c r="AQ215" s="587"/>
      <c r="AR215" s="587"/>
      <c r="AS215" s="523"/>
      <c r="AT215" s="523"/>
      <c r="AU215" s="40">
        <f t="shared" si="201"/>
        <v>13500</v>
      </c>
      <c r="AV215" s="40"/>
      <c r="AW215" s="40"/>
      <c r="AX215" s="40"/>
      <c r="AY215" s="40"/>
      <c r="AZ215" s="40"/>
      <c r="BA215" s="40"/>
      <c r="BB215" s="40"/>
      <c r="BC215" s="723">
        <v>13500</v>
      </c>
      <c r="BD215" s="40"/>
      <c r="BE215" s="40"/>
      <c r="BF215" s="277" t="s">
        <v>331</v>
      </c>
      <c r="BG215" s="618" t="s">
        <v>332</v>
      </c>
      <c r="BH215" s="618" t="s">
        <v>333</v>
      </c>
      <c r="BI215" s="754" t="s">
        <v>89</v>
      </c>
      <c r="BJ215" s="210" t="s">
        <v>426</v>
      </c>
      <c r="BK215" s="754" t="s">
        <v>427</v>
      </c>
      <c r="BL215" s="754" t="s">
        <v>428</v>
      </c>
      <c r="BM215" s="693">
        <v>13319088856</v>
      </c>
      <c r="BN215" s="776"/>
      <c r="BO215" s="705"/>
      <c r="BP215" s="776" t="s">
        <v>302</v>
      </c>
      <c r="BQ215" s="776" t="s">
        <v>303</v>
      </c>
      <c r="BR215" s="151" t="s">
        <v>1149</v>
      </c>
    </row>
    <row r="216" s="235" customFormat="1" ht="42" hidden="1" customHeight="1" spans="1:70">
      <c r="A216" s="145" t="s">
        <v>478</v>
      </c>
      <c r="B216" s="37">
        <f>SUM(B217:B236)</f>
        <v>20</v>
      </c>
      <c r="C216" s="37"/>
      <c r="D216" s="445"/>
      <c r="E216" s="445"/>
      <c r="F216" s="487" t="s">
        <v>479</v>
      </c>
      <c r="G216" s="144"/>
      <c r="H216" s="37">
        <f>SUM(H217:H236)</f>
        <v>156264</v>
      </c>
      <c r="I216" s="37"/>
      <c r="J216" s="37">
        <f t="shared" ref="J216:T216" si="212">SUM(J217:J236)</f>
        <v>96495</v>
      </c>
      <c r="K216" s="37">
        <f t="shared" si="212"/>
        <v>20</v>
      </c>
      <c r="L216" s="37">
        <f t="shared" si="212"/>
        <v>20</v>
      </c>
      <c r="M216" s="37">
        <f t="shared" si="212"/>
        <v>20</v>
      </c>
      <c r="N216" s="37">
        <f t="shared" si="212"/>
        <v>20</v>
      </c>
      <c r="O216" s="37">
        <f t="shared" si="212"/>
        <v>20</v>
      </c>
      <c r="P216" s="37">
        <f t="shared" si="212"/>
        <v>0</v>
      </c>
      <c r="Q216" s="37">
        <f t="shared" si="212"/>
        <v>20</v>
      </c>
      <c r="R216" s="37">
        <f t="shared" si="212"/>
        <v>0</v>
      </c>
      <c r="S216" s="37"/>
      <c r="T216" s="37">
        <f>SUM(T217:T236)</f>
        <v>0</v>
      </c>
      <c r="U216" s="37"/>
      <c r="V216" s="37">
        <f>SUM(V217:V236)</f>
        <v>20</v>
      </c>
      <c r="W216" s="37"/>
      <c r="X216" s="37"/>
      <c r="Y216" s="37"/>
      <c r="Z216" s="37"/>
      <c r="AA216" s="445">
        <f>SUM(AA217:AA236)</f>
        <v>37655</v>
      </c>
      <c r="AB216" s="174">
        <f t="shared" si="208"/>
        <v>0.390227472926058</v>
      </c>
      <c r="AC216" s="445">
        <f>SUM(AC217:AC236)</f>
        <v>44295</v>
      </c>
      <c r="AD216" s="445"/>
      <c r="AE216" s="445"/>
      <c r="AF216" s="445"/>
      <c r="AG216" s="37"/>
      <c r="AH216" s="37"/>
      <c r="AI216" s="681"/>
      <c r="AJ216" s="681"/>
      <c r="AK216" s="566"/>
      <c r="AL216" s="681"/>
      <c r="AM216" s="681"/>
      <c r="AN216" s="566"/>
      <c r="AO216" s="812"/>
      <c r="AP216" s="565"/>
      <c r="AQ216" s="565"/>
      <c r="AR216" s="565"/>
      <c r="AS216" s="565"/>
      <c r="AT216" s="565"/>
      <c r="AU216" s="37">
        <f t="shared" ref="AU216:BD216" si="213">SUM(AU217:AU236)</f>
        <v>96495</v>
      </c>
      <c r="AV216" s="37">
        <f t="shared" si="213"/>
        <v>0</v>
      </c>
      <c r="AW216" s="37">
        <f t="shared" si="213"/>
        <v>0</v>
      </c>
      <c r="AX216" s="37">
        <f t="shared" si="213"/>
        <v>0</v>
      </c>
      <c r="AY216" s="37">
        <f t="shared" si="213"/>
        <v>650</v>
      </c>
      <c r="AZ216" s="37">
        <f t="shared" si="213"/>
        <v>0</v>
      </c>
      <c r="BA216" s="37">
        <f t="shared" si="213"/>
        <v>0</v>
      </c>
      <c r="BB216" s="37">
        <f t="shared" si="213"/>
        <v>2000</v>
      </c>
      <c r="BC216" s="37">
        <f t="shared" si="213"/>
        <v>93845</v>
      </c>
      <c r="BD216" s="37">
        <f t="shared" si="213"/>
        <v>0</v>
      </c>
      <c r="BE216" s="37"/>
      <c r="BF216" s="39"/>
      <c r="BG216" s="39"/>
      <c r="BH216" s="39"/>
      <c r="BI216" s="39"/>
      <c r="BJ216" s="39"/>
      <c r="BK216" s="39"/>
      <c r="BL216" s="142"/>
      <c r="BM216" s="142"/>
      <c r="BN216" s="444"/>
      <c r="BO216" s="444"/>
      <c r="BP216" s="444"/>
      <c r="BQ216" s="444"/>
      <c r="BR216" s="225"/>
    </row>
    <row r="217" s="235" customFormat="1" ht="42" hidden="1" customHeight="1" spans="1:70">
      <c r="A217" s="149">
        <v>177</v>
      </c>
      <c r="B217" s="32">
        <v>1</v>
      </c>
      <c r="C217" s="96" t="s">
        <v>87</v>
      </c>
      <c r="D217" s="249">
        <v>1</v>
      </c>
      <c r="E217" s="249">
        <v>2000</v>
      </c>
      <c r="F217" s="95" t="s">
        <v>1493</v>
      </c>
      <c r="G217" s="463" t="s">
        <v>1494</v>
      </c>
      <c r="H217" s="97">
        <v>2000</v>
      </c>
      <c r="I217" s="97"/>
      <c r="J217" s="97">
        <f>AU217</f>
        <v>2000</v>
      </c>
      <c r="K217" s="40">
        <v>1</v>
      </c>
      <c r="L217" s="40">
        <v>1</v>
      </c>
      <c r="M217" s="40">
        <v>1</v>
      </c>
      <c r="N217" s="40">
        <v>1</v>
      </c>
      <c r="O217" s="40">
        <v>1</v>
      </c>
      <c r="P217" s="40"/>
      <c r="Q217" s="40">
        <v>1</v>
      </c>
      <c r="R217" s="40"/>
      <c r="S217" s="40"/>
      <c r="T217" s="40"/>
      <c r="U217" s="40"/>
      <c r="V217" s="146">
        <v>1</v>
      </c>
      <c r="W217" s="146">
        <f t="shared" ref="W217:W236" si="214">O217*J217</f>
        <v>2000</v>
      </c>
      <c r="X217" s="146">
        <f t="shared" ref="X217:X236" si="215">Q217*J217</f>
        <v>2000</v>
      </c>
      <c r="Y217" s="146">
        <f t="shared" ref="Y217:Y236" si="216">T217*J217</f>
        <v>0</v>
      </c>
      <c r="Z217" s="146">
        <f t="shared" ref="Z217:Z236" si="217">AJ217*J217</f>
        <v>2000</v>
      </c>
      <c r="AA217" s="253">
        <v>1600</v>
      </c>
      <c r="AB217" s="174">
        <f t="shared" si="208"/>
        <v>0.8</v>
      </c>
      <c r="AC217" s="253">
        <v>1700</v>
      </c>
      <c r="AD217" s="253">
        <v>1</v>
      </c>
      <c r="AE217" s="253">
        <v>730</v>
      </c>
      <c r="AF217" s="543"/>
      <c r="AG217" s="37">
        <f t="shared" ref="AG217:AG222" si="218">J217*0.75</f>
        <v>1500</v>
      </c>
      <c r="AH217" s="175">
        <f t="shared" ref="AH217:AH222" si="219">AA217-AG217</f>
        <v>100</v>
      </c>
      <c r="AI217" s="182">
        <v>44625</v>
      </c>
      <c r="AJ217" s="152">
        <v>1</v>
      </c>
      <c r="AK217" s="566"/>
      <c r="AL217" s="152">
        <v>20</v>
      </c>
      <c r="AM217" s="152">
        <v>15</v>
      </c>
      <c r="AN217" s="195">
        <v>0.75</v>
      </c>
      <c r="AO217" s="592" t="s">
        <v>1495</v>
      </c>
      <c r="AP217" s="565"/>
      <c r="AQ217" s="565"/>
      <c r="AR217" s="565"/>
      <c r="AS217" s="565"/>
      <c r="AT217" s="565"/>
      <c r="AU217" s="40">
        <f>AV217+AW217+AX217+AY217+AZ217+BA217+BC217+BD217+BB217</f>
        <v>2000</v>
      </c>
      <c r="AV217" s="40"/>
      <c r="AW217" s="40"/>
      <c r="AX217" s="40"/>
      <c r="AY217" s="97"/>
      <c r="AZ217" s="40"/>
      <c r="BA217" s="40"/>
      <c r="BB217" s="40"/>
      <c r="BC217" s="40">
        <v>2000</v>
      </c>
      <c r="BD217" s="40"/>
      <c r="BE217" s="40"/>
      <c r="BF217" s="33" t="s">
        <v>483</v>
      </c>
      <c r="BG217" s="33" t="s">
        <v>484</v>
      </c>
      <c r="BH217" s="692" t="s">
        <v>485</v>
      </c>
      <c r="BI217" s="33" t="s">
        <v>87</v>
      </c>
      <c r="BJ217" s="618" t="s">
        <v>1213</v>
      </c>
      <c r="BK217" s="33" t="s">
        <v>486</v>
      </c>
      <c r="BL217" s="605" t="s">
        <v>1405</v>
      </c>
      <c r="BM217" s="504">
        <v>13199758888</v>
      </c>
      <c r="BN217" s="639" t="s">
        <v>1496</v>
      </c>
      <c r="BO217" s="638">
        <v>18197687777</v>
      </c>
      <c r="BP217" s="639" t="s">
        <v>358</v>
      </c>
      <c r="BQ217" s="639" t="s">
        <v>843</v>
      </c>
      <c r="BR217" s="225"/>
    </row>
    <row r="218" s="132" customFormat="1" ht="42" hidden="1" customHeight="1" spans="1:70">
      <c r="A218" s="149">
        <v>178</v>
      </c>
      <c r="B218" s="149">
        <v>1</v>
      </c>
      <c r="C218" s="96" t="s">
        <v>87</v>
      </c>
      <c r="D218" s="249">
        <v>1</v>
      </c>
      <c r="E218" s="249">
        <v>4000</v>
      </c>
      <c r="F218" s="85" t="s">
        <v>1497</v>
      </c>
      <c r="G218" s="85" t="s">
        <v>1498</v>
      </c>
      <c r="H218" s="97">
        <v>4000</v>
      </c>
      <c r="I218" s="97"/>
      <c r="J218" s="97">
        <v>4000</v>
      </c>
      <c r="K218" s="40">
        <v>1</v>
      </c>
      <c r="L218" s="40">
        <v>1</v>
      </c>
      <c r="M218" s="40">
        <v>1</v>
      </c>
      <c r="N218" s="40">
        <v>1</v>
      </c>
      <c r="O218" s="40">
        <v>1</v>
      </c>
      <c r="P218" s="40"/>
      <c r="Q218" s="40">
        <v>1</v>
      </c>
      <c r="R218" s="40"/>
      <c r="S218" s="40"/>
      <c r="T218" s="40"/>
      <c r="U218" s="40"/>
      <c r="V218" s="146">
        <v>1</v>
      </c>
      <c r="W218" s="146">
        <f t="shared" si="214"/>
        <v>4000</v>
      </c>
      <c r="X218" s="146">
        <f t="shared" si="215"/>
        <v>4000</v>
      </c>
      <c r="Y218" s="146">
        <f t="shared" si="216"/>
        <v>0</v>
      </c>
      <c r="Z218" s="146">
        <f t="shared" si="217"/>
        <v>4000</v>
      </c>
      <c r="AA218" s="253">
        <v>3100</v>
      </c>
      <c r="AB218" s="174">
        <f t="shared" si="208"/>
        <v>0.775</v>
      </c>
      <c r="AC218" s="253">
        <v>3200</v>
      </c>
      <c r="AD218" s="253">
        <v>1</v>
      </c>
      <c r="AE218" s="253">
        <v>831</v>
      </c>
      <c r="AF218" s="543"/>
      <c r="AG218" s="37">
        <f t="shared" si="218"/>
        <v>3000</v>
      </c>
      <c r="AH218" s="175">
        <f t="shared" si="219"/>
        <v>100</v>
      </c>
      <c r="AI218" s="182">
        <v>44666</v>
      </c>
      <c r="AJ218" s="152">
        <v>1</v>
      </c>
      <c r="AK218" s="566"/>
      <c r="AL218" s="152">
        <v>36</v>
      </c>
      <c r="AM218" s="152">
        <v>36</v>
      </c>
      <c r="AN218" s="195">
        <f>AM218/AL218</f>
        <v>1</v>
      </c>
      <c r="AO218" s="592" t="s">
        <v>1499</v>
      </c>
      <c r="AP218" s="565"/>
      <c r="AQ218" s="565"/>
      <c r="AR218" s="565"/>
      <c r="AS218" s="565"/>
      <c r="AT218" s="565"/>
      <c r="AU218" s="40">
        <v>4000</v>
      </c>
      <c r="AV218" s="40"/>
      <c r="AW218" s="40"/>
      <c r="AX218" s="306"/>
      <c r="AY218" s="306"/>
      <c r="AZ218" s="40"/>
      <c r="BA218" s="40"/>
      <c r="BB218" s="306"/>
      <c r="BC218" s="40">
        <v>4000</v>
      </c>
      <c r="BD218" s="40"/>
      <c r="BE218" s="40"/>
      <c r="BF218" s="33" t="s">
        <v>483</v>
      </c>
      <c r="BG218" s="33" t="s">
        <v>484</v>
      </c>
      <c r="BH218" s="692" t="s">
        <v>485</v>
      </c>
      <c r="BI218" s="33" t="s">
        <v>87</v>
      </c>
      <c r="BJ218" s="618" t="s">
        <v>1213</v>
      </c>
      <c r="BK218" s="33" t="s">
        <v>486</v>
      </c>
      <c r="BL218" s="605" t="s">
        <v>1405</v>
      </c>
      <c r="BM218" s="504">
        <v>13199758888</v>
      </c>
      <c r="BN218" s="633" t="s">
        <v>1500</v>
      </c>
      <c r="BO218" s="480">
        <v>13784666699</v>
      </c>
      <c r="BP218" s="633" t="s">
        <v>293</v>
      </c>
      <c r="BQ218" s="633" t="s">
        <v>294</v>
      </c>
      <c r="BR218" s="225" t="s">
        <v>932</v>
      </c>
    </row>
    <row r="219" s="132" customFormat="1" ht="42" hidden="1" customHeight="1" spans="1:70">
      <c r="A219" s="149">
        <v>179</v>
      </c>
      <c r="B219" s="149">
        <v>1</v>
      </c>
      <c r="C219" s="96" t="s">
        <v>87</v>
      </c>
      <c r="D219" s="249">
        <v>1</v>
      </c>
      <c r="E219" s="249">
        <v>4000</v>
      </c>
      <c r="F219" s="85" t="s">
        <v>1501</v>
      </c>
      <c r="G219" s="85" t="s">
        <v>1502</v>
      </c>
      <c r="H219" s="97">
        <v>4000</v>
      </c>
      <c r="I219" s="97"/>
      <c r="J219" s="97">
        <v>4000</v>
      </c>
      <c r="K219" s="40">
        <v>1</v>
      </c>
      <c r="L219" s="40">
        <v>1</v>
      </c>
      <c r="M219" s="40">
        <v>1</v>
      </c>
      <c r="N219" s="40">
        <v>1</v>
      </c>
      <c r="O219" s="40">
        <v>1</v>
      </c>
      <c r="P219" s="40"/>
      <c r="Q219" s="40">
        <v>1</v>
      </c>
      <c r="R219" s="40"/>
      <c r="S219" s="40"/>
      <c r="T219" s="40"/>
      <c r="U219" s="40"/>
      <c r="V219" s="146">
        <v>1</v>
      </c>
      <c r="W219" s="146">
        <f t="shared" si="214"/>
        <v>4000</v>
      </c>
      <c r="X219" s="146">
        <f t="shared" si="215"/>
        <v>4000</v>
      </c>
      <c r="Y219" s="146">
        <f t="shared" si="216"/>
        <v>0</v>
      </c>
      <c r="Z219" s="146">
        <f t="shared" si="217"/>
        <v>4000</v>
      </c>
      <c r="AA219" s="253">
        <v>3800</v>
      </c>
      <c r="AB219" s="174">
        <f t="shared" si="208"/>
        <v>0.95</v>
      </c>
      <c r="AC219" s="253">
        <v>3800</v>
      </c>
      <c r="AD219" s="253">
        <v>1</v>
      </c>
      <c r="AE219" s="253">
        <v>1386</v>
      </c>
      <c r="AF219" s="543"/>
      <c r="AG219" s="37">
        <f t="shared" si="218"/>
        <v>3000</v>
      </c>
      <c r="AH219" s="175">
        <f t="shared" si="219"/>
        <v>800</v>
      </c>
      <c r="AI219" s="182">
        <v>44608</v>
      </c>
      <c r="AJ219" s="152">
        <v>1</v>
      </c>
      <c r="AK219" s="566"/>
      <c r="AL219" s="152">
        <v>15</v>
      </c>
      <c r="AM219" s="152">
        <v>15</v>
      </c>
      <c r="AN219" s="195">
        <f>AM219/AL219</f>
        <v>1</v>
      </c>
      <c r="AO219" s="592" t="s">
        <v>1503</v>
      </c>
      <c r="AP219" s="565"/>
      <c r="AQ219" s="565"/>
      <c r="AR219" s="565"/>
      <c r="AS219" s="565"/>
      <c r="AT219" s="565"/>
      <c r="AU219" s="40">
        <v>4000</v>
      </c>
      <c r="AV219" s="40"/>
      <c r="AW219" s="40"/>
      <c r="AX219" s="306"/>
      <c r="AY219" s="306"/>
      <c r="AZ219" s="40"/>
      <c r="BA219" s="40"/>
      <c r="BB219" s="306"/>
      <c r="BC219" s="40">
        <v>4000</v>
      </c>
      <c r="BD219" s="40"/>
      <c r="BE219" s="40"/>
      <c r="BF219" s="33" t="s">
        <v>483</v>
      </c>
      <c r="BG219" s="33" t="s">
        <v>484</v>
      </c>
      <c r="BH219" s="692" t="s">
        <v>485</v>
      </c>
      <c r="BI219" s="33" t="s">
        <v>87</v>
      </c>
      <c r="BJ219" s="618" t="s">
        <v>1213</v>
      </c>
      <c r="BK219" s="33" t="s">
        <v>486</v>
      </c>
      <c r="BL219" s="605" t="s">
        <v>1405</v>
      </c>
      <c r="BM219" s="504">
        <v>13199758888</v>
      </c>
      <c r="BN219" s="633" t="s">
        <v>1504</v>
      </c>
      <c r="BO219" s="480">
        <v>15276026639</v>
      </c>
      <c r="BP219" s="633" t="s">
        <v>293</v>
      </c>
      <c r="BQ219" s="633" t="s">
        <v>294</v>
      </c>
      <c r="BR219" s="225" t="s">
        <v>932</v>
      </c>
    </row>
    <row r="220" s="120" customFormat="1" ht="42" hidden="1" customHeight="1" spans="1:70">
      <c r="A220" s="149">
        <v>180</v>
      </c>
      <c r="B220" s="32">
        <v>1</v>
      </c>
      <c r="C220" s="96" t="s">
        <v>87</v>
      </c>
      <c r="D220" s="249">
        <v>1</v>
      </c>
      <c r="E220" s="249">
        <v>4000</v>
      </c>
      <c r="F220" s="95" t="s">
        <v>1505</v>
      </c>
      <c r="G220" s="477" t="s">
        <v>1506</v>
      </c>
      <c r="H220" s="478">
        <v>4000</v>
      </c>
      <c r="I220" s="478"/>
      <c r="J220" s="97">
        <f>AU220</f>
        <v>4000</v>
      </c>
      <c r="K220" s="40">
        <v>1</v>
      </c>
      <c r="L220" s="40">
        <v>1</v>
      </c>
      <c r="M220" s="40">
        <v>1</v>
      </c>
      <c r="N220" s="40">
        <v>1</v>
      </c>
      <c r="O220" s="40">
        <v>1</v>
      </c>
      <c r="P220" s="40"/>
      <c r="Q220" s="40">
        <v>1</v>
      </c>
      <c r="R220" s="40"/>
      <c r="S220" s="40"/>
      <c r="T220" s="40"/>
      <c r="U220" s="40"/>
      <c r="V220" s="40">
        <v>1</v>
      </c>
      <c r="W220" s="146">
        <f t="shared" si="214"/>
        <v>4000</v>
      </c>
      <c r="X220" s="146">
        <f t="shared" si="215"/>
        <v>4000</v>
      </c>
      <c r="Y220" s="146">
        <f t="shared" si="216"/>
        <v>0</v>
      </c>
      <c r="Z220" s="146">
        <f t="shared" si="217"/>
        <v>4000</v>
      </c>
      <c r="AA220" s="253">
        <v>3000</v>
      </c>
      <c r="AB220" s="174">
        <f t="shared" si="208"/>
        <v>0.75</v>
      </c>
      <c r="AC220" s="253">
        <v>3200</v>
      </c>
      <c r="AD220" s="253">
        <v>1</v>
      </c>
      <c r="AE220" s="253"/>
      <c r="AF220" s="253"/>
      <c r="AG220" s="37">
        <f t="shared" si="218"/>
        <v>3000</v>
      </c>
      <c r="AH220" s="175">
        <f t="shared" si="219"/>
        <v>0</v>
      </c>
      <c r="AI220" s="182">
        <v>44721</v>
      </c>
      <c r="AJ220" s="152">
        <v>1</v>
      </c>
      <c r="AK220" s="566"/>
      <c r="AL220" s="152">
        <v>30</v>
      </c>
      <c r="AM220" s="152">
        <v>30</v>
      </c>
      <c r="AN220" s="195">
        <f>AM220/AL220</f>
        <v>1</v>
      </c>
      <c r="AO220" s="812" t="s">
        <v>1507</v>
      </c>
      <c r="AP220" s="565"/>
      <c r="AQ220" s="565"/>
      <c r="AR220" s="565"/>
      <c r="AS220" s="565"/>
      <c r="AT220" s="565"/>
      <c r="AU220" s="40">
        <f>AV220+AW220+AX220+AY220+AZ220+BA220+BC220+BD220+BB220</f>
        <v>4000</v>
      </c>
      <c r="AV220" s="304"/>
      <c r="AW220" s="40"/>
      <c r="AX220" s="304"/>
      <c r="AY220" s="40"/>
      <c r="AZ220" s="40"/>
      <c r="BA220" s="40"/>
      <c r="BB220" s="40"/>
      <c r="BC220" s="40">
        <v>4000</v>
      </c>
      <c r="BD220" s="304"/>
      <c r="BE220" s="304"/>
      <c r="BF220" s="889" t="s">
        <v>483</v>
      </c>
      <c r="BG220" s="33" t="s">
        <v>484</v>
      </c>
      <c r="BH220" s="889" t="s">
        <v>485</v>
      </c>
      <c r="BI220" s="96" t="s">
        <v>87</v>
      </c>
      <c r="BJ220" s="272" t="s">
        <v>278</v>
      </c>
      <c r="BK220" s="889" t="s">
        <v>486</v>
      </c>
      <c r="BL220" s="272" t="s">
        <v>487</v>
      </c>
      <c r="BM220" s="303">
        <v>13070063768</v>
      </c>
      <c r="BN220" s="640"/>
      <c r="BO220" s="640"/>
      <c r="BP220" s="640"/>
      <c r="BQ220" s="640"/>
      <c r="BR220" s="225" t="s">
        <v>1233</v>
      </c>
    </row>
    <row r="221" s="234" customFormat="1" ht="42" hidden="1" customHeight="1" spans="1:70">
      <c r="A221" s="149">
        <v>181</v>
      </c>
      <c r="B221" s="32">
        <v>1</v>
      </c>
      <c r="C221" s="605" t="s">
        <v>87</v>
      </c>
      <c r="D221" s="249">
        <v>1</v>
      </c>
      <c r="E221" s="249">
        <v>4000</v>
      </c>
      <c r="F221" s="88" t="s">
        <v>1508</v>
      </c>
      <c r="G221" s="850" t="s">
        <v>1509</v>
      </c>
      <c r="H221" s="40">
        <v>4500</v>
      </c>
      <c r="I221" s="40"/>
      <c r="J221" s="97">
        <f>AU221</f>
        <v>4000</v>
      </c>
      <c r="K221" s="40">
        <v>1</v>
      </c>
      <c r="L221" s="40">
        <v>1</v>
      </c>
      <c r="M221" s="40">
        <v>1</v>
      </c>
      <c r="N221" s="40">
        <v>1</v>
      </c>
      <c r="O221" s="40">
        <v>1</v>
      </c>
      <c r="P221" s="40"/>
      <c r="Q221" s="40">
        <v>1</v>
      </c>
      <c r="R221" s="40"/>
      <c r="S221" s="40"/>
      <c r="T221" s="40"/>
      <c r="U221" s="40"/>
      <c r="V221" s="146">
        <v>1</v>
      </c>
      <c r="W221" s="146">
        <f t="shared" si="214"/>
        <v>4000</v>
      </c>
      <c r="X221" s="146">
        <f t="shared" si="215"/>
        <v>4000</v>
      </c>
      <c r="Y221" s="146">
        <f t="shared" si="216"/>
        <v>0</v>
      </c>
      <c r="Z221" s="146">
        <f t="shared" si="217"/>
        <v>4000</v>
      </c>
      <c r="AA221" s="253">
        <v>3200</v>
      </c>
      <c r="AB221" s="174">
        <f t="shared" si="208"/>
        <v>0.8</v>
      </c>
      <c r="AC221" s="253">
        <v>3200</v>
      </c>
      <c r="AD221" s="880">
        <v>1</v>
      </c>
      <c r="AE221" s="880">
        <v>1547</v>
      </c>
      <c r="AF221" s="880"/>
      <c r="AG221" s="37">
        <f t="shared" si="218"/>
        <v>3000</v>
      </c>
      <c r="AH221" s="175">
        <f t="shared" si="219"/>
        <v>200</v>
      </c>
      <c r="AI221" s="182">
        <v>44721</v>
      </c>
      <c r="AJ221" s="152">
        <v>1</v>
      </c>
      <c r="AK221" s="152"/>
      <c r="AL221" s="152">
        <v>25</v>
      </c>
      <c r="AM221" s="152">
        <v>25</v>
      </c>
      <c r="AN221" s="195">
        <f>AM221/AL221</f>
        <v>1</v>
      </c>
      <c r="AO221" s="812" t="s">
        <v>1510</v>
      </c>
      <c r="AP221" s="565"/>
      <c r="AQ221" s="565"/>
      <c r="AR221" s="591" t="s">
        <v>1511</v>
      </c>
      <c r="AS221" s="565"/>
      <c r="AT221" s="565"/>
      <c r="AU221" s="40">
        <f>AV221+AW221+AX221+AY221+AZ221+BA221+BC221+BD221+BB221</f>
        <v>4000</v>
      </c>
      <c r="AV221" s="40"/>
      <c r="AW221" s="40"/>
      <c r="AX221" s="40"/>
      <c r="AY221" s="40"/>
      <c r="AZ221" s="40"/>
      <c r="BA221" s="40"/>
      <c r="BB221" s="40"/>
      <c r="BC221" s="40">
        <v>4000</v>
      </c>
      <c r="BD221" s="40"/>
      <c r="BE221" s="40"/>
      <c r="BF221" s="271" t="s">
        <v>483</v>
      </c>
      <c r="BG221" s="271" t="s">
        <v>484</v>
      </c>
      <c r="BH221" s="692" t="s">
        <v>485</v>
      </c>
      <c r="BI221" s="96" t="s">
        <v>87</v>
      </c>
      <c r="BJ221" s="619" t="s">
        <v>278</v>
      </c>
      <c r="BK221" s="33" t="s">
        <v>486</v>
      </c>
      <c r="BL221" s="605" t="s">
        <v>487</v>
      </c>
      <c r="BM221" s="504">
        <v>13070063768</v>
      </c>
      <c r="BN221" s="637"/>
      <c r="BO221" s="637"/>
      <c r="BP221" s="637"/>
      <c r="BQ221" s="637"/>
      <c r="BR221" s="225" t="s">
        <v>1233</v>
      </c>
    </row>
    <row r="222" s="121" customFormat="1" ht="42" hidden="1" customHeight="1" spans="1:70">
      <c r="A222" s="149">
        <v>182</v>
      </c>
      <c r="B222" s="32">
        <v>1</v>
      </c>
      <c r="C222" s="96" t="s">
        <v>87</v>
      </c>
      <c r="D222" s="249">
        <v>1</v>
      </c>
      <c r="E222" s="249">
        <v>500</v>
      </c>
      <c r="F222" s="95" t="s">
        <v>1512</v>
      </c>
      <c r="G222" s="95" t="s">
        <v>1513</v>
      </c>
      <c r="H222" s="304">
        <v>500</v>
      </c>
      <c r="I222" s="304"/>
      <c r="J222" s="97">
        <f>AU222</f>
        <v>500</v>
      </c>
      <c r="K222" s="40">
        <v>1</v>
      </c>
      <c r="L222" s="40">
        <v>1</v>
      </c>
      <c r="M222" s="40">
        <v>1</v>
      </c>
      <c r="N222" s="40">
        <v>1</v>
      </c>
      <c r="O222" s="40">
        <v>1</v>
      </c>
      <c r="P222" s="40"/>
      <c r="Q222" s="40">
        <v>1</v>
      </c>
      <c r="R222" s="40"/>
      <c r="S222" s="40"/>
      <c r="T222" s="40"/>
      <c r="U222" s="40"/>
      <c r="V222" s="40">
        <v>1</v>
      </c>
      <c r="W222" s="146">
        <f t="shared" si="214"/>
        <v>500</v>
      </c>
      <c r="X222" s="146">
        <f t="shared" si="215"/>
        <v>500</v>
      </c>
      <c r="Y222" s="146">
        <f t="shared" si="216"/>
        <v>0</v>
      </c>
      <c r="Z222" s="146">
        <f t="shared" si="217"/>
        <v>500</v>
      </c>
      <c r="AA222" s="253">
        <v>470</v>
      </c>
      <c r="AB222" s="174">
        <f t="shared" si="208"/>
        <v>0.94</v>
      </c>
      <c r="AC222" s="253">
        <v>500</v>
      </c>
      <c r="AD222" s="880">
        <v>1</v>
      </c>
      <c r="AE222" s="880"/>
      <c r="AF222" s="880"/>
      <c r="AG222" s="37">
        <f t="shared" si="218"/>
        <v>375</v>
      </c>
      <c r="AH222" s="175">
        <f t="shared" si="219"/>
        <v>95</v>
      </c>
      <c r="AI222" s="907">
        <v>44682</v>
      </c>
      <c r="AJ222" s="152">
        <v>1</v>
      </c>
      <c r="AK222" s="152"/>
      <c r="AL222" s="152">
        <v>30</v>
      </c>
      <c r="AM222" s="152">
        <v>30</v>
      </c>
      <c r="AN222" s="195">
        <f>AM222/AL222</f>
        <v>1</v>
      </c>
      <c r="AO222" s="812"/>
      <c r="AP222" s="565"/>
      <c r="AQ222" s="565"/>
      <c r="AR222" s="565"/>
      <c r="AS222" s="565"/>
      <c r="AT222" s="565"/>
      <c r="AU222" s="40">
        <f>AV222+AW222+AX222+AY222+AZ222+BA222+BC222+BD222+BB222</f>
        <v>500</v>
      </c>
      <c r="AV222" s="472"/>
      <c r="AW222" s="602"/>
      <c r="AX222" s="472"/>
      <c r="AY222" s="304"/>
      <c r="AZ222" s="472"/>
      <c r="BA222" s="472"/>
      <c r="BB222" s="472"/>
      <c r="BC222" s="472">
        <v>500</v>
      </c>
      <c r="BD222" s="472"/>
      <c r="BE222" s="472"/>
      <c r="BF222" s="889" t="s">
        <v>483</v>
      </c>
      <c r="BG222" s="33" t="s">
        <v>484</v>
      </c>
      <c r="BH222" s="618" t="s">
        <v>485</v>
      </c>
      <c r="BI222" s="207" t="s">
        <v>87</v>
      </c>
      <c r="BJ222" s="619" t="s">
        <v>278</v>
      </c>
      <c r="BK222" s="618" t="s">
        <v>486</v>
      </c>
      <c r="BL222" s="605" t="s">
        <v>487</v>
      </c>
      <c r="BM222" s="504">
        <v>13070063768</v>
      </c>
      <c r="BN222" s="462"/>
      <c r="BO222" s="462"/>
      <c r="BP222" s="462"/>
      <c r="BQ222" s="462"/>
      <c r="BR222" s="225" t="s">
        <v>1233</v>
      </c>
    </row>
    <row r="223" s="121" customFormat="1" ht="42" hidden="1" customHeight="1" spans="1:70">
      <c r="A223" s="149">
        <v>183</v>
      </c>
      <c r="B223" s="32">
        <v>1</v>
      </c>
      <c r="C223" s="96" t="s">
        <v>87</v>
      </c>
      <c r="D223" s="249">
        <v>1</v>
      </c>
      <c r="E223" s="249">
        <v>4000</v>
      </c>
      <c r="F223" s="103" t="s">
        <v>1514</v>
      </c>
      <c r="G223" s="103" t="s">
        <v>1515</v>
      </c>
      <c r="H223" s="306">
        <v>4000</v>
      </c>
      <c r="I223" s="306"/>
      <c r="J223" s="97">
        <v>4000</v>
      </c>
      <c r="K223" s="40">
        <v>1</v>
      </c>
      <c r="L223" s="40">
        <v>1</v>
      </c>
      <c r="M223" s="40">
        <v>1</v>
      </c>
      <c r="N223" s="40">
        <v>1</v>
      </c>
      <c r="O223" s="40">
        <v>1</v>
      </c>
      <c r="P223" s="40"/>
      <c r="Q223" s="40">
        <v>1</v>
      </c>
      <c r="R223" s="40"/>
      <c r="S223" s="40"/>
      <c r="T223" s="40"/>
      <c r="U223" s="40"/>
      <c r="V223" s="40">
        <v>1</v>
      </c>
      <c r="W223" s="146">
        <f t="shared" si="214"/>
        <v>4000</v>
      </c>
      <c r="X223" s="146">
        <f t="shared" si="215"/>
        <v>4000</v>
      </c>
      <c r="Y223" s="146">
        <f t="shared" si="216"/>
        <v>0</v>
      </c>
      <c r="Z223" s="146">
        <f t="shared" si="217"/>
        <v>4000</v>
      </c>
      <c r="AA223" s="253">
        <v>1200</v>
      </c>
      <c r="AB223" s="174">
        <v>0.05</v>
      </c>
      <c r="AC223" s="253">
        <v>1000</v>
      </c>
      <c r="AD223" s="253">
        <v>1</v>
      </c>
      <c r="AE223" s="253">
        <v>63</v>
      </c>
      <c r="AF223" s="543"/>
      <c r="AG223" s="37">
        <v>3000</v>
      </c>
      <c r="AH223" s="175">
        <v>-2800</v>
      </c>
      <c r="AI223" s="182">
        <v>44788</v>
      </c>
      <c r="AJ223" s="152">
        <v>1</v>
      </c>
      <c r="AK223" s="566"/>
      <c r="AL223" s="152"/>
      <c r="AM223" s="152"/>
      <c r="AN223" s="195" t="e">
        <v>#DIV/0!</v>
      </c>
      <c r="AO223" s="812"/>
      <c r="AP223" s="565"/>
      <c r="AQ223" s="565"/>
      <c r="AR223" s="565"/>
      <c r="AS223" s="565"/>
      <c r="AT223" s="565"/>
      <c r="AU223" s="40">
        <v>4000</v>
      </c>
      <c r="AV223" s="39"/>
      <c r="AW223" s="306"/>
      <c r="AX223" s="39"/>
      <c r="AY223" s="39"/>
      <c r="AZ223" s="39"/>
      <c r="BA223" s="97"/>
      <c r="BB223" s="97"/>
      <c r="BC223" s="40">
        <v>4000</v>
      </c>
      <c r="BD223" s="39"/>
      <c r="BE223" s="39"/>
      <c r="BF223" s="33" t="s">
        <v>483</v>
      </c>
      <c r="BG223" s="210" t="s">
        <v>484</v>
      </c>
      <c r="BH223" s="609" t="s">
        <v>485</v>
      </c>
      <c r="BI223" s="210" t="s">
        <v>87</v>
      </c>
      <c r="BJ223" s="33" t="s">
        <v>1213</v>
      </c>
      <c r="BK223" s="33" t="s">
        <v>1428</v>
      </c>
      <c r="BL223" s="210" t="s">
        <v>1405</v>
      </c>
      <c r="BM223" s="210">
        <v>13199758888</v>
      </c>
      <c r="BN223" s="642"/>
      <c r="BO223" s="642"/>
      <c r="BP223" s="640" t="s">
        <v>489</v>
      </c>
      <c r="BQ223" s="641" t="s">
        <v>1516</v>
      </c>
      <c r="BR223" s="923" t="s">
        <v>1517</v>
      </c>
    </row>
    <row r="224" s="132" customFormat="1" ht="42" hidden="1" customHeight="1" spans="1:70">
      <c r="A224" s="149">
        <v>184</v>
      </c>
      <c r="B224" s="302">
        <v>1</v>
      </c>
      <c r="C224" s="484" t="s">
        <v>88</v>
      </c>
      <c r="D224" s="249">
        <v>1</v>
      </c>
      <c r="E224" s="249">
        <v>1100</v>
      </c>
      <c r="F224" s="95" t="s">
        <v>1518</v>
      </c>
      <c r="G224" s="91" t="s">
        <v>1519</v>
      </c>
      <c r="H224" s="304">
        <v>1100</v>
      </c>
      <c r="I224" s="304"/>
      <c r="J224" s="40">
        <f t="shared" ref="J224:J235" si="220">AU224</f>
        <v>1100</v>
      </c>
      <c r="K224" s="504">
        <v>1</v>
      </c>
      <c r="L224" s="306">
        <v>1</v>
      </c>
      <c r="M224" s="306">
        <v>1</v>
      </c>
      <c r="N224" s="306">
        <v>1</v>
      </c>
      <c r="O224" s="32">
        <v>1</v>
      </c>
      <c r="P224" s="32"/>
      <c r="Q224" s="32">
        <v>1</v>
      </c>
      <c r="R224" s="37"/>
      <c r="S224" s="37"/>
      <c r="T224" s="37"/>
      <c r="U224" s="37"/>
      <c r="V224" s="32">
        <v>1</v>
      </c>
      <c r="W224" s="146">
        <f t="shared" si="214"/>
        <v>1100</v>
      </c>
      <c r="X224" s="146">
        <f t="shared" si="215"/>
        <v>1100</v>
      </c>
      <c r="Y224" s="146">
        <f t="shared" si="216"/>
        <v>0</v>
      </c>
      <c r="Z224" s="146">
        <f t="shared" si="217"/>
        <v>1100</v>
      </c>
      <c r="AA224" s="253">
        <v>1100</v>
      </c>
      <c r="AB224" s="174">
        <f t="shared" ref="AB224:AB236" si="221">AA224/J224</f>
        <v>1</v>
      </c>
      <c r="AC224" s="480">
        <v>1100</v>
      </c>
      <c r="AD224" s="480"/>
      <c r="AE224" s="480"/>
      <c r="AF224" s="480"/>
      <c r="AG224" s="37">
        <f t="shared" ref="AG218:AG236" si="222">J224*0.75</f>
        <v>825</v>
      </c>
      <c r="AH224" s="175">
        <f>AA224-AG224</f>
        <v>275</v>
      </c>
      <c r="AI224" s="182">
        <v>44669</v>
      </c>
      <c r="AJ224" s="152">
        <v>1</v>
      </c>
      <c r="AK224" s="566"/>
      <c r="AL224" s="152"/>
      <c r="AM224" s="152"/>
      <c r="AN224" s="195" t="e">
        <f t="shared" ref="AN220:AN236" si="223">AM224/AL224</f>
        <v>#DIV/0!</v>
      </c>
      <c r="AO224" s="594" t="s">
        <v>220</v>
      </c>
      <c r="AP224" s="595"/>
      <c r="AQ224" s="595"/>
      <c r="AR224" s="598" t="s">
        <v>1520</v>
      </c>
      <c r="AS224" s="595"/>
      <c r="AT224" s="595"/>
      <c r="AU224" s="40">
        <f t="shared" ref="AU224:AU236" si="224">AV224+AW224+AX224+AY224+AZ224+BA224+BC224+BD224+BB224</f>
        <v>1100</v>
      </c>
      <c r="AV224" s="39"/>
      <c r="AW224" s="39"/>
      <c r="AX224" s="39"/>
      <c r="AY224" s="304"/>
      <c r="AZ224" s="39"/>
      <c r="BA224" s="39"/>
      <c r="BB224" s="39"/>
      <c r="BC224" s="40">
        <v>1100</v>
      </c>
      <c r="BD224" s="39"/>
      <c r="BE224" s="39"/>
      <c r="BF224" s="210" t="s">
        <v>483</v>
      </c>
      <c r="BG224" s="605" t="s">
        <v>484</v>
      </c>
      <c r="BH224" s="607" t="s">
        <v>485</v>
      </c>
      <c r="BI224" s="269" t="s">
        <v>88</v>
      </c>
      <c r="BJ224" s="42" t="s">
        <v>528</v>
      </c>
      <c r="BK224" s="42" t="s">
        <v>529</v>
      </c>
      <c r="BL224" s="42" t="s">
        <v>530</v>
      </c>
      <c r="BM224" s="32">
        <v>18129188866</v>
      </c>
      <c r="BN224" s="778" t="s">
        <v>1521</v>
      </c>
      <c r="BO224" s="480">
        <v>15276089188</v>
      </c>
      <c r="BP224" s="633" t="s">
        <v>869</v>
      </c>
      <c r="BQ224" s="633" t="s">
        <v>1522</v>
      </c>
      <c r="BR224" s="225" t="s">
        <v>1523</v>
      </c>
    </row>
    <row r="225" s="235" customFormat="1" ht="53" hidden="1" customHeight="1" spans="1:70">
      <c r="A225" s="149">
        <v>185</v>
      </c>
      <c r="B225" s="657">
        <v>1</v>
      </c>
      <c r="C225" s="658" t="s">
        <v>88</v>
      </c>
      <c r="D225" s="249">
        <v>1</v>
      </c>
      <c r="E225" s="249">
        <v>2000</v>
      </c>
      <c r="F225" s="899" t="s">
        <v>1524</v>
      </c>
      <c r="G225" s="474" t="s">
        <v>1525</v>
      </c>
      <c r="H225" s="40">
        <v>6200</v>
      </c>
      <c r="I225" s="40"/>
      <c r="J225" s="97">
        <f t="shared" si="220"/>
        <v>2000</v>
      </c>
      <c r="K225" s="40">
        <v>1</v>
      </c>
      <c r="L225" s="40">
        <v>1</v>
      </c>
      <c r="M225" s="40">
        <v>1</v>
      </c>
      <c r="N225" s="32">
        <v>1</v>
      </c>
      <c r="O225" s="40">
        <v>1</v>
      </c>
      <c r="P225" s="40"/>
      <c r="Q225" s="40">
        <v>1</v>
      </c>
      <c r="R225" s="40"/>
      <c r="S225" s="40"/>
      <c r="T225" s="40"/>
      <c r="U225" s="40"/>
      <c r="V225" s="32">
        <v>1</v>
      </c>
      <c r="W225" s="146">
        <f t="shared" si="214"/>
        <v>2000</v>
      </c>
      <c r="X225" s="146">
        <f t="shared" si="215"/>
        <v>2000</v>
      </c>
      <c r="Y225" s="146">
        <f t="shared" si="216"/>
        <v>0</v>
      </c>
      <c r="Z225" s="146">
        <f t="shared" si="217"/>
        <v>2000</v>
      </c>
      <c r="AA225" s="253">
        <v>500</v>
      </c>
      <c r="AB225" s="174">
        <f t="shared" si="221"/>
        <v>0.25</v>
      </c>
      <c r="AC225" s="253"/>
      <c r="AD225" s="253">
        <v>1</v>
      </c>
      <c r="AE225" s="253"/>
      <c r="AF225" s="253"/>
      <c r="AG225" s="37">
        <f t="shared" si="222"/>
        <v>1500</v>
      </c>
      <c r="AH225" s="175">
        <f t="shared" ref="AH220:AH236" si="225">AA225-AG225</f>
        <v>-1000</v>
      </c>
      <c r="AI225" s="182">
        <v>44782</v>
      </c>
      <c r="AJ225" s="152">
        <v>1</v>
      </c>
      <c r="AK225" s="566"/>
      <c r="AL225" s="152">
        <v>20</v>
      </c>
      <c r="AM225" s="152">
        <v>10</v>
      </c>
      <c r="AN225" s="195">
        <f t="shared" si="223"/>
        <v>0.5</v>
      </c>
      <c r="AO225" s="592"/>
      <c r="AP225" s="565"/>
      <c r="AQ225" s="565"/>
      <c r="AR225" s="591"/>
      <c r="AS225" s="565"/>
      <c r="AT225" s="565"/>
      <c r="AU225" s="40">
        <f t="shared" si="224"/>
        <v>2000</v>
      </c>
      <c r="AV225" s="40"/>
      <c r="AW225" s="40"/>
      <c r="AX225" s="40"/>
      <c r="AY225" s="40"/>
      <c r="AZ225" s="40"/>
      <c r="BA225" s="40"/>
      <c r="BB225" s="40">
        <v>2000</v>
      </c>
      <c r="BC225" s="40"/>
      <c r="BD225" s="40"/>
      <c r="BE225" s="40"/>
      <c r="BF225" s="33" t="s">
        <v>483</v>
      </c>
      <c r="BG225" s="33" t="s">
        <v>484</v>
      </c>
      <c r="BH225" s="692" t="s">
        <v>485</v>
      </c>
      <c r="BI225" s="269" t="s">
        <v>88</v>
      </c>
      <c r="BJ225" s="890" t="s">
        <v>162</v>
      </c>
      <c r="BK225" s="890" t="s">
        <v>1314</v>
      </c>
      <c r="BL225" s="890" t="s">
        <v>1315</v>
      </c>
      <c r="BM225" s="892">
        <v>13809985915</v>
      </c>
      <c r="BN225" s="778"/>
      <c r="BO225" s="462"/>
      <c r="BP225" s="590"/>
      <c r="BQ225" s="590"/>
      <c r="BR225" s="225" t="s">
        <v>325</v>
      </c>
    </row>
    <row r="226" s="235" customFormat="1" ht="42" hidden="1" customHeight="1" spans="1:70">
      <c r="A226" s="149">
        <v>186</v>
      </c>
      <c r="B226" s="677">
        <v>1</v>
      </c>
      <c r="C226" s="614" t="s">
        <v>88</v>
      </c>
      <c r="D226" s="249">
        <v>1</v>
      </c>
      <c r="E226" s="249">
        <v>18000</v>
      </c>
      <c r="F226" s="98" t="s">
        <v>1526</v>
      </c>
      <c r="G226" s="98" t="s">
        <v>1527</v>
      </c>
      <c r="H226" s="677">
        <v>18000</v>
      </c>
      <c r="I226" s="677"/>
      <c r="J226" s="97">
        <f t="shared" si="220"/>
        <v>18000</v>
      </c>
      <c r="K226" s="40">
        <v>1</v>
      </c>
      <c r="L226" s="40">
        <v>1</v>
      </c>
      <c r="M226" s="40">
        <v>1</v>
      </c>
      <c r="N226" s="149">
        <v>1</v>
      </c>
      <c r="O226" s="149">
        <v>1</v>
      </c>
      <c r="P226" s="677"/>
      <c r="Q226" s="149">
        <v>1</v>
      </c>
      <c r="R226" s="149"/>
      <c r="S226" s="149"/>
      <c r="T226" s="149"/>
      <c r="U226" s="149"/>
      <c r="V226" s="149">
        <v>1</v>
      </c>
      <c r="W226" s="146">
        <f t="shared" si="214"/>
        <v>18000</v>
      </c>
      <c r="X226" s="146">
        <f t="shared" si="215"/>
        <v>18000</v>
      </c>
      <c r="Y226" s="146">
        <f t="shared" si="216"/>
        <v>0</v>
      </c>
      <c r="Z226" s="146">
        <f t="shared" si="217"/>
        <v>18000</v>
      </c>
      <c r="AA226" s="253">
        <v>1600</v>
      </c>
      <c r="AB226" s="174">
        <f t="shared" si="221"/>
        <v>0.0888888888888889</v>
      </c>
      <c r="AC226" s="798">
        <v>1500</v>
      </c>
      <c r="AD226" s="798"/>
      <c r="AE226" s="798"/>
      <c r="AF226" s="798"/>
      <c r="AG226" s="37">
        <f t="shared" si="222"/>
        <v>13500</v>
      </c>
      <c r="AH226" s="175">
        <f t="shared" si="225"/>
        <v>-11900</v>
      </c>
      <c r="AI226" s="182">
        <v>44782</v>
      </c>
      <c r="AJ226" s="152">
        <v>1</v>
      </c>
      <c r="AK226" s="566"/>
      <c r="AL226" s="152">
        <v>210</v>
      </c>
      <c r="AM226" s="152">
        <v>210</v>
      </c>
      <c r="AN226" s="195">
        <f t="shared" si="223"/>
        <v>1</v>
      </c>
      <c r="AO226" s="592"/>
      <c r="AP226" s="565"/>
      <c r="AQ226" s="565"/>
      <c r="AR226" s="591"/>
      <c r="AS226" s="565"/>
      <c r="AT226" s="565"/>
      <c r="AU226" s="40">
        <f t="shared" si="224"/>
        <v>18000</v>
      </c>
      <c r="AV226" s="243"/>
      <c r="AW226" s="243"/>
      <c r="AX226" s="243"/>
      <c r="AY226" s="243"/>
      <c r="AZ226" s="243"/>
      <c r="BA226" s="243"/>
      <c r="BB226" s="243"/>
      <c r="BC226" s="243">
        <v>18000</v>
      </c>
      <c r="BD226" s="243"/>
      <c r="BE226" s="243"/>
      <c r="BF226" s="33" t="s">
        <v>483</v>
      </c>
      <c r="BG226" s="33" t="s">
        <v>484</v>
      </c>
      <c r="BH226" s="692" t="s">
        <v>485</v>
      </c>
      <c r="BI226" s="33" t="s">
        <v>88</v>
      </c>
      <c r="BJ226" s="33" t="s">
        <v>528</v>
      </c>
      <c r="BK226" s="33" t="s">
        <v>529</v>
      </c>
      <c r="BL226" s="609" t="s">
        <v>530</v>
      </c>
      <c r="BM226" s="149">
        <v>18129188866</v>
      </c>
      <c r="BN226" s="778"/>
      <c r="BO226" s="462"/>
      <c r="BP226" s="590"/>
      <c r="BQ226" s="590"/>
      <c r="BR226" s="225" t="s">
        <v>325</v>
      </c>
    </row>
    <row r="227" s="235" customFormat="1" ht="65" hidden="1" customHeight="1" spans="1:70">
      <c r="A227" s="149">
        <v>187</v>
      </c>
      <c r="B227" s="677">
        <v>1</v>
      </c>
      <c r="C227" s="614" t="s">
        <v>88</v>
      </c>
      <c r="D227" s="249">
        <v>1</v>
      </c>
      <c r="E227" s="249">
        <v>5000</v>
      </c>
      <c r="F227" s="899" t="s">
        <v>1528</v>
      </c>
      <c r="G227" s="900" t="s">
        <v>1529</v>
      </c>
      <c r="H227" s="677">
        <v>5000</v>
      </c>
      <c r="I227" s="677"/>
      <c r="J227" s="97">
        <f t="shared" si="220"/>
        <v>5000</v>
      </c>
      <c r="K227" s="32">
        <v>1</v>
      </c>
      <c r="L227" s="32">
        <v>1</v>
      </c>
      <c r="M227" s="32">
        <v>1</v>
      </c>
      <c r="N227" s="32">
        <v>1</v>
      </c>
      <c r="O227" s="149">
        <v>1</v>
      </c>
      <c r="P227" s="677"/>
      <c r="Q227" s="149">
        <v>1</v>
      </c>
      <c r="R227" s="149"/>
      <c r="S227" s="149"/>
      <c r="T227" s="149"/>
      <c r="U227" s="149"/>
      <c r="V227" s="32">
        <v>1</v>
      </c>
      <c r="W227" s="146">
        <f t="shared" si="214"/>
        <v>5000</v>
      </c>
      <c r="X227" s="146">
        <f t="shared" si="215"/>
        <v>5000</v>
      </c>
      <c r="Y227" s="146">
        <f t="shared" si="216"/>
        <v>0</v>
      </c>
      <c r="Z227" s="146">
        <f t="shared" si="217"/>
        <v>5000</v>
      </c>
      <c r="AA227" s="253">
        <v>1000</v>
      </c>
      <c r="AB227" s="174">
        <f t="shared" si="221"/>
        <v>0.2</v>
      </c>
      <c r="AC227" s="253">
        <v>2000</v>
      </c>
      <c r="AD227" s="253"/>
      <c r="AE227" s="253"/>
      <c r="AF227" s="253"/>
      <c r="AG227" s="37">
        <f t="shared" si="222"/>
        <v>3750</v>
      </c>
      <c r="AH227" s="175">
        <f t="shared" si="225"/>
        <v>-2750</v>
      </c>
      <c r="AI227" s="182">
        <v>44650</v>
      </c>
      <c r="AJ227" s="152">
        <v>1</v>
      </c>
      <c r="AK227" s="566"/>
      <c r="AL227" s="152">
        <v>30</v>
      </c>
      <c r="AM227" s="152">
        <v>15</v>
      </c>
      <c r="AN227" s="195">
        <f t="shared" si="223"/>
        <v>0.5</v>
      </c>
      <c r="AO227" s="812"/>
      <c r="AP227" s="565"/>
      <c r="AQ227" s="565"/>
      <c r="AR227" s="591" t="s">
        <v>1530</v>
      </c>
      <c r="AS227" s="565"/>
      <c r="AT227" s="565"/>
      <c r="AU227" s="40">
        <f t="shared" si="224"/>
        <v>5000</v>
      </c>
      <c r="AV227" s="243"/>
      <c r="AW227" s="243"/>
      <c r="AX227" s="243"/>
      <c r="AY227" s="243"/>
      <c r="AZ227" s="243"/>
      <c r="BA227" s="243"/>
      <c r="BB227" s="243"/>
      <c r="BC227" s="243">
        <v>5000</v>
      </c>
      <c r="BD227" s="243"/>
      <c r="BE227" s="243"/>
      <c r="BF227" s="33" t="s">
        <v>483</v>
      </c>
      <c r="BG227" s="33" t="s">
        <v>484</v>
      </c>
      <c r="BH227" s="692" t="s">
        <v>485</v>
      </c>
      <c r="BI227" s="33" t="s">
        <v>88</v>
      </c>
      <c r="BJ227" s="33" t="s">
        <v>528</v>
      </c>
      <c r="BK227" s="33" t="s">
        <v>529</v>
      </c>
      <c r="BL227" s="609" t="s">
        <v>530</v>
      </c>
      <c r="BM227" s="149">
        <v>18129188866</v>
      </c>
      <c r="BN227" s="778" t="s">
        <v>1531</v>
      </c>
      <c r="BO227" s="462">
        <v>15276653765</v>
      </c>
      <c r="BP227" s="590" t="s">
        <v>887</v>
      </c>
      <c r="BQ227" s="590" t="s">
        <v>1532</v>
      </c>
      <c r="BR227" s="225"/>
    </row>
    <row r="228" s="235" customFormat="1" ht="70" hidden="1" customHeight="1" spans="1:70">
      <c r="A228" s="149">
        <v>188</v>
      </c>
      <c r="B228" s="32">
        <v>1</v>
      </c>
      <c r="C228" s="42" t="s">
        <v>88</v>
      </c>
      <c r="D228" s="249">
        <v>1</v>
      </c>
      <c r="E228" s="249">
        <v>15000</v>
      </c>
      <c r="F228" s="474" t="s">
        <v>1533</v>
      </c>
      <c r="G228" s="150" t="s">
        <v>1534</v>
      </c>
      <c r="H228" s="40">
        <v>15000</v>
      </c>
      <c r="I228" s="40"/>
      <c r="J228" s="97">
        <f t="shared" si="220"/>
        <v>15000</v>
      </c>
      <c r="K228" s="32">
        <v>1</v>
      </c>
      <c r="L228" s="32">
        <v>1</v>
      </c>
      <c r="M228" s="32">
        <v>1</v>
      </c>
      <c r="N228" s="32">
        <v>1</v>
      </c>
      <c r="O228" s="40">
        <v>1</v>
      </c>
      <c r="P228" s="149"/>
      <c r="Q228" s="40">
        <v>1</v>
      </c>
      <c r="R228" s="40"/>
      <c r="S228" s="40"/>
      <c r="T228" s="40"/>
      <c r="U228" s="40"/>
      <c r="V228" s="32">
        <v>1</v>
      </c>
      <c r="W228" s="146">
        <f t="shared" si="214"/>
        <v>15000</v>
      </c>
      <c r="X228" s="146">
        <f t="shared" si="215"/>
        <v>15000</v>
      </c>
      <c r="Y228" s="146">
        <f t="shared" si="216"/>
        <v>0</v>
      </c>
      <c r="Z228" s="146">
        <f t="shared" si="217"/>
        <v>15000</v>
      </c>
      <c r="AA228" s="253">
        <v>2200</v>
      </c>
      <c r="AB228" s="174">
        <f t="shared" si="221"/>
        <v>0.146666666666667</v>
      </c>
      <c r="AC228" s="253">
        <v>6000</v>
      </c>
      <c r="AD228" s="253">
        <v>1</v>
      </c>
      <c r="AE228" s="253"/>
      <c r="AF228" s="253"/>
      <c r="AG228" s="37">
        <f t="shared" si="222"/>
        <v>11250</v>
      </c>
      <c r="AH228" s="175">
        <f t="shared" si="225"/>
        <v>-9050</v>
      </c>
      <c r="AI228" s="182">
        <v>44645</v>
      </c>
      <c r="AJ228" s="152">
        <v>1</v>
      </c>
      <c r="AK228" s="566"/>
      <c r="AL228" s="152">
        <v>20</v>
      </c>
      <c r="AM228" s="152">
        <v>10</v>
      </c>
      <c r="AN228" s="195">
        <f t="shared" si="223"/>
        <v>0.5</v>
      </c>
      <c r="AO228" s="591" t="s">
        <v>1535</v>
      </c>
      <c r="AP228" s="565"/>
      <c r="AQ228" s="565"/>
      <c r="AR228" s="591" t="s">
        <v>1536</v>
      </c>
      <c r="AS228" s="565"/>
      <c r="AT228" s="565"/>
      <c r="AU228" s="40">
        <f t="shared" si="224"/>
        <v>15000</v>
      </c>
      <c r="AV228" s="40"/>
      <c r="AW228" s="40"/>
      <c r="AX228" s="40"/>
      <c r="AY228" s="40"/>
      <c r="AZ228" s="40"/>
      <c r="BA228" s="40"/>
      <c r="BB228" s="40"/>
      <c r="BC228" s="40">
        <v>15000</v>
      </c>
      <c r="BD228" s="40"/>
      <c r="BE228" s="40"/>
      <c r="BF228" s="33" t="s">
        <v>483</v>
      </c>
      <c r="BG228" s="33" t="s">
        <v>484</v>
      </c>
      <c r="BH228" s="692" t="s">
        <v>485</v>
      </c>
      <c r="BI228" s="33" t="s">
        <v>88</v>
      </c>
      <c r="BJ228" s="33" t="s">
        <v>528</v>
      </c>
      <c r="BK228" s="33" t="s">
        <v>529</v>
      </c>
      <c r="BL228" s="609" t="s">
        <v>530</v>
      </c>
      <c r="BM228" s="149">
        <v>18129188866</v>
      </c>
      <c r="BN228" s="778" t="s">
        <v>1537</v>
      </c>
      <c r="BO228" s="462" t="s">
        <v>539</v>
      </c>
      <c r="BP228" s="590" t="s">
        <v>540</v>
      </c>
      <c r="BQ228" s="778" t="s">
        <v>541</v>
      </c>
      <c r="BR228" s="225"/>
    </row>
    <row r="229" s="235" customFormat="1" ht="42" hidden="1" customHeight="1" spans="1:70">
      <c r="A229" s="149">
        <v>189</v>
      </c>
      <c r="B229" s="718">
        <v>1</v>
      </c>
      <c r="C229" s="484" t="s">
        <v>88</v>
      </c>
      <c r="D229" s="249">
        <v>1</v>
      </c>
      <c r="E229" s="249">
        <v>1500</v>
      </c>
      <c r="F229" s="69" t="s">
        <v>1538</v>
      </c>
      <c r="G229" s="722" t="s">
        <v>1539</v>
      </c>
      <c r="H229" s="723">
        <v>1500</v>
      </c>
      <c r="I229" s="723"/>
      <c r="J229" s="97">
        <f t="shared" si="220"/>
        <v>1500</v>
      </c>
      <c r="K229" s="32">
        <v>1</v>
      </c>
      <c r="L229" s="32">
        <v>1</v>
      </c>
      <c r="M229" s="32">
        <v>1</v>
      </c>
      <c r="N229" s="32">
        <v>1</v>
      </c>
      <c r="O229" s="32">
        <v>1</v>
      </c>
      <c r="P229" s="32"/>
      <c r="Q229" s="32">
        <v>1</v>
      </c>
      <c r="R229" s="32"/>
      <c r="S229" s="32"/>
      <c r="T229" s="32"/>
      <c r="U229" s="32"/>
      <c r="V229" s="32">
        <v>1</v>
      </c>
      <c r="W229" s="146">
        <f t="shared" si="214"/>
        <v>1500</v>
      </c>
      <c r="X229" s="146">
        <f t="shared" si="215"/>
        <v>1500</v>
      </c>
      <c r="Y229" s="146">
        <f t="shared" si="216"/>
        <v>0</v>
      </c>
      <c r="Z229" s="146">
        <f t="shared" si="217"/>
        <v>1500</v>
      </c>
      <c r="AA229" s="253">
        <v>850</v>
      </c>
      <c r="AB229" s="174">
        <f t="shared" si="221"/>
        <v>0.566666666666667</v>
      </c>
      <c r="AC229" s="253">
        <v>1200</v>
      </c>
      <c r="AD229" s="253">
        <v>1</v>
      </c>
      <c r="AE229" s="253">
        <v>109</v>
      </c>
      <c r="AF229" s="253"/>
      <c r="AG229" s="37">
        <f t="shared" si="222"/>
        <v>1125</v>
      </c>
      <c r="AH229" s="175">
        <f t="shared" si="225"/>
        <v>-275</v>
      </c>
      <c r="AI229" s="182">
        <v>44609</v>
      </c>
      <c r="AJ229" s="152">
        <v>1</v>
      </c>
      <c r="AK229" s="566"/>
      <c r="AL229" s="152">
        <v>22</v>
      </c>
      <c r="AM229" s="152">
        <v>22</v>
      </c>
      <c r="AN229" s="195">
        <f t="shared" si="223"/>
        <v>1</v>
      </c>
      <c r="AO229" s="592" t="s">
        <v>1540</v>
      </c>
      <c r="AP229" s="565"/>
      <c r="AQ229" s="565"/>
      <c r="AR229" s="591" t="s">
        <v>1541</v>
      </c>
      <c r="AS229" s="565"/>
      <c r="AT229" s="565"/>
      <c r="AU229" s="40">
        <f t="shared" si="224"/>
        <v>1500</v>
      </c>
      <c r="AV229" s="40"/>
      <c r="AW229" s="40"/>
      <c r="AX229" s="40"/>
      <c r="AY229" s="40"/>
      <c r="AZ229" s="40"/>
      <c r="BA229" s="40"/>
      <c r="BB229" s="40"/>
      <c r="BC229" s="302">
        <v>1500</v>
      </c>
      <c r="BD229" s="40"/>
      <c r="BE229" s="40"/>
      <c r="BF229" s="33" t="s">
        <v>483</v>
      </c>
      <c r="BG229" s="33" t="s">
        <v>484</v>
      </c>
      <c r="BH229" s="692" t="s">
        <v>485</v>
      </c>
      <c r="BI229" s="33" t="s">
        <v>88</v>
      </c>
      <c r="BJ229" s="33" t="s">
        <v>528</v>
      </c>
      <c r="BK229" s="33" t="s">
        <v>529</v>
      </c>
      <c r="BL229" s="609" t="s">
        <v>530</v>
      </c>
      <c r="BM229" s="149">
        <v>18129188866</v>
      </c>
      <c r="BN229" s="778" t="s">
        <v>1542</v>
      </c>
      <c r="BO229" s="462">
        <v>13999793258</v>
      </c>
      <c r="BP229" s="590" t="s">
        <v>869</v>
      </c>
      <c r="BQ229" s="590" t="s">
        <v>1543</v>
      </c>
      <c r="BR229" s="225"/>
    </row>
    <row r="230" s="235" customFormat="1" ht="42" hidden="1" customHeight="1" spans="1:70">
      <c r="A230" s="149">
        <v>190</v>
      </c>
      <c r="B230" s="718">
        <v>1</v>
      </c>
      <c r="C230" s="484" t="s">
        <v>88</v>
      </c>
      <c r="D230" s="249">
        <v>1</v>
      </c>
      <c r="E230" s="249">
        <v>1800</v>
      </c>
      <c r="F230" s="69" t="s">
        <v>1544</v>
      </c>
      <c r="G230" s="722" t="s">
        <v>1545</v>
      </c>
      <c r="H230" s="723">
        <v>1800</v>
      </c>
      <c r="I230" s="723"/>
      <c r="J230" s="97">
        <f t="shared" si="220"/>
        <v>1800</v>
      </c>
      <c r="K230" s="32">
        <v>1</v>
      </c>
      <c r="L230" s="32">
        <v>1</v>
      </c>
      <c r="M230" s="32">
        <v>1</v>
      </c>
      <c r="N230" s="32">
        <v>1</v>
      </c>
      <c r="O230" s="32">
        <v>1</v>
      </c>
      <c r="P230" s="32"/>
      <c r="Q230" s="32">
        <v>1</v>
      </c>
      <c r="R230" s="32"/>
      <c r="S230" s="32"/>
      <c r="T230" s="32"/>
      <c r="U230" s="32"/>
      <c r="V230" s="32">
        <v>1</v>
      </c>
      <c r="W230" s="146">
        <f t="shared" si="214"/>
        <v>1800</v>
      </c>
      <c r="X230" s="146">
        <f t="shared" si="215"/>
        <v>1800</v>
      </c>
      <c r="Y230" s="146">
        <f t="shared" si="216"/>
        <v>0</v>
      </c>
      <c r="Z230" s="146">
        <f t="shared" si="217"/>
        <v>1800</v>
      </c>
      <c r="AA230" s="253">
        <v>950</v>
      </c>
      <c r="AB230" s="174">
        <f t="shared" si="221"/>
        <v>0.527777777777778</v>
      </c>
      <c r="AC230" s="253">
        <v>1000</v>
      </c>
      <c r="AD230" s="253">
        <v>1</v>
      </c>
      <c r="AE230" s="253">
        <v>175</v>
      </c>
      <c r="AF230" s="253"/>
      <c r="AG230" s="37">
        <f t="shared" si="222"/>
        <v>1350</v>
      </c>
      <c r="AH230" s="175">
        <f t="shared" si="225"/>
        <v>-400</v>
      </c>
      <c r="AI230" s="182">
        <v>44650</v>
      </c>
      <c r="AJ230" s="152">
        <v>1</v>
      </c>
      <c r="AK230" s="566"/>
      <c r="AL230" s="152">
        <v>20</v>
      </c>
      <c r="AM230" s="152">
        <v>10</v>
      </c>
      <c r="AN230" s="195">
        <f t="shared" si="223"/>
        <v>0.5</v>
      </c>
      <c r="AO230" s="812"/>
      <c r="AP230" s="565"/>
      <c r="AQ230" s="565"/>
      <c r="AR230" s="565"/>
      <c r="AS230" s="565"/>
      <c r="AT230" s="565"/>
      <c r="AU230" s="40">
        <f t="shared" si="224"/>
        <v>1800</v>
      </c>
      <c r="AV230" s="40"/>
      <c r="AW230" s="40"/>
      <c r="AX230" s="40"/>
      <c r="AY230" s="40"/>
      <c r="AZ230" s="40"/>
      <c r="BA230" s="40"/>
      <c r="BB230" s="40"/>
      <c r="BC230" s="302">
        <v>1800</v>
      </c>
      <c r="BD230" s="40"/>
      <c r="BE230" s="40"/>
      <c r="BF230" s="33" t="s">
        <v>483</v>
      </c>
      <c r="BG230" s="33" t="s">
        <v>484</v>
      </c>
      <c r="BH230" s="692" t="s">
        <v>485</v>
      </c>
      <c r="BI230" s="33" t="s">
        <v>88</v>
      </c>
      <c r="BJ230" s="33" t="s">
        <v>528</v>
      </c>
      <c r="BK230" s="33" t="s">
        <v>529</v>
      </c>
      <c r="BL230" s="609" t="s">
        <v>530</v>
      </c>
      <c r="BM230" s="149">
        <v>18129188866</v>
      </c>
      <c r="BN230" s="778" t="s">
        <v>1542</v>
      </c>
      <c r="BO230" s="462">
        <v>13999793258</v>
      </c>
      <c r="BP230" s="590" t="s">
        <v>869</v>
      </c>
      <c r="BQ230" s="590" t="s">
        <v>1543</v>
      </c>
      <c r="BR230" s="225"/>
    </row>
    <row r="231" s="235" customFormat="1" ht="42" hidden="1" customHeight="1" spans="1:70">
      <c r="A231" s="149">
        <v>191</v>
      </c>
      <c r="B231" s="718">
        <v>1</v>
      </c>
      <c r="C231" s="484" t="s">
        <v>88</v>
      </c>
      <c r="D231" s="249">
        <v>1</v>
      </c>
      <c r="E231" s="249">
        <v>2000</v>
      </c>
      <c r="F231" s="69" t="s">
        <v>1546</v>
      </c>
      <c r="G231" s="722" t="s">
        <v>1547</v>
      </c>
      <c r="H231" s="723">
        <v>4969</v>
      </c>
      <c r="I231" s="723"/>
      <c r="J231" s="97">
        <f t="shared" si="220"/>
        <v>2000</v>
      </c>
      <c r="K231" s="32">
        <v>1</v>
      </c>
      <c r="L231" s="32">
        <v>1</v>
      </c>
      <c r="M231" s="32">
        <v>1</v>
      </c>
      <c r="N231" s="32">
        <v>1</v>
      </c>
      <c r="O231" s="32">
        <v>1</v>
      </c>
      <c r="P231" s="32"/>
      <c r="Q231" s="32">
        <v>1</v>
      </c>
      <c r="R231" s="32"/>
      <c r="S231" s="32"/>
      <c r="T231" s="32"/>
      <c r="U231" s="32"/>
      <c r="V231" s="32">
        <v>1</v>
      </c>
      <c r="W231" s="146">
        <f t="shared" si="214"/>
        <v>2000</v>
      </c>
      <c r="X231" s="146">
        <f t="shared" si="215"/>
        <v>2000</v>
      </c>
      <c r="Y231" s="146">
        <f t="shared" si="216"/>
        <v>0</v>
      </c>
      <c r="Z231" s="146">
        <f t="shared" si="217"/>
        <v>2000</v>
      </c>
      <c r="AA231" s="253">
        <v>400</v>
      </c>
      <c r="AB231" s="174">
        <f t="shared" si="221"/>
        <v>0.2</v>
      </c>
      <c r="AC231" s="253">
        <v>1000</v>
      </c>
      <c r="AD231" s="253">
        <v>1</v>
      </c>
      <c r="AE231" s="253"/>
      <c r="AF231" s="253"/>
      <c r="AG231" s="37">
        <f t="shared" si="222"/>
        <v>1500</v>
      </c>
      <c r="AH231" s="175">
        <f t="shared" si="225"/>
        <v>-1100</v>
      </c>
      <c r="AI231" s="182">
        <v>44645</v>
      </c>
      <c r="AJ231" s="152">
        <v>1</v>
      </c>
      <c r="AK231" s="566"/>
      <c r="AL231" s="152">
        <v>20</v>
      </c>
      <c r="AM231" s="152">
        <v>15</v>
      </c>
      <c r="AN231" s="195">
        <f t="shared" si="223"/>
        <v>0.75</v>
      </c>
      <c r="AO231" s="812"/>
      <c r="AP231" s="565"/>
      <c r="AQ231" s="565"/>
      <c r="AR231" s="565" t="s">
        <v>1548</v>
      </c>
      <c r="AS231" s="565"/>
      <c r="AT231" s="565"/>
      <c r="AU231" s="40">
        <f t="shared" si="224"/>
        <v>2000</v>
      </c>
      <c r="AV231" s="40"/>
      <c r="AW231" s="40"/>
      <c r="AX231" s="40"/>
      <c r="AY231" s="40"/>
      <c r="AZ231" s="40"/>
      <c r="BA231" s="40"/>
      <c r="BB231" s="40"/>
      <c r="BC231" s="723">
        <v>2000</v>
      </c>
      <c r="BD231" s="40"/>
      <c r="BE231" s="40"/>
      <c r="BF231" s="33" t="s">
        <v>483</v>
      </c>
      <c r="BG231" s="33" t="s">
        <v>484</v>
      </c>
      <c r="BH231" s="692" t="s">
        <v>485</v>
      </c>
      <c r="BI231" s="33" t="s">
        <v>88</v>
      </c>
      <c r="BJ231" s="33" t="s">
        <v>528</v>
      </c>
      <c r="BK231" s="33" t="s">
        <v>529</v>
      </c>
      <c r="BL231" s="609" t="s">
        <v>530</v>
      </c>
      <c r="BM231" s="149">
        <v>18129188866</v>
      </c>
      <c r="BN231" s="778" t="s">
        <v>1549</v>
      </c>
      <c r="BO231" s="462">
        <v>19809996006</v>
      </c>
      <c r="BP231" s="590" t="s">
        <v>540</v>
      </c>
      <c r="BQ231" s="778" t="s">
        <v>541</v>
      </c>
      <c r="BR231" s="225"/>
    </row>
    <row r="232" s="121" customFormat="1" ht="42" hidden="1" customHeight="1" spans="1:70">
      <c r="A232" s="149">
        <v>192</v>
      </c>
      <c r="B232" s="32">
        <v>1</v>
      </c>
      <c r="C232" s="96" t="s">
        <v>89</v>
      </c>
      <c r="D232" s="249">
        <v>1</v>
      </c>
      <c r="E232" s="249">
        <v>650</v>
      </c>
      <c r="F232" s="85" t="s">
        <v>1550</v>
      </c>
      <c r="G232" s="85" t="s">
        <v>1551</v>
      </c>
      <c r="H232" s="306">
        <v>650</v>
      </c>
      <c r="I232" s="306"/>
      <c r="J232" s="97">
        <f t="shared" si="220"/>
        <v>650</v>
      </c>
      <c r="K232" s="40">
        <v>1</v>
      </c>
      <c r="L232" s="40">
        <v>1</v>
      </c>
      <c r="M232" s="40">
        <v>1</v>
      </c>
      <c r="N232" s="40">
        <v>1</v>
      </c>
      <c r="O232" s="302">
        <v>1</v>
      </c>
      <c r="P232" s="302"/>
      <c r="Q232" s="302">
        <v>1</v>
      </c>
      <c r="R232" s="302"/>
      <c r="S232" s="302"/>
      <c r="T232" s="302"/>
      <c r="U232" s="302"/>
      <c r="V232" s="302">
        <v>1</v>
      </c>
      <c r="W232" s="146">
        <f t="shared" si="214"/>
        <v>650</v>
      </c>
      <c r="X232" s="146">
        <f t="shared" si="215"/>
        <v>650</v>
      </c>
      <c r="Y232" s="146">
        <f t="shared" si="216"/>
        <v>0</v>
      </c>
      <c r="Z232" s="146">
        <f t="shared" si="217"/>
        <v>650</v>
      </c>
      <c r="AA232" s="253">
        <v>650</v>
      </c>
      <c r="AB232" s="174">
        <f t="shared" si="221"/>
        <v>1</v>
      </c>
      <c r="AC232" s="253">
        <v>650</v>
      </c>
      <c r="AD232" s="253">
        <v>1</v>
      </c>
      <c r="AE232" s="253">
        <v>481</v>
      </c>
      <c r="AF232" s="253"/>
      <c r="AG232" s="37">
        <f t="shared" si="222"/>
        <v>487.5</v>
      </c>
      <c r="AH232" s="175">
        <f t="shared" si="225"/>
        <v>162.5</v>
      </c>
      <c r="AI232" s="182">
        <v>44706</v>
      </c>
      <c r="AJ232" s="152">
        <v>1</v>
      </c>
      <c r="AK232" s="566"/>
      <c r="AL232" s="152">
        <v>30</v>
      </c>
      <c r="AM232" s="152">
        <v>30</v>
      </c>
      <c r="AN232" s="195">
        <f t="shared" si="223"/>
        <v>1</v>
      </c>
      <c r="AO232" s="592" t="s">
        <v>123</v>
      </c>
      <c r="AP232" s="565"/>
      <c r="AQ232" s="565"/>
      <c r="AR232" s="565"/>
      <c r="AS232" s="565"/>
      <c r="AT232" s="565"/>
      <c r="AU232" s="40">
        <f t="shared" si="224"/>
        <v>650</v>
      </c>
      <c r="AV232" s="306"/>
      <c r="AW232" s="40"/>
      <c r="AX232" s="40"/>
      <c r="AY232" s="40">
        <v>650</v>
      </c>
      <c r="AZ232" s="40"/>
      <c r="BA232" s="40"/>
      <c r="BB232" s="40"/>
      <c r="BC232" s="40"/>
      <c r="BD232" s="40"/>
      <c r="BE232" s="40"/>
      <c r="BF232" s="33" t="s">
        <v>483</v>
      </c>
      <c r="BG232" s="33" t="s">
        <v>484</v>
      </c>
      <c r="BH232" s="692" t="s">
        <v>485</v>
      </c>
      <c r="BI232" s="33" t="s">
        <v>89</v>
      </c>
      <c r="BJ232" s="210" t="s">
        <v>426</v>
      </c>
      <c r="BK232" s="33" t="s">
        <v>555</v>
      </c>
      <c r="BL232" s="609" t="s">
        <v>556</v>
      </c>
      <c r="BM232" s="149">
        <v>13899493969</v>
      </c>
      <c r="BN232" s="642"/>
      <c r="BO232" s="642"/>
      <c r="BP232" s="642"/>
      <c r="BQ232" s="642"/>
      <c r="BR232" s="150" t="s">
        <v>360</v>
      </c>
    </row>
    <row r="233" s="121" customFormat="1" ht="42" hidden="1" customHeight="1" spans="1:70">
      <c r="A233" s="149">
        <v>193</v>
      </c>
      <c r="B233" s="32">
        <v>1</v>
      </c>
      <c r="C233" s="96" t="s">
        <v>89</v>
      </c>
      <c r="D233" s="249">
        <v>1</v>
      </c>
      <c r="E233" s="249">
        <v>3000</v>
      </c>
      <c r="F233" s="667" t="s">
        <v>1552</v>
      </c>
      <c r="G233" s="474" t="s">
        <v>1553</v>
      </c>
      <c r="H233" s="306">
        <v>3000</v>
      </c>
      <c r="I233" s="306"/>
      <c r="J233" s="97">
        <f t="shared" si="220"/>
        <v>3000</v>
      </c>
      <c r="K233" s="302">
        <v>1</v>
      </c>
      <c r="L233" s="302">
        <v>1</v>
      </c>
      <c r="M233" s="302">
        <v>1</v>
      </c>
      <c r="N233" s="302">
        <v>1</v>
      </c>
      <c r="O233" s="302">
        <v>1</v>
      </c>
      <c r="P233" s="40"/>
      <c r="Q233" s="302">
        <v>1</v>
      </c>
      <c r="R233" s="40"/>
      <c r="S233" s="40"/>
      <c r="T233" s="40"/>
      <c r="U233" s="40"/>
      <c r="V233" s="302">
        <v>1</v>
      </c>
      <c r="W233" s="146">
        <f t="shared" si="214"/>
        <v>3000</v>
      </c>
      <c r="X233" s="146">
        <f t="shared" si="215"/>
        <v>3000</v>
      </c>
      <c r="Y233" s="146">
        <f t="shared" si="216"/>
        <v>0</v>
      </c>
      <c r="Z233" s="146">
        <f t="shared" si="217"/>
        <v>3000</v>
      </c>
      <c r="AA233" s="253">
        <v>3000</v>
      </c>
      <c r="AB233" s="174">
        <f t="shared" si="221"/>
        <v>1</v>
      </c>
      <c r="AC233" s="253">
        <v>3000</v>
      </c>
      <c r="AD233" s="253">
        <v>1</v>
      </c>
      <c r="AE233" s="253">
        <v>2968</v>
      </c>
      <c r="AF233" s="253"/>
      <c r="AG233" s="37">
        <f t="shared" si="222"/>
        <v>2250</v>
      </c>
      <c r="AH233" s="175">
        <f t="shared" si="225"/>
        <v>750</v>
      </c>
      <c r="AI233" s="182">
        <v>44621</v>
      </c>
      <c r="AJ233" s="152">
        <v>1</v>
      </c>
      <c r="AK233" s="566"/>
      <c r="AL233" s="152"/>
      <c r="AM233" s="152"/>
      <c r="AN233" s="195" t="e">
        <f t="shared" si="223"/>
        <v>#DIV/0!</v>
      </c>
      <c r="AO233" s="592" t="s">
        <v>123</v>
      </c>
      <c r="AP233" s="812"/>
      <c r="AQ233" s="812"/>
      <c r="AR233" s="565"/>
      <c r="AS233" s="565"/>
      <c r="AT233" s="565"/>
      <c r="AU233" s="40">
        <f t="shared" si="224"/>
        <v>3000</v>
      </c>
      <c r="AV233" s="306"/>
      <c r="AW233" s="306"/>
      <c r="AX233" s="306"/>
      <c r="AY233" s="40"/>
      <c r="AZ233" s="40"/>
      <c r="BA233" s="40"/>
      <c r="BB233" s="40"/>
      <c r="BC233" s="40">
        <v>3000</v>
      </c>
      <c r="BD233" s="40"/>
      <c r="BE233" s="40"/>
      <c r="BF233" s="33" t="s">
        <v>483</v>
      </c>
      <c r="BG233" s="33" t="s">
        <v>484</v>
      </c>
      <c r="BH233" s="692" t="s">
        <v>485</v>
      </c>
      <c r="BI233" s="33" t="s">
        <v>89</v>
      </c>
      <c r="BJ233" s="210" t="s">
        <v>426</v>
      </c>
      <c r="BK233" s="33" t="s">
        <v>555</v>
      </c>
      <c r="BL233" s="609" t="s">
        <v>556</v>
      </c>
      <c r="BM233" s="149">
        <v>13899493969</v>
      </c>
      <c r="BN233" s="462"/>
      <c r="BO233" s="462"/>
      <c r="BP233" s="590" t="s">
        <v>702</v>
      </c>
      <c r="BQ233" s="590" t="s">
        <v>1554</v>
      </c>
      <c r="BR233" s="293" t="s">
        <v>1555</v>
      </c>
    </row>
    <row r="234" s="235" customFormat="1" ht="42" hidden="1" customHeight="1" spans="1:70">
      <c r="A234" s="149">
        <v>194</v>
      </c>
      <c r="B234" s="32">
        <v>1</v>
      </c>
      <c r="C234" s="42" t="s">
        <v>89</v>
      </c>
      <c r="D234" s="249">
        <v>1</v>
      </c>
      <c r="E234" s="249">
        <v>16700</v>
      </c>
      <c r="F234" s="88" t="s">
        <v>1556</v>
      </c>
      <c r="G234" s="88" t="s">
        <v>1557</v>
      </c>
      <c r="H234" s="309">
        <v>68800</v>
      </c>
      <c r="I234" s="309"/>
      <c r="J234" s="97">
        <f t="shared" si="220"/>
        <v>16700</v>
      </c>
      <c r="K234" s="40">
        <v>1</v>
      </c>
      <c r="L234" s="40">
        <v>1</v>
      </c>
      <c r="M234" s="40">
        <v>1</v>
      </c>
      <c r="N234" s="40">
        <v>1</v>
      </c>
      <c r="O234" s="40">
        <v>1</v>
      </c>
      <c r="P234" s="40"/>
      <c r="Q234" s="40">
        <v>1</v>
      </c>
      <c r="R234" s="40"/>
      <c r="S234" s="40"/>
      <c r="T234" s="40"/>
      <c r="U234" s="40"/>
      <c r="V234" s="40">
        <v>1</v>
      </c>
      <c r="W234" s="146">
        <f t="shared" si="214"/>
        <v>16700</v>
      </c>
      <c r="X234" s="146">
        <f t="shared" si="215"/>
        <v>16700</v>
      </c>
      <c r="Y234" s="146">
        <f t="shared" si="216"/>
        <v>0</v>
      </c>
      <c r="Z234" s="146">
        <f t="shared" si="217"/>
        <v>16700</v>
      </c>
      <c r="AA234" s="253">
        <v>1700</v>
      </c>
      <c r="AB234" s="174">
        <f t="shared" si="221"/>
        <v>0.101796407185629</v>
      </c>
      <c r="AC234" s="253">
        <v>3000</v>
      </c>
      <c r="AD234" s="253">
        <v>1</v>
      </c>
      <c r="AE234" s="253"/>
      <c r="AF234" s="253"/>
      <c r="AG234" s="37">
        <f t="shared" si="222"/>
        <v>12525</v>
      </c>
      <c r="AH234" s="175">
        <f t="shared" si="225"/>
        <v>-10825</v>
      </c>
      <c r="AI234" s="182">
        <v>44630</v>
      </c>
      <c r="AJ234" s="152">
        <v>1</v>
      </c>
      <c r="AK234" s="566"/>
      <c r="AL234" s="152">
        <v>40</v>
      </c>
      <c r="AM234" s="152">
        <v>30</v>
      </c>
      <c r="AN234" s="195">
        <f t="shared" si="223"/>
        <v>0.75</v>
      </c>
      <c r="AO234" s="592" t="s">
        <v>1558</v>
      </c>
      <c r="AP234" s="812"/>
      <c r="AQ234" s="812"/>
      <c r="AR234" s="591" t="s">
        <v>1559</v>
      </c>
      <c r="AS234" s="565"/>
      <c r="AT234" s="565"/>
      <c r="AU234" s="40">
        <f t="shared" si="224"/>
        <v>16700</v>
      </c>
      <c r="AV234" s="309"/>
      <c r="AW234" s="309"/>
      <c r="AX234" s="309"/>
      <c r="AY234" s="309"/>
      <c r="AZ234" s="309"/>
      <c r="BA234" s="309"/>
      <c r="BB234" s="309"/>
      <c r="BC234" s="309">
        <v>16700</v>
      </c>
      <c r="BD234" s="309"/>
      <c r="BE234" s="309"/>
      <c r="BF234" s="33" t="s">
        <v>483</v>
      </c>
      <c r="BG234" s="33" t="s">
        <v>484</v>
      </c>
      <c r="BH234" s="692" t="s">
        <v>485</v>
      </c>
      <c r="BI234" s="33" t="s">
        <v>89</v>
      </c>
      <c r="BJ234" s="210" t="s">
        <v>426</v>
      </c>
      <c r="BK234" s="33" t="s">
        <v>555</v>
      </c>
      <c r="BL234" s="609" t="s">
        <v>556</v>
      </c>
      <c r="BM234" s="149">
        <v>13899493969</v>
      </c>
      <c r="BN234" s="590" t="s">
        <v>1560</v>
      </c>
      <c r="BO234" s="462">
        <v>15849897999</v>
      </c>
      <c r="BP234" s="590" t="s">
        <v>119</v>
      </c>
      <c r="BQ234" s="590" t="s">
        <v>558</v>
      </c>
      <c r="BR234" s="279" t="s">
        <v>1041</v>
      </c>
    </row>
    <row r="235" s="235" customFormat="1" ht="42" hidden="1" customHeight="1" spans="1:70">
      <c r="A235" s="149">
        <v>195</v>
      </c>
      <c r="B235" s="32">
        <v>1</v>
      </c>
      <c r="C235" s="42" t="s">
        <v>89</v>
      </c>
      <c r="D235" s="249">
        <v>1</v>
      </c>
      <c r="E235" s="249">
        <v>6545</v>
      </c>
      <c r="F235" s="85" t="s">
        <v>1561</v>
      </c>
      <c r="G235" s="85" t="s">
        <v>1562</v>
      </c>
      <c r="H235" s="309">
        <v>6545</v>
      </c>
      <c r="I235" s="309"/>
      <c r="J235" s="97">
        <f t="shared" si="220"/>
        <v>6545</v>
      </c>
      <c r="K235" s="40">
        <v>1</v>
      </c>
      <c r="L235" s="40">
        <v>1</v>
      </c>
      <c r="M235" s="40">
        <v>1</v>
      </c>
      <c r="N235" s="40">
        <v>1</v>
      </c>
      <c r="O235" s="40">
        <v>1</v>
      </c>
      <c r="P235" s="40"/>
      <c r="Q235" s="40">
        <v>1</v>
      </c>
      <c r="R235" s="40"/>
      <c r="S235" s="40"/>
      <c r="T235" s="40"/>
      <c r="U235" s="40"/>
      <c r="V235" s="40">
        <v>1</v>
      </c>
      <c r="W235" s="146">
        <f t="shared" si="214"/>
        <v>6545</v>
      </c>
      <c r="X235" s="146">
        <f t="shared" si="215"/>
        <v>6545</v>
      </c>
      <c r="Y235" s="146">
        <f t="shared" si="216"/>
        <v>0</v>
      </c>
      <c r="Z235" s="146">
        <f t="shared" si="217"/>
        <v>6545</v>
      </c>
      <c r="AA235" s="253">
        <v>6635</v>
      </c>
      <c r="AB235" s="174">
        <f t="shared" si="221"/>
        <v>1.01375095492743</v>
      </c>
      <c r="AC235" s="253">
        <v>6545</v>
      </c>
      <c r="AD235" s="253">
        <v>1</v>
      </c>
      <c r="AE235" s="253">
        <v>6635</v>
      </c>
      <c r="AF235" s="253"/>
      <c r="AG235" s="37">
        <f t="shared" si="222"/>
        <v>4908.75</v>
      </c>
      <c r="AH235" s="175">
        <f t="shared" si="225"/>
        <v>1726.25</v>
      </c>
      <c r="AI235" s="182">
        <v>44706</v>
      </c>
      <c r="AJ235" s="152">
        <v>1</v>
      </c>
      <c r="AK235" s="566"/>
      <c r="AL235" s="152">
        <v>20</v>
      </c>
      <c r="AM235" s="152">
        <v>20</v>
      </c>
      <c r="AN235" s="195">
        <f t="shared" si="223"/>
        <v>1</v>
      </c>
      <c r="AO235" s="592" t="s">
        <v>123</v>
      </c>
      <c r="AP235" s="812"/>
      <c r="AQ235" s="812"/>
      <c r="AR235" s="565"/>
      <c r="AS235" s="565"/>
      <c r="AT235" s="565"/>
      <c r="AU235" s="40">
        <f t="shared" si="224"/>
        <v>6545</v>
      </c>
      <c r="AV235" s="309"/>
      <c r="AW235" s="309"/>
      <c r="AX235" s="309"/>
      <c r="AY235" s="309"/>
      <c r="AZ235" s="309"/>
      <c r="BA235" s="309"/>
      <c r="BB235" s="309"/>
      <c r="BC235" s="309">
        <v>6545</v>
      </c>
      <c r="BD235" s="309"/>
      <c r="BE235" s="309"/>
      <c r="BF235" s="33" t="s">
        <v>483</v>
      </c>
      <c r="BG235" s="33" t="s">
        <v>484</v>
      </c>
      <c r="BH235" s="692" t="s">
        <v>485</v>
      </c>
      <c r="BI235" s="33" t="s">
        <v>89</v>
      </c>
      <c r="BJ235" s="210" t="s">
        <v>426</v>
      </c>
      <c r="BK235" s="33" t="s">
        <v>555</v>
      </c>
      <c r="BL235" s="609" t="s">
        <v>556</v>
      </c>
      <c r="BM235" s="149">
        <v>13899493969</v>
      </c>
      <c r="BN235" s="462"/>
      <c r="BO235" s="462"/>
      <c r="BP235" s="462"/>
      <c r="BQ235" s="462"/>
      <c r="BR235" s="279" t="s">
        <v>1563</v>
      </c>
    </row>
    <row r="236" s="782" customFormat="1" ht="42" customHeight="1" spans="1:70">
      <c r="A236" s="465">
        <v>196</v>
      </c>
      <c r="B236" s="648">
        <v>1</v>
      </c>
      <c r="C236" s="896" t="s">
        <v>90</v>
      </c>
      <c r="D236" s="638">
        <v>1</v>
      </c>
      <c r="E236" s="638">
        <v>700</v>
      </c>
      <c r="F236" s="647" t="s">
        <v>1564</v>
      </c>
      <c r="G236" s="474" t="s">
        <v>1565</v>
      </c>
      <c r="H236" s="648">
        <v>700</v>
      </c>
      <c r="I236" s="309"/>
      <c r="J236" s="648">
        <v>700</v>
      </c>
      <c r="K236" s="309">
        <v>1</v>
      </c>
      <c r="L236" s="309">
        <v>1</v>
      </c>
      <c r="M236" s="309">
        <v>1</v>
      </c>
      <c r="N236" s="309">
        <v>1</v>
      </c>
      <c r="O236" s="40">
        <v>1</v>
      </c>
      <c r="P236" s="309"/>
      <c r="Q236" s="309">
        <v>1</v>
      </c>
      <c r="R236" s="302"/>
      <c r="S236" s="302"/>
      <c r="T236" s="97"/>
      <c r="U236" s="97"/>
      <c r="V236" s="97">
        <v>1</v>
      </c>
      <c r="W236" s="146">
        <f t="shared" si="214"/>
        <v>700</v>
      </c>
      <c r="X236" s="146">
        <f t="shared" si="215"/>
        <v>700</v>
      </c>
      <c r="Y236" s="146">
        <f t="shared" si="216"/>
        <v>0</v>
      </c>
      <c r="Z236" s="146">
        <f t="shared" si="217"/>
        <v>700</v>
      </c>
      <c r="AA236" s="545">
        <v>700</v>
      </c>
      <c r="AB236" s="542">
        <f t="shared" si="221"/>
        <v>1</v>
      </c>
      <c r="AC236" s="545">
        <v>700</v>
      </c>
      <c r="AD236" s="545">
        <v>1</v>
      </c>
      <c r="AE236" s="545">
        <v>284</v>
      </c>
      <c r="AF236" s="545"/>
      <c r="AG236" s="441">
        <f t="shared" si="222"/>
        <v>525</v>
      </c>
      <c r="AH236" s="562">
        <f t="shared" si="225"/>
        <v>175</v>
      </c>
      <c r="AI236" s="567">
        <v>44617</v>
      </c>
      <c r="AJ236" s="152">
        <v>1</v>
      </c>
      <c r="AK236" s="566"/>
      <c r="AL236" s="152">
        <v>21</v>
      </c>
      <c r="AM236" s="152">
        <v>21</v>
      </c>
      <c r="AN236" s="195">
        <f t="shared" si="223"/>
        <v>1</v>
      </c>
      <c r="AO236" s="856" t="s">
        <v>148</v>
      </c>
      <c r="AP236" s="565"/>
      <c r="AQ236" s="565"/>
      <c r="AR236" s="565"/>
      <c r="AS236" s="565"/>
      <c r="AT236" s="565"/>
      <c r="AU236" s="40">
        <f t="shared" si="224"/>
        <v>700</v>
      </c>
      <c r="AV236" s="309"/>
      <c r="AW236" s="309"/>
      <c r="AX236" s="309"/>
      <c r="AY236" s="309"/>
      <c r="AZ236" s="309"/>
      <c r="BA236" s="309"/>
      <c r="BB236" s="309"/>
      <c r="BC236" s="309">
        <v>700</v>
      </c>
      <c r="BD236" s="309"/>
      <c r="BE236" s="309"/>
      <c r="BF236" s="612" t="s">
        <v>483</v>
      </c>
      <c r="BG236" s="605" t="s">
        <v>484</v>
      </c>
      <c r="BH236" s="692" t="s">
        <v>485</v>
      </c>
      <c r="BI236" s="42" t="s">
        <v>90</v>
      </c>
      <c r="BJ236" s="605" t="s">
        <v>1420</v>
      </c>
      <c r="BK236" s="605" t="s">
        <v>1421</v>
      </c>
      <c r="BL236" s="605" t="s">
        <v>309</v>
      </c>
      <c r="BM236" s="504">
        <v>18509082176</v>
      </c>
      <c r="BN236" s="639" t="s">
        <v>1566</v>
      </c>
      <c r="BO236" s="1010" t="s">
        <v>1567</v>
      </c>
      <c r="BP236" s="703" t="s">
        <v>311</v>
      </c>
      <c r="BQ236" s="703" t="s">
        <v>312</v>
      </c>
      <c r="BR236" s="769" t="s">
        <v>951</v>
      </c>
    </row>
    <row r="237" s="425" customFormat="1" customHeight="1" spans="1:70">
      <c r="A237" s="785"/>
      <c r="B237" s="785"/>
      <c r="C237" s="785"/>
      <c r="D237" s="901"/>
      <c r="E237" s="901"/>
      <c r="F237" s="785"/>
      <c r="G237" s="237"/>
      <c r="H237" s="785"/>
      <c r="I237" s="237"/>
      <c r="J237" s="785"/>
      <c r="K237" s="237"/>
      <c r="L237" s="237"/>
      <c r="M237" s="237"/>
      <c r="N237" s="237"/>
      <c r="O237" s="237"/>
      <c r="P237" s="237"/>
      <c r="Q237" s="237"/>
      <c r="R237" s="237"/>
      <c r="S237" s="237"/>
      <c r="T237" s="237"/>
      <c r="U237" s="237"/>
      <c r="V237" s="237"/>
      <c r="W237" s="237"/>
      <c r="X237" s="237"/>
      <c r="Y237" s="237"/>
      <c r="Z237" s="237"/>
      <c r="AA237" s="902"/>
      <c r="AB237" s="903"/>
      <c r="AC237" s="902"/>
      <c r="AD237" s="902"/>
      <c r="AE237" s="902"/>
      <c r="AF237" s="902"/>
      <c r="AG237" s="785"/>
      <c r="AH237" s="785"/>
      <c r="AI237" s="785"/>
      <c r="AJ237" s="262"/>
      <c r="AK237" s="263"/>
      <c r="AL237" s="237"/>
      <c r="AM237" s="237"/>
      <c r="AN237" s="264"/>
      <c r="AO237" s="915"/>
      <c r="AP237" s="916"/>
      <c r="AQ237" s="916"/>
      <c r="AR237" s="916"/>
      <c r="AS237" s="916"/>
      <c r="AT237" s="916"/>
      <c r="AU237" s="237"/>
      <c r="AV237" s="237"/>
      <c r="AW237" s="237"/>
      <c r="AX237" s="237"/>
      <c r="AY237" s="237"/>
      <c r="AZ237" s="237"/>
      <c r="BA237" s="237"/>
      <c r="BB237" s="237"/>
      <c r="BC237" s="237"/>
      <c r="BD237" s="237"/>
      <c r="BE237" s="237"/>
      <c r="BF237" s="237"/>
      <c r="BG237" s="237"/>
      <c r="BH237" s="237"/>
      <c r="BI237" s="237"/>
      <c r="BJ237" s="237"/>
      <c r="BK237" s="237"/>
      <c r="BL237" s="237"/>
      <c r="BM237" s="237"/>
      <c r="BN237" s="901"/>
      <c r="BO237" s="901"/>
      <c r="BP237" s="901"/>
      <c r="BQ237" s="901"/>
      <c r="BR237" s="785"/>
    </row>
    <row r="238" s="425" customFormat="1" customHeight="1" spans="1:70">
      <c r="A238" s="785"/>
      <c r="B238" s="785"/>
      <c r="C238" s="785"/>
      <c r="D238" s="901"/>
      <c r="E238" s="901"/>
      <c r="F238" s="785"/>
      <c r="G238" s="237"/>
      <c r="H238" s="785"/>
      <c r="I238" s="237"/>
      <c r="J238" s="785"/>
      <c r="K238" s="237"/>
      <c r="L238" s="237"/>
      <c r="M238" s="237"/>
      <c r="N238" s="237"/>
      <c r="O238" s="237"/>
      <c r="P238" s="237"/>
      <c r="Q238" s="237"/>
      <c r="R238" s="237"/>
      <c r="S238" s="237"/>
      <c r="T238" s="237"/>
      <c r="U238" s="237"/>
      <c r="V238" s="237"/>
      <c r="W238" s="237"/>
      <c r="X238" s="237"/>
      <c r="Y238" s="237"/>
      <c r="Z238" s="237"/>
      <c r="AA238" s="902"/>
      <c r="AB238" s="903"/>
      <c r="AC238" s="902"/>
      <c r="AD238" s="902"/>
      <c r="AE238" s="902"/>
      <c r="AF238" s="902"/>
      <c r="AG238" s="785"/>
      <c r="AH238" s="785"/>
      <c r="AI238" s="785"/>
      <c r="AJ238" s="262"/>
      <c r="AK238" s="263"/>
      <c r="AL238" s="237"/>
      <c r="AM238" s="237"/>
      <c r="AN238" s="264"/>
      <c r="AO238" s="915"/>
      <c r="AP238" s="916"/>
      <c r="AQ238" s="916"/>
      <c r="AR238" s="916"/>
      <c r="AS238" s="916"/>
      <c r="AT238" s="916"/>
      <c r="AU238" s="237"/>
      <c r="AV238" s="237"/>
      <c r="AW238" s="237"/>
      <c r="AX238" s="237"/>
      <c r="AY238" s="237"/>
      <c r="AZ238" s="237"/>
      <c r="BA238" s="237"/>
      <c r="BB238" s="237"/>
      <c r="BC238" s="237"/>
      <c r="BD238" s="237"/>
      <c r="BE238" s="237"/>
      <c r="BF238" s="237"/>
      <c r="BG238" s="237"/>
      <c r="BH238" s="237"/>
      <c r="BI238" s="237"/>
      <c r="BJ238" s="237"/>
      <c r="BK238" s="237"/>
      <c r="BL238" s="237"/>
      <c r="BM238" s="237"/>
      <c r="BN238" s="901"/>
      <c r="BO238" s="901"/>
      <c r="BP238" s="901"/>
      <c r="BQ238" s="901"/>
      <c r="BR238" s="785"/>
    </row>
  </sheetData>
  <autoFilter ref="A13:BR236">
    <filterColumn colId="2">
      <customFilters>
        <customFilter operator="equal" val="阿合奇县"/>
      </customFilters>
    </filterColumn>
    <extLst/>
  </autoFilter>
  <mergeCells count="76">
    <mergeCell ref="A1:B1"/>
    <mergeCell ref="A2:BR2"/>
    <mergeCell ref="F3:H3"/>
    <mergeCell ref="J3:BR3"/>
    <mergeCell ref="K4:V4"/>
    <mergeCell ref="W4:Z4"/>
    <mergeCell ref="AA4:AC4"/>
    <mergeCell ref="AD4:AF4"/>
    <mergeCell ref="AG4:AH4"/>
    <mergeCell ref="AJ4:AO4"/>
    <mergeCell ref="AP4:AQ4"/>
    <mergeCell ref="AR4:AT4"/>
    <mergeCell ref="AU4:BD4"/>
    <mergeCell ref="BG4:BH4"/>
    <mergeCell ref="BI4:BJ4"/>
    <mergeCell ref="BK4:BM4"/>
    <mergeCell ref="BN4:BO4"/>
    <mergeCell ref="BP4:BQ4"/>
    <mergeCell ref="O5:P5"/>
    <mergeCell ref="Q5:R5"/>
    <mergeCell ref="S5:V5"/>
    <mergeCell ref="AJ5:AK5"/>
    <mergeCell ref="AL5:AN5"/>
    <mergeCell ref="A4:A6"/>
    <mergeCell ref="B4:B6"/>
    <mergeCell ref="C4:C6"/>
    <mergeCell ref="F4:F6"/>
    <mergeCell ref="G4:G6"/>
    <mergeCell ref="H4:H6"/>
    <mergeCell ref="I4:I6"/>
    <mergeCell ref="J4:J6"/>
    <mergeCell ref="K5:K6"/>
    <mergeCell ref="L5:L6"/>
    <mergeCell ref="M5:M6"/>
    <mergeCell ref="N5:N6"/>
    <mergeCell ref="W5:W6"/>
    <mergeCell ref="X5:X6"/>
    <mergeCell ref="Y5:Y6"/>
    <mergeCell ref="Z5:Z6"/>
    <mergeCell ref="AA5:AA6"/>
    <mergeCell ref="AB5:AB6"/>
    <mergeCell ref="AC5:AC6"/>
    <mergeCell ref="AD5:AD6"/>
    <mergeCell ref="AE5:AE6"/>
    <mergeCell ref="AF5:AF6"/>
    <mergeCell ref="AG5:AG6"/>
    <mergeCell ref="AH5:AH6"/>
    <mergeCell ref="AI4:AI6"/>
    <mergeCell ref="AO5:AO6"/>
    <mergeCell ref="AP5:AP6"/>
    <mergeCell ref="AQ5:AQ6"/>
    <mergeCell ref="AU5:AU6"/>
    <mergeCell ref="AV5:AV6"/>
    <mergeCell ref="AW5:AW6"/>
    <mergeCell ref="AX5:AX6"/>
    <mergeCell ref="AY5:AY6"/>
    <mergeCell ref="AZ5:AZ6"/>
    <mergeCell ref="BA5:BA6"/>
    <mergeCell ref="BB5:BB6"/>
    <mergeCell ref="BC5:BC6"/>
    <mergeCell ref="BD5:BD6"/>
    <mergeCell ref="BE4:BE6"/>
    <mergeCell ref="BF4:BF6"/>
    <mergeCell ref="BG5:BG6"/>
    <mergeCell ref="BH5:BH6"/>
    <mergeCell ref="BI5:BI6"/>
    <mergeCell ref="BJ5:BJ6"/>
    <mergeCell ref="BK5:BK6"/>
    <mergeCell ref="BL5:BL6"/>
    <mergeCell ref="BM5:BM6"/>
    <mergeCell ref="BN5:BN6"/>
    <mergeCell ref="BO5:BO6"/>
    <mergeCell ref="BP5:BP6"/>
    <mergeCell ref="BQ5:BQ6"/>
    <mergeCell ref="BR4:BR6"/>
    <mergeCell ref="D4:E5"/>
  </mergeCells>
  <conditionalFormatting sqref="F25">
    <cfRule type="duplicateValues" dxfId="0" priority="14" stopIfTrue="1"/>
  </conditionalFormatting>
  <conditionalFormatting sqref="F69">
    <cfRule type="duplicateValues" dxfId="0" priority="32" stopIfTrue="1"/>
  </conditionalFormatting>
  <conditionalFormatting sqref="F80">
    <cfRule type="duplicateValues" dxfId="0" priority="13" stopIfTrue="1"/>
  </conditionalFormatting>
  <conditionalFormatting sqref="F90">
    <cfRule type="duplicateValues" dxfId="0" priority="47" stopIfTrue="1"/>
  </conditionalFormatting>
  <conditionalFormatting sqref="F91">
    <cfRule type="duplicateValues" dxfId="0" priority="36" stopIfTrue="1"/>
  </conditionalFormatting>
  <conditionalFormatting sqref="F99">
    <cfRule type="duplicateValues" dxfId="0" priority="22" stopIfTrue="1"/>
  </conditionalFormatting>
  <conditionalFormatting sqref="F100">
    <cfRule type="duplicateValues" dxfId="0" priority="29" stopIfTrue="1"/>
  </conditionalFormatting>
  <conditionalFormatting sqref="F103">
    <cfRule type="duplicateValues" dxfId="0" priority="26" stopIfTrue="1"/>
  </conditionalFormatting>
  <conditionalFormatting sqref="F109">
    <cfRule type="duplicateValues" dxfId="1" priority="30"/>
  </conditionalFormatting>
  <conditionalFormatting sqref="F114">
    <cfRule type="duplicateValues" dxfId="1" priority="31"/>
  </conditionalFormatting>
  <conditionalFormatting sqref="F124">
    <cfRule type="duplicateValues" dxfId="0" priority="11" stopIfTrue="1"/>
  </conditionalFormatting>
  <conditionalFormatting sqref="F125">
    <cfRule type="duplicateValues" dxfId="0" priority="16" stopIfTrue="1"/>
  </conditionalFormatting>
  <conditionalFormatting sqref="F126">
    <cfRule type="duplicateValues" dxfId="0" priority="15" stopIfTrue="1"/>
  </conditionalFormatting>
  <conditionalFormatting sqref="F128">
    <cfRule type="duplicateValues" dxfId="0" priority="4" stopIfTrue="1"/>
  </conditionalFormatting>
  <conditionalFormatting sqref="G128">
    <cfRule type="duplicateValues" dxfId="0" priority="3" stopIfTrue="1"/>
  </conditionalFormatting>
  <conditionalFormatting sqref="F129">
    <cfRule type="duplicateValues" dxfId="0" priority="2" stopIfTrue="1"/>
  </conditionalFormatting>
  <conditionalFormatting sqref="F130">
    <cfRule type="duplicateValues" dxfId="0" priority="10" stopIfTrue="1"/>
  </conditionalFormatting>
  <conditionalFormatting sqref="F136">
    <cfRule type="duplicateValues" dxfId="0" priority="23" stopIfTrue="1"/>
  </conditionalFormatting>
  <conditionalFormatting sqref="F171">
    <cfRule type="duplicateValues" dxfId="0" priority="12" stopIfTrue="1"/>
  </conditionalFormatting>
  <conditionalFormatting sqref="F174">
    <cfRule type="duplicateValues" dxfId="0" priority="49" stopIfTrue="1"/>
  </conditionalFormatting>
  <conditionalFormatting sqref="F192">
    <cfRule type="duplicateValues" dxfId="0" priority="28" stopIfTrue="1"/>
  </conditionalFormatting>
  <conditionalFormatting sqref="F214">
    <cfRule type="duplicateValues" dxfId="0" priority="24" stopIfTrue="1"/>
  </conditionalFormatting>
  <conditionalFormatting sqref="F215">
    <cfRule type="duplicateValues" dxfId="0" priority="9" stopIfTrue="1"/>
  </conditionalFormatting>
  <conditionalFormatting sqref="F221">
    <cfRule type="duplicateValues" dxfId="0" priority="38" stopIfTrue="1"/>
  </conditionalFormatting>
  <conditionalFormatting sqref="F229">
    <cfRule type="duplicateValues" dxfId="0" priority="35" stopIfTrue="1"/>
  </conditionalFormatting>
  <conditionalFormatting sqref="F230">
    <cfRule type="duplicateValues" dxfId="0" priority="34" stopIfTrue="1"/>
  </conditionalFormatting>
  <conditionalFormatting sqref="F231">
    <cfRule type="duplicateValues" dxfId="0" priority="33" stopIfTrue="1"/>
  </conditionalFormatting>
  <conditionalFormatting sqref="F93 F127">
    <cfRule type="duplicateValues" dxfId="0" priority="42" stopIfTrue="1"/>
  </conditionalFormatting>
  <conditionalFormatting sqref="F208 F201">
    <cfRule type="duplicateValues" dxfId="0" priority="40" stopIfTrue="1"/>
  </conditionalFormatting>
  <conditionalFormatting sqref="F209 F213">
    <cfRule type="duplicateValues" dxfId="0" priority="39" stopIfTrue="1"/>
  </conditionalFormatting>
  <pageMargins left="0.388888888888889" right="0.388888888888889" top="0.388888888888889" bottom="0.388888888888889" header="0.259027777777778" footer="0.259027777777778"/>
  <pageSetup paperSize="8" scale="49" fitToHeight="0" orientation="landscape" horizontalDpi="600" vertic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D198"/>
  <sheetViews>
    <sheetView tabSelected="1" zoomScale="75" zoomScaleNormal="75" workbookViewId="0">
      <pane xSplit="6" ySplit="8" topLeftCell="G13" activePane="bottomRight" state="frozen"/>
      <selection/>
      <selection pane="topRight"/>
      <selection pane="bottomLeft"/>
      <selection pane="bottomRight" activeCell="A2" sqref="A2:BQ2"/>
    </sheetView>
  </sheetViews>
  <sheetFormatPr defaultColWidth="8.88333333333333" defaultRowHeight="12" customHeight="1"/>
  <cols>
    <col min="1" max="1" width="6.63333333333333" style="408" customWidth="1"/>
    <col min="2" max="2" width="6.63333333333333" style="409" customWidth="1"/>
    <col min="3" max="3" width="7.63333333333333" style="409" customWidth="1"/>
    <col min="4" max="5" width="7.63333333333333" style="410" customWidth="1"/>
    <col min="6" max="6" width="20.6333333333333" style="411" customWidth="1"/>
    <col min="7" max="7" width="36.875" style="124" hidden="1" customWidth="1"/>
    <col min="8" max="8" width="10.7666666666667" style="412" customWidth="1"/>
    <col min="9" max="9" width="10.7666666666667" style="125" hidden="1" customWidth="1"/>
    <col min="10" max="10" width="10.7666666666667" style="412" customWidth="1"/>
    <col min="11" max="13" width="6.00833333333333" style="125" hidden="1" customWidth="1"/>
    <col min="14" max="14" width="7.44166666666667" style="125" hidden="1" customWidth="1"/>
    <col min="15" max="15" width="6.00833333333333" style="413" hidden="1" customWidth="1"/>
    <col min="16" max="16" width="6.10833333333333" style="413" hidden="1" customWidth="1"/>
    <col min="17" max="17" width="6.00833333333333" style="413" hidden="1" customWidth="1"/>
    <col min="18" max="18" width="7.13333333333333" style="413" hidden="1" customWidth="1"/>
    <col min="19" max="19" width="12.3416666666667" style="414" hidden="1" customWidth="1"/>
    <col min="20" max="20" width="7.13333333333333" style="413" hidden="1" customWidth="1"/>
    <col min="21" max="21" width="15.775" style="414" hidden="1" customWidth="1"/>
    <col min="22" max="22" width="7.13333333333333" style="413" hidden="1" customWidth="1"/>
    <col min="23" max="26" width="7.13333333333333" style="125" hidden="1" customWidth="1"/>
    <col min="27" max="27" width="7.13333333333333" style="415" customWidth="1"/>
    <col min="28" max="28" width="7.13333333333333" style="416" customWidth="1"/>
    <col min="29" max="31" width="7.13333333333333" style="415" customWidth="1"/>
    <col min="32" max="32" width="12.9666666666667" style="415" customWidth="1"/>
    <col min="33" max="34" width="7.13333333333333" style="412" customWidth="1"/>
    <col min="35" max="35" width="12.6333333333333" style="417" customWidth="1"/>
    <col min="36" max="36" width="8.33333333333333" style="418" hidden="1" customWidth="1"/>
    <col min="37" max="37" width="8.33333333333333" style="128" hidden="1" customWidth="1"/>
    <col min="38" max="38" width="8.89166666666667" style="118" hidden="1" customWidth="1"/>
    <col min="39" max="39" width="7.91666666666667" style="118" hidden="1" customWidth="1"/>
    <col min="40" max="40" width="12.6333333333333" style="128" hidden="1" customWidth="1"/>
    <col min="41" max="41" width="14.5" style="419" customWidth="1"/>
    <col min="42" max="43" width="8.63333333333333" style="127" hidden="1" customWidth="1"/>
    <col min="44" max="44" width="20.7833333333333" style="420" hidden="1" customWidth="1"/>
    <col min="45" max="46" width="12.6333333333333" style="421" hidden="1" customWidth="1"/>
    <col min="47" max="47" width="8.225" style="125" hidden="1" customWidth="1"/>
    <col min="48" max="48" width="6.63333333333333" style="125" hidden="1" customWidth="1"/>
    <col min="49" max="49" width="8.63333333333333" style="125" hidden="1" customWidth="1"/>
    <col min="50" max="56" width="6.63333333333333" style="125" hidden="1" customWidth="1"/>
    <col min="57" max="62" width="10.7666666666667" style="125" hidden="1" customWidth="1"/>
    <col min="63" max="63" width="10.7666666666667" style="120" hidden="1" customWidth="1"/>
    <col min="64" max="64" width="11" style="120" hidden="1" customWidth="1"/>
    <col min="65" max="68" width="11" style="422" hidden="1" customWidth="1"/>
    <col min="69" max="69" width="17.4916666666667" style="423" customWidth="1"/>
    <col min="70" max="74" width="8.88333333333333" style="424"/>
    <col min="75" max="8974" width="1.25833333333333" style="115" hidden="1" customWidth="1"/>
    <col min="8975" max="9235" width="8.88333333333333" style="115" hidden="1" customWidth="1"/>
    <col min="9236" max="9236" width="1.25833333333333" style="115" hidden="1" customWidth="1"/>
    <col min="9237" max="9497" width="8.88333333333333" style="115" hidden="1" customWidth="1"/>
    <col min="9498" max="9498" width="1.25833333333333" style="115" hidden="1" customWidth="1"/>
    <col min="9499" max="9759" width="8.88333333333333" style="115" hidden="1" customWidth="1"/>
    <col min="9760" max="9760" width="3.75833333333333" style="115" hidden="1" customWidth="1"/>
    <col min="9761" max="10020" width="8.88333333333333" style="115" hidden="1" customWidth="1"/>
    <col min="10021" max="10021" width="1.25833333333333" style="115" hidden="1" customWidth="1"/>
    <col min="10022" max="10281" width="8.88333333333333" style="115" hidden="1" customWidth="1"/>
    <col min="10282" max="10282" width="1.25833333333333" style="115" hidden="1" customWidth="1"/>
    <col min="10283" max="10534" width="8.88333333333333" style="115" hidden="1" customWidth="1"/>
    <col min="10535" max="10535" width="1.25833333333333" style="115" hidden="1" customWidth="1"/>
    <col min="10536" max="10794" width="8.88333333333333" style="115" hidden="1" customWidth="1"/>
    <col min="10795" max="10795" width="2.5" style="115" hidden="1" customWidth="1"/>
    <col min="10796" max="11055" width="8.88333333333333" style="115" hidden="1" customWidth="1"/>
    <col min="11056" max="11056" width="1.25833333333333" style="115" hidden="1" customWidth="1"/>
    <col min="11057" max="11313" width="8.88333333333333" style="115" hidden="1" customWidth="1"/>
    <col min="11314" max="11314" width="2.5" style="115" hidden="1" customWidth="1"/>
    <col min="11315" max="11573" width="8.88333333333333" style="115" hidden="1" customWidth="1"/>
    <col min="11574" max="11574" width="3.75833333333333" style="115" hidden="1" customWidth="1"/>
    <col min="11575" max="11831" width="8.88333333333333" style="115" hidden="1" customWidth="1"/>
    <col min="11832" max="11832" width="5" style="115" hidden="1" customWidth="1"/>
    <col min="11833" max="12090" width="8.88333333333333" style="115" hidden="1" customWidth="1"/>
    <col min="12091" max="12091" width="1.25833333333333" style="115" hidden="1" customWidth="1"/>
    <col min="12092" max="12348" width="8.88333333333333" style="115" hidden="1" customWidth="1"/>
    <col min="12349" max="12349" width="6.25833333333333" style="115" hidden="1" customWidth="1"/>
    <col min="12350" max="12606" width="8.88333333333333" style="115" hidden="1" customWidth="1"/>
    <col min="12607" max="12607" width="1.25833333333333" style="115" hidden="1" customWidth="1"/>
    <col min="12608" max="12865" width="8.88333333333333" style="115" hidden="1" customWidth="1"/>
    <col min="12866" max="12866" width="7.5" style="115" hidden="1" customWidth="1"/>
    <col min="12867" max="13125" width="8.88333333333333" style="115" hidden="1" customWidth="1"/>
    <col min="13126" max="13126" width="7.5" style="115" hidden="1" customWidth="1"/>
    <col min="13127" max="13384" width="8.88333333333333" style="115" hidden="1" customWidth="1"/>
    <col min="13385" max="13385" width="5" style="115" hidden="1" customWidth="1"/>
    <col min="13386" max="13900" width="8.88333333333333" style="115" hidden="1" customWidth="1"/>
    <col min="13901" max="13901" width="6.25833333333333" style="115" hidden="1" customWidth="1"/>
    <col min="13902" max="14158" width="8.88333333333333" style="115" hidden="1" customWidth="1"/>
    <col min="14159" max="14159" width="7.5" style="115" hidden="1" customWidth="1"/>
    <col min="14160" max="14417" width="8.88333333333333" style="115" hidden="1" customWidth="1"/>
    <col min="14418" max="14418" width="1.25833333333333" style="115" hidden="1" customWidth="1"/>
    <col min="14419" max="14676" width="8.88333333333333" style="115" hidden="1" customWidth="1"/>
    <col min="14677" max="14677" width="6.25833333333333" style="115" hidden="1" customWidth="1"/>
    <col min="14678" max="15060" width="8.88333333333333" style="115" hidden="1" customWidth="1"/>
    <col min="15061" max="15061" width="7.5" style="115" hidden="1" customWidth="1"/>
    <col min="15062" max="15321" width="8.88333333333333" style="115" hidden="1" customWidth="1"/>
    <col min="15322" max="15322" width="6.25833333333333" style="115" hidden="1" customWidth="1"/>
    <col min="15323" max="15488" width="8.88333333333333" style="115" hidden="1" customWidth="1"/>
    <col min="15489" max="15489" width="6.25833333333333" style="115" hidden="1" customWidth="1"/>
    <col min="15490" max="15693" width="8.88333333333333" style="115" hidden="1" customWidth="1"/>
    <col min="15694" max="15694" width="2.5" style="115" hidden="1" customWidth="1"/>
    <col min="15695" max="15712" width="8.88333333333333" style="115" hidden="1" customWidth="1"/>
    <col min="15713" max="15744" width="8.88333333333333" hidden="1" customWidth="1"/>
    <col min="15745" max="15921" width="8.88333333333333" style="115" hidden="1" customWidth="1"/>
    <col min="15922" max="15922" width="1.875" style="115" hidden="1" customWidth="1"/>
    <col min="15923" max="15965" width="8.88333333333333" style="115" hidden="1" customWidth="1"/>
    <col min="15966" max="15966" width="1.66666666666667" style="115" hidden="1" customWidth="1"/>
    <col min="15967" max="16005" width="8.88333333333333" style="115" hidden="1" customWidth="1"/>
    <col min="16006" max="16006" width="7.91666666666667" style="115" hidden="1" customWidth="1"/>
    <col min="16007" max="16028" width="8.88333333333333" style="115" hidden="1" customWidth="1"/>
    <col min="16029" max="16029" width="0.625" style="115" hidden="1" customWidth="1"/>
    <col min="16030" max="16054" width="8.88333333333333" style="115" hidden="1" customWidth="1"/>
    <col min="16055" max="16055" width="2.08333333333333" style="115" hidden="1" customWidth="1"/>
    <col min="16056" max="16075" width="8.88333333333333" style="115" hidden="1" customWidth="1"/>
    <col min="16076" max="16076" width="6.66666666666667" style="115" hidden="1" customWidth="1"/>
    <col min="16077" max="16097" width="8.88333333333333" style="115" hidden="1" customWidth="1"/>
    <col min="16098" max="16098" width="8.75833333333333" style="115" hidden="1" customWidth="1"/>
    <col min="16099" max="16137" width="8.88333333333333" style="115" hidden="1" customWidth="1"/>
    <col min="16138" max="16138" width="2.625" style="115" hidden="1" customWidth="1"/>
    <col min="16139" max="16167" width="8.88333333333333" style="115" hidden="1" customWidth="1"/>
    <col min="16168" max="16168" width="7.45833333333333" style="115" hidden="1" customWidth="1"/>
    <col min="16169" max="16198" width="8.88333333333333" style="115" hidden="1" customWidth="1"/>
    <col min="16199" max="16199" width="0.616666666666667" style="115" hidden="1" customWidth="1"/>
    <col min="16200" max="16224" width="8.88333333333333" style="115" hidden="1" customWidth="1"/>
    <col min="16225" max="16225" width="5.93333333333333" style="115" hidden="1" customWidth="1"/>
    <col min="16226" max="16250" width="8.88333333333333" style="115" hidden="1" customWidth="1"/>
    <col min="16251" max="16251" width="6.24166666666667" style="115" hidden="1" customWidth="1"/>
    <col min="16252" max="16282" width="8.88333333333333" style="115" hidden="1" customWidth="1"/>
    <col min="16283" max="16333" width="3.275" style="115" hidden="1" customWidth="1"/>
    <col min="16334" max="16334" width="3.275" hidden="1" customWidth="1"/>
    <col min="16335" max="16383" width="8.88333333333333" hidden="1" customWidth="1"/>
    <col min="16384" max="16384" width="57.075" style="425" customWidth="1"/>
  </cols>
  <sheetData>
    <row r="1" ht="18" customHeight="1" spans="1:68">
      <c r="A1" s="426" t="s">
        <v>1568</v>
      </c>
      <c r="B1" s="427"/>
      <c r="C1" s="409"/>
      <c r="D1" s="409"/>
      <c r="E1" s="409"/>
      <c r="F1" s="411"/>
      <c r="O1" s="125"/>
      <c r="P1" s="125"/>
      <c r="Q1" s="125"/>
      <c r="R1" s="125"/>
      <c r="S1" s="511"/>
      <c r="T1" s="125"/>
      <c r="U1" s="511"/>
      <c r="V1" s="125"/>
      <c r="AA1" s="412"/>
      <c r="AB1" s="416"/>
      <c r="AC1" s="412"/>
      <c r="AD1" s="412"/>
      <c r="AE1" s="412"/>
      <c r="AF1" s="412"/>
      <c r="AG1" s="412"/>
      <c r="AH1" s="412"/>
      <c r="AI1" s="417"/>
      <c r="AJ1" s="118"/>
      <c r="AO1" s="417"/>
      <c r="AR1" s="129"/>
      <c r="AS1" s="127"/>
      <c r="AT1" s="127"/>
      <c r="BM1" s="120"/>
      <c r="BN1" s="120"/>
      <c r="BO1" s="120"/>
      <c r="BP1" s="120"/>
    </row>
    <row r="2" ht="32.1" customHeight="1" spans="1:69">
      <c r="A2" s="428" t="s">
        <v>1569</v>
      </c>
      <c r="B2" s="429"/>
      <c r="C2" s="429"/>
      <c r="D2" s="430"/>
      <c r="E2" s="430"/>
      <c r="F2" s="431"/>
      <c r="G2" s="135"/>
      <c r="H2" s="432"/>
      <c r="I2" s="136"/>
      <c r="J2" s="432"/>
      <c r="K2" s="136"/>
      <c r="L2" s="136"/>
      <c r="M2" s="136"/>
      <c r="N2" s="136"/>
      <c r="O2" s="488"/>
      <c r="P2" s="488"/>
      <c r="Q2" s="488"/>
      <c r="R2" s="488"/>
      <c r="S2" s="512"/>
      <c r="T2" s="488"/>
      <c r="U2" s="512"/>
      <c r="V2" s="488"/>
      <c r="W2" s="136"/>
      <c r="X2" s="136"/>
      <c r="Y2" s="136"/>
      <c r="Z2" s="136"/>
      <c r="AA2" s="530"/>
      <c r="AB2" s="531"/>
      <c r="AC2" s="530"/>
      <c r="AD2" s="530"/>
      <c r="AE2" s="530"/>
      <c r="AF2" s="530"/>
      <c r="AG2" s="432"/>
      <c r="AH2" s="432"/>
      <c r="AI2" s="432"/>
      <c r="AJ2" s="550"/>
      <c r="AK2" s="183"/>
      <c r="AL2" s="134"/>
      <c r="AM2" s="134"/>
      <c r="AN2" s="183"/>
      <c r="AO2" s="530"/>
      <c r="AP2" s="136"/>
      <c r="AQ2" s="136"/>
      <c r="AR2" s="573"/>
      <c r="AS2" s="488"/>
      <c r="AT2" s="488"/>
      <c r="AU2" s="136"/>
      <c r="AV2" s="136"/>
      <c r="AW2" s="136"/>
      <c r="AX2" s="136"/>
      <c r="AY2" s="136"/>
      <c r="AZ2" s="136"/>
      <c r="BA2" s="136"/>
      <c r="BB2" s="136"/>
      <c r="BC2" s="136"/>
      <c r="BD2" s="136"/>
      <c r="BE2" s="136"/>
      <c r="BF2" s="136"/>
      <c r="BG2" s="136"/>
      <c r="BH2" s="136"/>
      <c r="BI2" s="136"/>
      <c r="BJ2" s="136"/>
      <c r="BK2" s="134"/>
      <c r="BL2" s="134"/>
      <c r="BM2" s="550"/>
      <c r="BN2" s="550"/>
      <c r="BO2" s="550"/>
      <c r="BP2" s="550"/>
      <c r="BQ2" s="620"/>
    </row>
    <row r="3" ht="24" customHeight="1" spans="2:69">
      <c r="B3" s="433"/>
      <c r="C3" s="433"/>
      <c r="D3" s="434"/>
      <c r="E3" s="434"/>
      <c r="F3" s="433"/>
      <c r="I3" s="489"/>
      <c r="J3" s="490" t="s">
        <v>2</v>
      </c>
      <c r="K3" s="154"/>
      <c r="L3" s="154"/>
      <c r="M3" s="154"/>
      <c r="N3" s="154"/>
      <c r="O3" s="491"/>
      <c r="P3" s="491"/>
      <c r="Q3" s="491"/>
      <c r="R3" s="491"/>
      <c r="S3" s="513"/>
      <c r="T3" s="491"/>
      <c r="U3" s="513"/>
      <c r="V3" s="491"/>
      <c r="W3" s="154"/>
      <c r="X3" s="154"/>
      <c r="Y3" s="154"/>
      <c r="Z3" s="154"/>
      <c r="AA3" s="532"/>
      <c r="AB3" s="533"/>
      <c r="AC3" s="532"/>
      <c r="AD3" s="532"/>
      <c r="AE3" s="532"/>
      <c r="AF3" s="532"/>
      <c r="AG3" s="551"/>
      <c r="AH3" s="551"/>
      <c r="AI3" s="552"/>
      <c r="AJ3" s="553"/>
      <c r="AK3" s="185"/>
      <c r="AL3" s="184"/>
      <c r="AM3" s="184"/>
      <c r="AN3" s="185"/>
      <c r="AO3" s="574"/>
      <c r="AP3" s="167"/>
      <c r="AQ3" s="167"/>
      <c r="AR3" s="575"/>
      <c r="AS3" s="576"/>
      <c r="AT3" s="576"/>
      <c r="AU3" s="167"/>
      <c r="AV3" s="167"/>
      <c r="AW3" s="167"/>
      <c r="AX3" s="167"/>
      <c r="AY3" s="167"/>
      <c r="AZ3" s="167"/>
      <c r="BA3" s="167"/>
      <c r="BB3" s="167"/>
      <c r="BC3" s="167"/>
      <c r="BD3" s="167"/>
      <c r="BE3" s="154"/>
      <c r="BF3" s="154"/>
      <c r="BG3" s="154"/>
      <c r="BH3" s="154"/>
      <c r="BI3" s="154"/>
      <c r="BJ3" s="154"/>
      <c r="BK3" s="213"/>
      <c r="BL3" s="184"/>
      <c r="BM3" s="553"/>
      <c r="BN3" s="553"/>
      <c r="BO3" s="553"/>
      <c r="BP3" s="553"/>
      <c r="BQ3" s="620"/>
    </row>
    <row r="4" s="117" customFormat="1" ht="26" customHeight="1" spans="1:16384">
      <c r="A4" s="435" t="s">
        <v>3</v>
      </c>
      <c r="B4" s="436" t="s">
        <v>4</v>
      </c>
      <c r="C4" s="436" t="s">
        <v>5</v>
      </c>
      <c r="D4" s="437" t="s">
        <v>6</v>
      </c>
      <c r="E4" s="438"/>
      <c r="F4" s="435" t="s">
        <v>7</v>
      </c>
      <c r="G4" s="139" t="s">
        <v>8</v>
      </c>
      <c r="H4" s="439" t="s">
        <v>9</v>
      </c>
      <c r="I4" s="246" t="s">
        <v>10</v>
      </c>
      <c r="J4" s="492" t="s">
        <v>11</v>
      </c>
      <c r="K4" s="493" t="s">
        <v>12</v>
      </c>
      <c r="L4" s="494"/>
      <c r="M4" s="494"/>
      <c r="N4" s="494"/>
      <c r="O4" s="494"/>
      <c r="P4" s="494"/>
      <c r="Q4" s="494"/>
      <c r="R4" s="494"/>
      <c r="S4" s="514"/>
      <c r="T4" s="494"/>
      <c r="U4" s="514"/>
      <c r="V4" s="494"/>
      <c r="W4" s="158" t="s">
        <v>13</v>
      </c>
      <c r="X4" s="373"/>
      <c r="Y4" s="373"/>
      <c r="Z4" s="159"/>
      <c r="AA4" s="534" t="s">
        <v>14</v>
      </c>
      <c r="AB4" s="535"/>
      <c r="AC4" s="536"/>
      <c r="AD4" s="534" t="s">
        <v>15</v>
      </c>
      <c r="AE4" s="536"/>
      <c r="AF4" s="536"/>
      <c r="AG4" s="554" t="s">
        <v>16</v>
      </c>
      <c r="AH4" s="555"/>
      <c r="AI4" s="556" t="s">
        <v>1570</v>
      </c>
      <c r="AJ4" s="556" t="s">
        <v>1571</v>
      </c>
      <c r="AK4" s="556"/>
      <c r="AL4" s="556"/>
      <c r="AM4" s="556"/>
      <c r="AN4" s="556"/>
      <c r="AO4" s="556" t="s">
        <v>1571</v>
      </c>
      <c r="AP4" s="27" t="s">
        <v>1572</v>
      </c>
      <c r="AQ4" s="156"/>
      <c r="AR4" s="499" t="s">
        <v>20</v>
      </c>
      <c r="AS4" s="455"/>
      <c r="AT4" s="455"/>
      <c r="AU4" s="25" t="s">
        <v>21</v>
      </c>
      <c r="AV4" s="39"/>
      <c r="AW4" s="39"/>
      <c r="AX4" s="39"/>
      <c r="AY4" s="39"/>
      <c r="AZ4" s="39"/>
      <c r="BA4" s="39"/>
      <c r="BB4" s="39"/>
      <c r="BC4" s="39"/>
      <c r="BD4" s="39"/>
      <c r="BE4" s="27" t="s">
        <v>22</v>
      </c>
      <c r="BF4" s="27" t="s">
        <v>23</v>
      </c>
      <c r="BG4" s="39"/>
      <c r="BH4" s="27" t="s">
        <v>24</v>
      </c>
      <c r="BI4" s="39"/>
      <c r="BJ4" s="214" t="s">
        <v>25</v>
      </c>
      <c r="BK4" s="215"/>
      <c r="BL4" s="215"/>
      <c r="BM4" s="621" t="s">
        <v>26</v>
      </c>
      <c r="BN4" s="622"/>
      <c r="BO4" s="623" t="s">
        <v>27</v>
      </c>
      <c r="BP4" s="622"/>
      <c r="BQ4" s="624" t="s">
        <v>28</v>
      </c>
      <c r="BR4" s="625"/>
      <c r="BS4" s="625"/>
      <c r="BT4" s="625"/>
      <c r="BU4" s="625"/>
      <c r="BV4" s="625"/>
      <c r="XFD4" s="625"/>
    </row>
    <row r="5" s="117" customFormat="1" ht="34" customHeight="1" spans="1:16384">
      <c r="A5" s="440"/>
      <c r="B5" s="441"/>
      <c r="C5" s="441"/>
      <c r="D5" s="438"/>
      <c r="E5" s="438"/>
      <c r="F5" s="440"/>
      <c r="G5" s="142"/>
      <c r="H5" s="442"/>
      <c r="I5" s="297"/>
      <c r="J5" s="495"/>
      <c r="K5" s="27" t="s">
        <v>29</v>
      </c>
      <c r="L5" s="27" t="s">
        <v>30</v>
      </c>
      <c r="M5" s="27" t="s">
        <v>31</v>
      </c>
      <c r="N5" s="27" t="s">
        <v>32</v>
      </c>
      <c r="O5" s="496" t="s">
        <v>33</v>
      </c>
      <c r="P5" s="497"/>
      <c r="Q5" s="496" t="s">
        <v>34</v>
      </c>
      <c r="R5" s="497"/>
      <c r="S5" s="515" t="s">
        <v>1573</v>
      </c>
      <c r="T5" s="516"/>
      <c r="U5" s="517"/>
      <c r="V5" s="518"/>
      <c r="W5" s="163" t="s">
        <v>36</v>
      </c>
      <c r="X5" s="163" t="s">
        <v>37</v>
      </c>
      <c r="Y5" s="163" t="s">
        <v>38</v>
      </c>
      <c r="Z5" s="163" t="s">
        <v>39</v>
      </c>
      <c r="AA5" s="537" t="s">
        <v>40</v>
      </c>
      <c r="AB5" s="538" t="s">
        <v>41</v>
      </c>
      <c r="AC5" s="539" t="s">
        <v>42</v>
      </c>
      <c r="AD5" s="539" t="s">
        <v>43</v>
      </c>
      <c r="AE5" s="539" t="s">
        <v>44</v>
      </c>
      <c r="AF5" s="539" t="s">
        <v>45</v>
      </c>
      <c r="AG5" s="557" t="s">
        <v>46</v>
      </c>
      <c r="AH5" s="557" t="s">
        <v>47</v>
      </c>
      <c r="AI5" s="556" t="s">
        <v>574</v>
      </c>
      <c r="AJ5" s="444" t="s">
        <v>1574</v>
      </c>
      <c r="AK5" s="195"/>
      <c r="AL5" s="190" t="s">
        <v>49</v>
      </c>
      <c r="AM5" s="187"/>
      <c r="AN5" s="188"/>
      <c r="AO5" s="534" t="s">
        <v>50</v>
      </c>
      <c r="AP5" s="191" t="s">
        <v>1575</v>
      </c>
      <c r="AQ5" s="191" t="s">
        <v>47</v>
      </c>
      <c r="AR5" s="577" t="s">
        <v>52</v>
      </c>
      <c r="AS5" s="577" t="s">
        <v>53</v>
      </c>
      <c r="AT5" s="577" t="s">
        <v>54</v>
      </c>
      <c r="AU5" s="25" t="s">
        <v>55</v>
      </c>
      <c r="AV5" s="27" t="s">
        <v>56</v>
      </c>
      <c r="AW5" s="27" t="s">
        <v>57</v>
      </c>
      <c r="AX5" s="27" t="s">
        <v>58</v>
      </c>
      <c r="AY5" s="27" t="s">
        <v>59</v>
      </c>
      <c r="AZ5" s="27" t="s">
        <v>60</v>
      </c>
      <c r="BA5" s="27" t="s">
        <v>61</v>
      </c>
      <c r="BB5" s="27" t="s">
        <v>62</v>
      </c>
      <c r="BC5" s="27" t="s">
        <v>63</v>
      </c>
      <c r="BD5" s="27" t="s">
        <v>64</v>
      </c>
      <c r="BE5" s="39"/>
      <c r="BF5" s="27" t="s">
        <v>65</v>
      </c>
      <c r="BG5" s="27" t="s">
        <v>66</v>
      </c>
      <c r="BH5" s="27" t="s">
        <v>67</v>
      </c>
      <c r="BI5" s="27" t="s">
        <v>66</v>
      </c>
      <c r="BJ5" s="27" t="s">
        <v>68</v>
      </c>
      <c r="BK5" s="27" t="s">
        <v>69</v>
      </c>
      <c r="BL5" s="218" t="s">
        <v>70</v>
      </c>
      <c r="BM5" s="493" t="s">
        <v>71</v>
      </c>
      <c r="BN5" s="626" t="s">
        <v>70</v>
      </c>
      <c r="BO5" s="627" t="s">
        <v>72</v>
      </c>
      <c r="BP5" s="627" t="s">
        <v>73</v>
      </c>
      <c r="BQ5" s="628"/>
      <c r="BR5" s="625"/>
      <c r="BS5" s="625"/>
      <c r="BT5" s="625"/>
      <c r="BU5" s="625"/>
      <c r="BV5" s="625"/>
      <c r="XFD5" s="625"/>
    </row>
    <row r="6" ht="58" customHeight="1" spans="1:69">
      <c r="A6" s="440"/>
      <c r="B6" s="441"/>
      <c r="C6" s="441"/>
      <c r="D6" s="443" t="s">
        <v>74</v>
      </c>
      <c r="E6" s="443" t="s">
        <v>75</v>
      </c>
      <c r="F6" s="440"/>
      <c r="G6" s="142"/>
      <c r="H6" s="442"/>
      <c r="I6" s="298"/>
      <c r="J6" s="498"/>
      <c r="K6" s="39"/>
      <c r="L6" s="39"/>
      <c r="M6" s="39"/>
      <c r="N6" s="39"/>
      <c r="O6" s="493" t="s">
        <v>76</v>
      </c>
      <c r="P6" s="499" t="s">
        <v>77</v>
      </c>
      <c r="Q6" s="493" t="s">
        <v>76</v>
      </c>
      <c r="R6" s="499" t="s">
        <v>77</v>
      </c>
      <c r="S6" s="519" t="s">
        <v>629</v>
      </c>
      <c r="T6" s="499" t="s">
        <v>1576</v>
      </c>
      <c r="U6" s="519" t="s">
        <v>1577</v>
      </c>
      <c r="V6" s="499" t="s">
        <v>1578</v>
      </c>
      <c r="W6" s="164"/>
      <c r="X6" s="164"/>
      <c r="Y6" s="164"/>
      <c r="Z6" s="164"/>
      <c r="AA6" s="540"/>
      <c r="AB6" s="541"/>
      <c r="AC6" s="540"/>
      <c r="AD6" s="540"/>
      <c r="AE6" s="540"/>
      <c r="AF6" s="540"/>
      <c r="AG6" s="558"/>
      <c r="AH6" s="558"/>
      <c r="AI6" s="559"/>
      <c r="AJ6" s="560" t="s">
        <v>80</v>
      </c>
      <c r="AK6" s="561" t="s">
        <v>1579</v>
      </c>
      <c r="AL6" s="192" t="s">
        <v>1580</v>
      </c>
      <c r="AM6" s="145" t="s">
        <v>83</v>
      </c>
      <c r="AN6" s="193" t="s">
        <v>84</v>
      </c>
      <c r="AO6" s="578"/>
      <c r="AP6" s="194"/>
      <c r="AQ6" s="194"/>
      <c r="AR6" s="579"/>
      <c r="AS6" s="580"/>
      <c r="AT6" s="580"/>
      <c r="AU6" s="39"/>
      <c r="AV6" s="39"/>
      <c r="AW6" s="39"/>
      <c r="AX6" s="39"/>
      <c r="AY6" s="39"/>
      <c r="AZ6" s="39"/>
      <c r="BA6" s="39"/>
      <c r="BB6" s="39"/>
      <c r="BC6" s="39"/>
      <c r="BD6" s="39"/>
      <c r="BE6" s="39"/>
      <c r="BF6" s="39"/>
      <c r="BG6" s="27" t="s">
        <v>66</v>
      </c>
      <c r="BH6" s="27" t="s">
        <v>67</v>
      </c>
      <c r="BI6" s="27" t="s">
        <v>66</v>
      </c>
      <c r="BJ6" s="156"/>
      <c r="BK6" s="27" t="s">
        <v>69</v>
      </c>
      <c r="BL6" s="215"/>
      <c r="BM6" s="494"/>
      <c r="BN6" s="629"/>
      <c r="BO6" s="630"/>
      <c r="BP6" s="630"/>
      <c r="BQ6" s="628"/>
    </row>
    <row r="7" ht="32" hidden="1" customHeight="1" spans="1:16384">
      <c r="A7" s="142"/>
      <c r="B7" s="37">
        <f>B13+B71+B76+B85+B126+B164+B175</f>
        <v>160</v>
      </c>
      <c r="C7" s="38" t="s">
        <v>55</v>
      </c>
      <c r="D7" s="444">
        <f>SUM(D8:D12)</f>
        <v>94</v>
      </c>
      <c r="E7" s="444">
        <f>SUM(E8:E12)</f>
        <v>492149</v>
      </c>
      <c r="F7" s="144"/>
      <c r="G7" s="144"/>
      <c r="H7" s="37">
        <f>H13+H71+H76+H85+H126+H164+H175</f>
        <v>2908598.84</v>
      </c>
      <c r="I7" s="37"/>
      <c r="J7" s="37">
        <f t="shared" ref="J7:T7" si="0">J13+J71+J76+J85+J126+J164+J175</f>
        <v>881492.14</v>
      </c>
      <c r="K7" s="37">
        <f t="shared" si="0"/>
        <v>126</v>
      </c>
      <c r="L7" s="37">
        <f t="shared" si="0"/>
        <v>123</v>
      </c>
      <c r="M7" s="37">
        <f t="shared" si="0"/>
        <v>100</v>
      </c>
      <c r="N7" s="37">
        <f t="shared" si="0"/>
        <v>101</v>
      </c>
      <c r="O7" s="445">
        <f t="shared" si="0"/>
        <v>119</v>
      </c>
      <c r="P7" s="445">
        <f t="shared" si="0"/>
        <v>34</v>
      </c>
      <c r="Q7" s="445">
        <f t="shared" si="0"/>
        <v>110</v>
      </c>
      <c r="R7" s="445">
        <f t="shared" si="0"/>
        <v>11</v>
      </c>
      <c r="S7" s="520"/>
      <c r="T7" s="445">
        <f>T13+T71+T76+T85+T126+T164+T175</f>
        <v>10</v>
      </c>
      <c r="U7" s="520"/>
      <c r="V7" s="445">
        <f>V13+V71+V76+V85+V126+V164+V175</f>
        <v>97</v>
      </c>
      <c r="W7" s="37">
        <f>SUM(W8:W12)</f>
        <v>713621.14</v>
      </c>
      <c r="X7" s="37">
        <f>SUM(X8:X12)</f>
        <v>682671.14</v>
      </c>
      <c r="Y7" s="37">
        <f>SUM(Y8:Y12)</f>
        <v>0.00431987840757071</v>
      </c>
      <c r="Z7" s="37">
        <f>SUM(Z8:Z12)</f>
        <v>528516.14</v>
      </c>
      <c r="AA7" s="445">
        <f>AA13+AA71+AA76+AA85+AA126+AA164+AA175</f>
        <v>228393</v>
      </c>
      <c r="AB7" s="174">
        <f>AA7/J7</f>
        <v>0.259098169610452</v>
      </c>
      <c r="AC7" s="445">
        <f>AC13+AC71+AC76+AC85+AC126+AC164+AC175</f>
        <v>259218</v>
      </c>
      <c r="AD7" s="445">
        <f t="shared" ref="AD7:AG7" si="1">SUM(AD8:AD12)</f>
        <v>54</v>
      </c>
      <c r="AE7" s="445">
        <f t="shared" si="1"/>
        <v>61254</v>
      </c>
      <c r="AF7" s="445"/>
      <c r="AG7" s="39">
        <f t="shared" si="1"/>
        <v>396387.105</v>
      </c>
      <c r="AH7" s="175">
        <f>AA7-AG7</f>
        <v>-167994.105</v>
      </c>
      <c r="AI7" s="173"/>
      <c r="AJ7" s="444">
        <f>SUM(AJ8:AJ12)</f>
        <v>91</v>
      </c>
      <c r="AK7" s="195">
        <f t="shared" ref="AK7:AK12" si="2">AJ7/B7</f>
        <v>0.56875</v>
      </c>
      <c r="AL7" s="142">
        <f>SUM(AL8:AL12)</f>
        <v>758</v>
      </c>
      <c r="AM7" s="142">
        <f>SUM(AM8:AM12)</f>
        <v>723</v>
      </c>
      <c r="AN7" s="195">
        <f t="shared" ref="AN7:AN12" si="3">AM7/AL7</f>
        <v>0.953825857519789</v>
      </c>
      <c r="AO7" s="520"/>
      <c r="AP7" s="39">
        <f t="shared" ref="AP7:AP12" si="4">B7*0.6</f>
        <v>96</v>
      </c>
      <c r="AQ7" s="175">
        <f t="shared" ref="AQ7:AQ12" si="5">AJ7-AP7</f>
        <v>-5</v>
      </c>
      <c r="AR7" s="581"/>
      <c r="AS7" s="520"/>
      <c r="AT7" s="520"/>
      <c r="AU7" s="37">
        <f>AU13+AU71+AU76+AU85+AU126+AU164+AU175</f>
        <v>881492.14</v>
      </c>
      <c r="AV7" s="37">
        <f t="shared" ref="AU7:BD7" si="6">AV13+AV71+AV76+AV85+AV126+AV164+AV175</f>
        <v>47788</v>
      </c>
      <c r="AW7" s="37">
        <f t="shared" si="6"/>
        <v>71987</v>
      </c>
      <c r="AX7" s="37">
        <f t="shared" si="6"/>
        <v>147513</v>
      </c>
      <c r="AY7" s="37">
        <f t="shared" si="6"/>
        <v>22011.14</v>
      </c>
      <c r="AZ7" s="37">
        <f t="shared" si="6"/>
        <v>0</v>
      </c>
      <c r="BA7" s="37">
        <f t="shared" si="6"/>
        <v>76300</v>
      </c>
      <c r="BB7" s="37">
        <f t="shared" si="6"/>
        <v>20650</v>
      </c>
      <c r="BC7" s="37">
        <f t="shared" si="6"/>
        <v>472414</v>
      </c>
      <c r="BD7" s="37">
        <f t="shared" si="6"/>
        <v>22829</v>
      </c>
      <c r="BE7" s="39"/>
      <c r="BF7" s="39"/>
      <c r="BG7" s="156"/>
      <c r="BH7" s="156"/>
      <c r="BI7" s="156"/>
      <c r="BJ7" s="156"/>
      <c r="BK7" s="156"/>
      <c r="BL7" s="215"/>
      <c r="BM7" s="629"/>
      <c r="BN7" s="629"/>
      <c r="BO7" s="629"/>
      <c r="BP7" s="629"/>
      <c r="BQ7" s="225"/>
      <c r="BR7" s="115"/>
      <c r="BS7" s="115"/>
      <c r="BT7" s="115"/>
      <c r="BU7" s="115"/>
      <c r="BV7" s="115"/>
      <c r="XFD7"/>
    </row>
    <row r="8" ht="32" hidden="1" customHeight="1" spans="1:16384">
      <c r="A8" s="142"/>
      <c r="B8" s="37">
        <f>B16+B72+B77+B111+B170+B146+B147+B148+B149</f>
        <v>9</v>
      </c>
      <c r="C8" s="38" t="s">
        <v>86</v>
      </c>
      <c r="D8" s="445">
        <f t="shared" ref="D8:H8" si="7">D16+D72+D77+D111+D170+D146+D147+D148+D149</f>
        <v>1</v>
      </c>
      <c r="E8" s="445">
        <f t="shared" si="7"/>
        <v>3000</v>
      </c>
      <c r="F8" s="144"/>
      <c r="G8" s="144"/>
      <c r="H8" s="37">
        <f t="shared" si="7"/>
        <v>846344</v>
      </c>
      <c r="I8" s="37"/>
      <c r="J8" s="37">
        <f t="shared" ref="J8:Y8" si="8">J16+J72+J77+J111+J170+J146+J147+J148+J149</f>
        <v>72800</v>
      </c>
      <c r="K8" s="37">
        <f t="shared" si="8"/>
        <v>3</v>
      </c>
      <c r="L8" s="37">
        <f t="shared" si="8"/>
        <v>3</v>
      </c>
      <c r="M8" s="37">
        <f t="shared" si="8"/>
        <v>2</v>
      </c>
      <c r="N8" s="37">
        <f t="shared" si="8"/>
        <v>2</v>
      </c>
      <c r="O8" s="445">
        <f t="shared" si="8"/>
        <v>2</v>
      </c>
      <c r="P8" s="445">
        <f t="shared" si="8"/>
        <v>1</v>
      </c>
      <c r="Q8" s="445">
        <f t="shared" si="8"/>
        <v>2</v>
      </c>
      <c r="R8" s="445">
        <f t="shared" si="8"/>
        <v>0</v>
      </c>
      <c r="S8" s="520"/>
      <c r="T8" s="445">
        <f>T16+T72+T77+T111+T170+T146+T147+T148+T149</f>
        <v>1</v>
      </c>
      <c r="U8" s="520"/>
      <c r="V8" s="445">
        <f t="shared" ref="V8:AA8" si="9">V16+V72+V77+V111+V170+V146+V147+V148+V149</f>
        <v>1</v>
      </c>
      <c r="W8" s="37">
        <f t="shared" si="9"/>
        <v>53000</v>
      </c>
      <c r="X8" s="37">
        <f t="shared" si="9"/>
        <v>53000</v>
      </c>
      <c r="Y8" s="37">
        <f t="shared" si="9"/>
        <v>2e-5</v>
      </c>
      <c r="Z8" s="37">
        <f t="shared" si="9"/>
        <v>3000</v>
      </c>
      <c r="AA8" s="445">
        <f t="shared" si="9"/>
        <v>200</v>
      </c>
      <c r="AB8" s="174">
        <f>AA8/J8</f>
        <v>0.00274725274725275</v>
      </c>
      <c r="AC8" s="445">
        <f t="shared" ref="AC8:AE8" si="10">AC16+AC72+AC77+AC111+AC170+AC146+AC147+AC148+AC149</f>
        <v>500</v>
      </c>
      <c r="AD8" s="445">
        <f t="shared" si="10"/>
        <v>0</v>
      </c>
      <c r="AE8" s="445">
        <f t="shared" si="10"/>
        <v>0</v>
      </c>
      <c r="AF8" s="445"/>
      <c r="AG8" s="37">
        <f>AG16+AG72+AG77+AG111+AG170+AG146+AG147+AG148+AG149</f>
        <v>2250</v>
      </c>
      <c r="AH8" s="175">
        <f>AA8-AG8</f>
        <v>-2050</v>
      </c>
      <c r="AI8" s="173"/>
      <c r="AJ8" s="445">
        <f t="shared" ref="AJ8:AM8" si="11">AJ16+AJ72+AJ77+AJ111+AJ170+AJ146+AJ147+AJ148+AJ149</f>
        <v>1</v>
      </c>
      <c r="AK8" s="195">
        <f t="shared" si="2"/>
        <v>0.111111111111111</v>
      </c>
      <c r="AL8" s="37">
        <f t="shared" si="11"/>
        <v>20</v>
      </c>
      <c r="AM8" s="37">
        <f t="shared" si="11"/>
        <v>0</v>
      </c>
      <c r="AN8" s="195">
        <f t="shared" si="3"/>
        <v>0</v>
      </c>
      <c r="AO8" s="520"/>
      <c r="AP8" s="39">
        <f t="shared" si="4"/>
        <v>5.4</v>
      </c>
      <c r="AQ8" s="175">
        <f t="shared" si="5"/>
        <v>-4.4</v>
      </c>
      <c r="AR8" s="581"/>
      <c r="AS8" s="520"/>
      <c r="AT8" s="520"/>
      <c r="AU8" s="37">
        <f t="shared" ref="AU8:BD8" si="12">AU16+AU72+AU77+AU111+AU170+AU146+AU147+AU148+AU149</f>
        <v>72800</v>
      </c>
      <c r="AV8" s="37">
        <f t="shared" si="12"/>
        <v>9800</v>
      </c>
      <c r="AW8" s="37">
        <f t="shared" si="12"/>
        <v>52000</v>
      </c>
      <c r="AX8" s="37">
        <f t="shared" si="12"/>
        <v>6000</v>
      </c>
      <c r="AY8" s="37">
        <f t="shared" si="12"/>
        <v>0</v>
      </c>
      <c r="AZ8" s="37">
        <f t="shared" si="12"/>
        <v>0</v>
      </c>
      <c r="BA8" s="37">
        <f t="shared" si="12"/>
        <v>0</v>
      </c>
      <c r="BB8" s="37">
        <f t="shared" si="12"/>
        <v>5000</v>
      </c>
      <c r="BC8" s="37">
        <f t="shared" si="12"/>
        <v>0</v>
      </c>
      <c r="BD8" s="37">
        <f t="shared" si="12"/>
        <v>0</v>
      </c>
      <c r="BE8" s="39"/>
      <c r="BF8" s="39"/>
      <c r="BG8" s="156"/>
      <c r="BH8" s="156"/>
      <c r="BI8" s="156"/>
      <c r="BJ8" s="156"/>
      <c r="BK8" s="156"/>
      <c r="BL8" s="215"/>
      <c r="BM8" s="629"/>
      <c r="BN8" s="629"/>
      <c r="BO8" s="629"/>
      <c r="BP8" s="629"/>
      <c r="BQ8" s="225"/>
      <c r="BR8" s="115"/>
      <c r="BS8" s="115"/>
      <c r="BT8" s="115"/>
      <c r="BU8" s="115"/>
      <c r="BV8" s="115"/>
      <c r="XFD8"/>
    </row>
    <row r="9" ht="32" hidden="1" customHeight="1" spans="1:16384">
      <c r="A9" s="142"/>
      <c r="B9" s="37">
        <f>B20+B182+B176+B25+B26+B27+B28+B157+B158+B159+B40+B41+B90+B53+B54+B63+B131+B29+B160+B87+B88+B89+B104+B181+B116+B42+B180+B128+B129+B130+B150+B151+B91+B78+B177+B178+B179</f>
        <v>37</v>
      </c>
      <c r="C9" s="38" t="s">
        <v>87</v>
      </c>
      <c r="D9" s="445">
        <f t="shared" ref="D9:H9" si="13">D20+D182+D176+D25+D26+D27+D28+D157+D158+D159+D40+D41+D90+D53+D54+D63+D131+D29+D160+D87+D88+D89+D104+D181+D116+D42+D180+D128+D129+D130+D150+D151+D91+D78+D177+D178+D179</f>
        <v>29</v>
      </c>
      <c r="E9" s="445">
        <f t="shared" si="13"/>
        <v>192016</v>
      </c>
      <c r="F9" s="144"/>
      <c r="G9" s="144"/>
      <c r="H9" s="37">
        <f t="shared" si="13"/>
        <v>389142</v>
      </c>
      <c r="I9" s="37"/>
      <c r="J9" s="37">
        <f t="shared" ref="J9:Y9" si="14">J20+J182+J176+J25+J26+J27+J28+J157+J158+J159+J40+J41+J90+J53+J54+J63+J131+J29+J160+J87+J88+J89+J104+J181+J116+J42+J180+J128+J129+J130+J150+J151+J91+J78+J177+J178+J179</f>
        <v>256685</v>
      </c>
      <c r="K9" s="37">
        <f t="shared" si="14"/>
        <v>33</v>
      </c>
      <c r="L9" s="37">
        <f t="shared" si="14"/>
        <v>33</v>
      </c>
      <c r="M9" s="37">
        <f t="shared" si="14"/>
        <v>33</v>
      </c>
      <c r="N9" s="37">
        <f t="shared" si="14"/>
        <v>33</v>
      </c>
      <c r="O9" s="445">
        <f t="shared" si="14"/>
        <v>37</v>
      </c>
      <c r="P9" s="445">
        <f t="shared" si="14"/>
        <v>0</v>
      </c>
      <c r="Q9" s="445">
        <f t="shared" si="14"/>
        <v>33</v>
      </c>
      <c r="R9" s="445">
        <f t="shared" si="14"/>
        <v>4</v>
      </c>
      <c r="S9" s="520"/>
      <c r="T9" s="445">
        <f>T20+T182+T176+T25+T26+T27+T28+T157+T158+T159+T40+T41+T90+T53+T54+T63+T131+T29+T160+T87+T88+T89+T104+T181+T116+T42+T180+T128+T129+T130+T150+T151+T91+T78+T177+T178+T179</f>
        <v>4</v>
      </c>
      <c r="U9" s="520"/>
      <c r="V9" s="445">
        <f t="shared" ref="V9:AA9" si="15">V20+V182+V176+V25+V26+V27+V28+V157+V158+V159+V40+V41+V90+V53+V54+V63+V131+V29+V160+V87+V88+V89+V104+V181+V116+V42+V180+V128+V129+V130+V150+V151+V91+V78+V177+V178+V179</f>
        <v>33</v>
      </c>
      <c r="W9" s="37">
        <f t="shared" si="15"/>
        <v>256685</v>
      </c>
      <c r="X9" s="37">
        <f t="shared" si="15"/>
        <v>250635</v>
      </c>
      <c r="Y9" s="37">
        <f t="shared" si="15"/>
        <v>0.00147190757959989</v>
      </c>
      <c r="Z9" s="37">
        <f t="shared" si="15"/>
        <v>195823</v>
      </c>
      <c r="AA9" s="445">
        <f t="shared" si="15"/>
        <v>109367</v>
      </c>
      <c r="AB9" s="37">
        <f>AB182+AB176+AB25+AB26+AB27+AB28+AB157+AB158+AB159+AB129+AB40+AB181+AB130+AB90+AB88+AB78+AB87+AB131+AB29+AB150+AB160+AB151+AB116+AB91+AB63+AB177+AB178+新建!AB191+AB53+AB42+AB89+AB20+AB54+AB180+AB179+AB128+AB104+AB41</f>
        <v>18.2834536075448</v>
      </c>
      <c r="AC9" s="445">
        <f t="shared" ref="AC9:AE9" si="16">AC20+AC182+AC176+AC25+AC26+AC27+AC28+AC157+AC158+AC159+AC40+AC41+AC90+AC53+AC54+AC63+AC131+AC29+AC160+AC87+AC88+AC89+AC104+AC181+AC116+AC42+AC180+AC128+AC129+AC130+AC150+AC151+AC91+AC78+AC177+AC178+AC179</f>
        <v>133280</v>
      </c>
      <c r="AD9" s="445">
        <f t="shared" si="16"/>
        <v>18</v>
      </c>
      <c r="AE9" s="445">
        <f t="shared" si="16"/>
        <v>11669</v>
      </c>
      <c r="AF9" s="445"/>
      <c r="AG9" s="37">
        <f>AG20+AG182+AG176+AG25+AG26+AG27+AG28+AG157+AG158+AG159+AG40+AG41+AG90+AG53+AG54+AG63+AG131+AG29+AG160+AG87+AG88+AG89+AG104+AG181+AG116+AG42+AG180+AG128+AG129+AG130+AG150+AG151+AG91+AG78+AG177+AG178+AG179</f>
        <v>146867.25</v>
      </c>
      <c r="AH9" s="175">
        <f>AA9-AG9</f>
        <v>-37500.25</v>
      </c>
      <c r="AI9" s="37"/>
      <c r="AJ9" s="445">
        <f t="shared" ref="AJ9:AM9" si="17">AJ20+AJ182+AJ176+AJ25+AJ26+AJ27+AJ28+AJ157+AJ158+AJ159+AJ40+AJ41+AJ90+AJ53+AJ54+AJ63+AJ131+AJ29+AJ160+AJ87+AJ88+AJ89+AJ104+AJ181+AJ116+AJ42+AJ180+AJ128+AJ129+AJ130+AJ150+AJ151+AJ91+AJ78+AJ177+AJ178+AJ179</f>
        <v>29</v>
      </c>
      <c r="AK9" s="37">
        <f>AK182+AK176+AK25+AK26+AK27+AK28+AK157+AK158+AK159+AK129+AK40+AK181+AK130+AK90+AK88+AK78+AK87+AK131+AK29+AK150+AK160+AK151+AK116+AK91+AK63+AK177+AK178+新建!AK191+AK53+AK42+AK89+AK20+AK54+AK180+AK179+AK128+AK104+AK41</f>
        <v>0</v>
      </c>
      <c r="AL9" s="37">
        <f t="shared" si="17"/>
        <v>442</v>
      </c>
      <c r="AM9" s="37">
        <f t="shared" si="17"/>
        <v>442</v>
      </c>
      <c r="AN9" s="37" t="e">
        <f>AN182+AN176+AN25+AN26+AN27+AN28+AN157+AN158+AN159+AN129+AN40+AN181+AN130+AN90+AN88+AN78+AN87+AN131+AN29+AN150+AN160+AN151+AN116+AN91+AN63+AN177+AN178+新建!AN191+AN53+AN42+AN89+AN20+AN54+AN180+AN179+AN128+AN104+AN41</f>
        <v>#DIV/0!</v>
      </c>
      <c r="AO9" s="445"/>
      <c r="AP9" s="39">
        <f t="shared" si="4"/>
        <v>22.2</v>
      </c>
      <c r="AQ9" s="175">
        <f t="shared" si="5"/>
        <v>6.8</v>
      </c>
      <c r="AR9" s="582"/>
      <c r="AS9" s="445"/>
      <c r="AT9" s="445"/>
      <c r="AU9" s="37">
        <f t="shared" ref="AU9:BD9" si="18">AU20+AU182+AU176+AU25+AU26+AU27+AU28+AU157+AU158+AU159+AU40+AU41+AU90+AU53+AU54+AU63+AU131+AU29+AU160+AU87+AU88+AU89+AU104+AU181+AU116+AU42+AU180+AU128+AU129+AU130+AU150+AU151+AU91+AU78+AU177+AU178+AU179</f>
        <v>256685</v>
      </c>
      <c r="AV9" s="37">
        <f t="shared" si="18"/>
        <v>10150</v>
      </c>
      <c r="AW9" s="37">
        <f t="shared" si="18"/>
        <v>3396</v>
      </c>
      <c r="AX9" s="37">
        <f t="shared" si="18"/>
        <v>21040</v>
      </c>
      <c r="AY9" s="37">
        <f t="shared" si="18"/>
        <v>9037</v>
      </c>
      <c r="AZ9" s="37">
        <f t="shared" si="18"/>
        <v>0</v>
      </c>
      <c r="BA9" s="37">
        <f t="shared" si="18"/>
        <v>19000</v>
      </c>
      <c r="BB9" s="37">
        <f t="shared" si="18"/>
        <v>0</v>
      </c>
      <c r="BC9" s="37">
        <f t="shared" si="18"/>
        <v>186662</v>
      </c>
      <c r="BD9" s="37">
        <f t="shared" si="18"/>
        <v>7400</v>
      </c>
      <c r="BE9" s="39"/>
      <c r="BF9" s="39"/>
      <c r="BG9" s="156"/>
      <c r="BH9" s="156"/>
      <c r="BI9" s="156"/>
      <c r="BJ9" s="156"/>
      <c r="BK9" s="156"/>
      <c r="BL9" s="215"/>
      <c r="BM9" s="629"/>
      <c r="BN9" s="629"/>
      <c r="BO9" s="629"/>
      <c r="BP9" s="629"/>
      <c r="BQ9" s="225"/>
      <c r="BR9" s="115"/>
      <c r="BS9" s="115"/>
      <c r="BT9" s="115"/>
      <c r="BU9" s="115"/>
      <c r="BV9" s="115"/>
      <c r="XFD9"/>
    </row>
    <row r="10" ht="32" hidden="1" customHeight="1" spans="1:16384">
      <c r="A10" s="142"/>
      <c r="B10" s="37">
        <f>B132+B135+B136+B162+B92+B152+B81+B79+B80+B93+B168+B185+B94+B186+B95+B137+B105+B117+B134+B21+B163+B187+B55+B183+B184+B17+B18+B161+B166+B118+B133+B169</f>
        <v>32</v>
      </c>
      <c r="C10" s="38" t="s">
        <v>88</v>
      </c>
      <c r="D10" s="445">
        <f>D132+D135+D136+D162+D92+D152+D81+D79+D80+D93+D168+D185+D94+D186+D95+D137+D105+D117+D134+D21+D163+D187+D55+D183+D184+D17+D18+D161+D166+D118+D133+D169</f>
        <v>26</v>
      </c>
      <c r="E10" s="445">
        <f>E132+E135+E136+E162+E92+E152+E81+E79+E80+E93+E168+E185+E94+E186+E95+E137+E105+E117+E134+E21+E163+E187+E55+E183+E184+E17+E18+E161+E166+E118+E133+E169</f>
        <v>159883</v>
      </c>
      <c r="F10" s="144"/>
      <c r="G10" s="144"/>
      <c r="H10" s="37">
        <f>H132+H135+H136+H162+H92+H152+H81+H79+H80+H93+H168+H185+H94+H186+H95+H137+H105+H117+H134+H21+H163+H187+H55+H183+H184+H17+H18+H161+H166+H118+H133+H169</f>
        <v>1051120.14</v>
      </c>
      <c r="I10" s="37"/>
      <c r="J10" s="37">
        <f t="shared" ref="J10:Y10" si="19">J132+J135+J136+J162+J92+J152+J81+J79+J80+J93+J168+J185+J94+J186+J95+J137+J105+J117+J134+J21+J163+J187+J55+J183+J184+J17+J18+J161+J166+J118+J133+J169</f>
        <v>217152.14</v>
      </c>
      <c r="K10" s="37">
        <f t="shared" si="19"/>
        <v>26</v>
      </c>
      <c r="L10" s="37">
        <f t="shared" si="19"/>
        <v>26</v>
      </c>
      <c r="M10" s="37">
        <f t="shared" si="19"/>
        <v>26</v>
      </c>
      <c r="N10" s="37">
        <f t="shared" si="19"/>
        <v>27</v>
      </c>
      <c r="O10" s="445">
        <f t="shared" si="19"/>
        <v>28</v>
      </c>
      <c r="P10" s="445">
        <f t="shared" si="19"/>
        <v>4</v>
      </c>
      <c r="Q10" s="445">
        <f t="shared" si="19"/>
        <v>24</v>
      </c>
      <c r="R10" s="445">
        <f t="shared" si="19"/>
        <v>5</v>
      </c>
      <c r="S10" s="520"/>
      <c r="T10" s="445">
        <f>T132+T135+T136+T162+T92+T152+T81+T79+T80+T93+T168+T185+T94+T186+T95+T137+T105+T117+T134+T21+T163+T187+T55+T183+T184+T17+T18+T161+T166+T118+T133+T169</f>
        <v>4</v>
      </c>
      <c r="U10" s="520"/>
      <c r="V10" s="445">
        <f t="shared" ref="V10:AA10" si="20">V132+V135+V136+V162+V92+V152+V81+V79+V80+V93+V168+V185+V94+V186+V95+V137+V105+V117+V134+V21+V163+V187+V55+V183+V184+V17+V18+V161+V166+V118+V133+V169</f>
        <v>21</v>
      </c>
      <c r="W10" s="37">
        <f t="shared" si="20"/>
        <v>171752.14</v>
      </c>
      <c r="X10" s="37">
        <f t="shared" si="20"/>
        <v>158852.14</v>
      </c>
      <c r="Y10" s="37">
        <f t="shared" si="20"/>
        <v>0.00263492063492063</v>
      </c>
      <c r="Z10" s="37">
        <f t="shared" si="20"/>
        <v>153802.14</v>
      </c>
      <c r="AA10" s="445">
        <f t="shared" si="20"/>
        <v>45970</v>
      </c>
      <c r="AB10" s="174">
        <f t="shared" ref="AB10:AB24" si="21">AA10/J10</f>
        <v>0.211694897411557</v>
      </c>
      <c r="AC10" s="445">
        <f t="shared" ref="AC10:AG10" si="22">AC132+AC135+AC136+AC162+AC92+AC152+AC81+AC79+AC80+AC93+AC168+AC185+AC94+AC186+AC95+AC137+AC105+AC117+AC134+AC21+AC163+AC187+AC55+AC183+AC184+AC17+AC18+AC161+AC166+AC118+AC133+AC169</f>
        <v>6120</v>
      </c>
      <c r="AD10" s="445">
        <f t="shared" si="22"/>
        <v>14</v>
      </c>
      <c r="AE10" s="445">
        <f t="shared" si="22"/>
        <v>27296</v>
      </c>
      <c r="AF10" s="445"/>
      <c r="AG10" s="37">
        <f t="shared" si="22"/>
        <v>115351.605</v>
      </c>
      <c r="AH10" s="175">
        <f>AA10-AG10</f>
        <v>-69381.605</v>
      </c>
      <c r="AI10" s="37"/>
      <c r="AJ10" s="444">
        <f>AJ132+AJ135+AJ136+AJ162+AJ92+AJ152+AJ81+AJ79+AJ80+AJ93+AJ168+AJ185+AJ94+AJ186+AJ95+AJ137+AJ105+AJ117+AJ134+AJ21+AJ163+AJ187+AJ55+AJ183+AJ184+AJ17+AJ18+AJ161+AJ166+AJ118+AJ133+AJ169</f>
        <v>21</v>
      </c>
      <c r="AK10" s="195">
        <f t="shared" si="2"/>
        <v>0.65625</v>
      </c>
      <c r="AL10" s="142">
        <f>AL132+AL135+AL136+AL162+AL92+AL152+AL81+AL79+AL80+AL93+AL168+AL185+AL94+AL186+AL95+AL137+AL105+AL117+AL134+AL21+AL163+AL187+AL55+AL183+AL184+AL17+AL18+AL161+AL166+AL118+AL133+AL169</f>
        <v>80</v>
      </c>
      <c r="AM10" s="142">
        <f>AM132+AM135+AM136+AM162+AM92+AM152+AM81+AM79+AM80+AM93+AM168+AM185+AM94+AM186+AM95+AM137+AM105+AM117+AM134+AM21+AM163+AM187+AM55+AM183+AM184+AM17+AM18+AM161+AM166+AM118+AM133+AM169</f>
        <v>70</v>
      </c>
      <c r="AN10" s="195">
        <f t="shared" si="3"/>
        <v>0.875</v>
      </c>
      <c r="AO10" s="445"/>
      <c r="AP10" s="39">
        <f t="shared" si="4"/>
        <v>19.2</v>
      </c>
      <c r="AQ10" s="175">
        <f t="shared" si="5"/>
        <v>1.8</v>
      </c>
      <c r="AR10" s="582"/>
      <c r="AS10" s="445"/>
      <c r="AT10" s="445"/>
      <c r="AU10" s="37">
        <f t="shared" ref="AU10:BD10" si="23">AU132+AU135+AU136+AU162+AU92+AU152+AU81+AU79+AU80+AU93+AU168+AU185+AU94+AU186+AU95+AU137+AU105+AU117+AU134+AU21+AU163+AU187+AU55+AU183+AU184+AU17+AU18+AU161+AU166+AU118+AU133+AU169</f>
        <v>217152.14</v>
      </c>
      <c r="AV10" s="37">
        <f t="shared" si="23"/>
        <v>12356</v>
      </c>
      <c r="AW10" s="37">
        <f t="shared" si="23"/>
        <v>13057</v>
      </c>
      <c r="AX10" s="37">
        <f t="shared" si="23"/>
        <v>4600</v>
      </c>
      <c r="AY10" s="37">
        <f t="shared" si="23"/>
        <v>7079.14</v>
      </c>
      <c r="AZ10" s="37">
        <f t="shared" si="23"/>
        <v>0</v>
      </c>
      <c r="BA10" s="37">
        <f t="shared" si="23"/>
        <v>19000</v>
      </c>
      <c r="BB10" s="37">
        <f t="shared" si="23"/>
        <v>12000</v>
      </c>
      <c r="BC10" s="37">
        <f t="shared" si="23"/>
        <v>147810</v>
      </c>
      <c r="BD10" s="37">
        <f t="shared" si="23"/>
        <v>1250</v>
      </c>
      <c r="BE10" s="39"/>
      <c r="BF10" s="39"/>
      <c r="BG10" s="156"/>
      <c r="BH10" s="156"/>
      <c r="BI10" s="156"/>
      <c r="BJ10" s="156"/>
      <c r="BK10" s="156"/>
      <c r="BL10" s="215"/>
      <c r="BM10" s="629"/>
      <c r="BN10" s="629"/>
      <c r="BO10" s="629"/>
      <c r="BP10" s="629"/>
      <c r="BQ10" s="225"/>
      <c r="BR10" s="115"/>
      <c r="BS10" s="115"/>
      <c r="BT10" s="115"/>
      <c r="BU10" s="115"/>
      <c r="BV10" s="115"/>
      <c r="XFD10"/>
    </row>
    <row r="11" ht="32" hidden="1" customHeight="1" spans="1:16384">
      <c r="A11" s="142"/>
      <c r="B11" s="37">
        <f>B56+B58+B120+B59+B60+B61+B83+B188+B122+B123+B124+B194+B70+B139+B140+B153+B84+B174+B121+B172+B31+B197+B198+B74+B119+B66+B30+B193+B191+B32+B33+B34+B35+B36+B37+B38+B46+B47+B195+B192+B48+B49+B50+B64+B65+B171+B96+B43+B190+B57+B97+B22+B44+B106+B107+B108+B109+B73+B189+B112+B113+B114+B82+B155+B125+B45+B196+B138+B69</f>
        <v>69</v>
      </c>
      <c r="C11" s="38" t="s">
        <v>89</v>
      </c>
      <c r="D11" s="445">
        <f>D56+D58+D120+D59+D60+D61+D83+D188+D122+D123+D124+D194+D70+D139+D140+D153+D84+D174+D121+D172+D31+D197+D198+D74+D119+D66+D30+D193+D191+D32+D33+D34+D35+D36+D37+D38+D46+D47+D195+D192+D48+D49+D50+D64+D65+D171+D96+D43+D190+D57+D97+D22+D44+D106+D107+D108+D109+D73+D189+D112+D113+D114+D82+D155+D125+D45+D196+D138+D69</f>
        <v>25</v>
      </c>
      <c r="E11" s="445">
        <f t="shared" ref="D11:H11" si="24">E56+E58+E120+E59+E60+E61+E83+E188+E122+E123+E124+E194+E70+E139+E140+E153+E84+E174+E121+E172+E31+E197+E198+E74+E119+E66+E30+E193+E191+E32+E33+E34+E35+E36+E37+E38+E46+E47+E195+E192+E48+E49+E50+E64+E65+E171+E96+E43+E190+E57+E97+E22+E44+E106+E107+E108+E109+E73+E189+E112+E113+E114+E82+E155+E125+E45+E196+E138+E69</f>
        <v>117278</v>
      </c>
      <c r="F11" s="144"/>
      <c r="G11" s="144"/>
      <c r="H11" s="37">
        <f t="shared" si="24"/>
        <v>596305.7</v>
      </c>
      <c r="I11" s="37"/>
      <c r="J11" s="37">
        <f t="shared" ref="J11:Y11" si="25">J56+J58+J120+J59+J60+J61+J83+J188+J122+J123+J124+J194+J70+J139+J140+J153+J84+J174+J121+J172+J31+J197+J198+J74+J119+J66+J30+J193+J191+J32+J33+J34+J35+J36+J37+J38+J46+J47+J195+J192+J48+J49+J50+J64+J65+J171+J96+J43+J190+J57+J97+J22+J44+J106+J107+J108+J109+J73+J189+J112+J113+J114+J82+J155+J125+J45+J196+J138+J69</f>
        <v>314942</v>
      </c>
      <c r="K11" s="37">
        <f t="shared" si="25"/>
        <v>56</v>
      </c>
      <c r="L11" s="37">
        <f t="shared" si="25"/>
        <v>53</v>
      </c>
      <c r="M11" s="37">
        <f t="shared" si="25"/>
        <v>31</v>
      </c>
      <c r="N11" s="37">
        <f t="shared" si="25"/>
        <v>31</v>
      </c>
      <c r="O11" s="445">
        <f t="shared" si="25"/>
        <v>39</v>
      </c>
      <c r="P11" s="445">
        <f t="shared" si="25"/>
        <v>29</v>
      </c>
      <c r="Q11" s="445">
        <f>Q56+Q58+Q120+Q59+Q60+Q61+Q83+Q188+Q122+Q123+Q124+Q194+Q70+Q139+Q140+Q153+Q174+Q121+Q172+Q31+Q197+Q198+Q74+Q119+Q66+Q30+Q193+Q191+Q32+Q33+Q34+Q35+Q36+Q37+Q38+Q46+Q47+Q195+Q192+Q48+Q49+Q50+Q64+Q65+Q171+Q96+Q43+Q190+Q57+Q97+Q22+Q44+Q106+Q107+Q108+Q109+Q73+Q189+Q112+Q113+Q114+Q82+Q155+Q125+Q45+Q196+Q138+Q69</f>
        <v>37</v>
      </c>
      <c r="R11" s="445">
        <f>R56+R58+R120+R59+R60+R61+R83+R188+R122+R123+R124+R194+R70+R139+R140+R153+Q84+R174+R121+R172+R31+R197+R198+R74+R119+R66+R30+R193+R191+R32+R33+R34+R35+R36+R37+R38+R46+R47+R195+R192+R48+R49+R50+R64+R65+R171+R96+R43+R190+R57+R97+R22+R44+R106+R107+R108+R109+R73+R189+R112+R113+R114+R82+R155+R125+R45+R196+R138+R69</f>
        <v>3</v>
      </c>
      <c r="S11" s="520"/>
      <c r="T11" s="445">
        <f>T56+T58+T120+T59+T60+T61+T83+T188+T122+T123+T124+T194+T70+T139+T140+T153+T84+T174+T121+T172+T31+T197+T198+T74+T119+T66+T30+T193+T191+T32+T33+T34+T35+T36+T37+T38+T46+T47+T195+T192+T48+T49+T50+T64+T65+T171+T96+T43+T190+T57+T97+T22+T44+T106+T107+T108+T109+T73+T189+T112+T113+T114+T82+T155+T125+T45+T196+T138+T69</f>
        <v>1</v>
      </c>
      <c r="U11" s="520"/>
      <c r="V11" s="445">
        <f>V56+V58+V120+V59+V60+V61+V83+V188+V122+V123+V124+V194+V70+V139+V140+V153+V84+V174+V121+V172+V31+V197+V198+V74+V119+V66+V30+V193+V191+V32+V33+V34+V35+V36+V37+V38+V46+V47+V195+V192+V48+V49+V50+V64+V65+V171+V96+V43+V190+V57+V97+V22+V44+V106+V107+V108+V109+V73+V189+V112+V113+V114+V82+V155+V125+V45+V196+V138+V69</f>
        <v>29</v>
      </c>
      <c r="W11" s="37">
        <f t="shared" ref="V11:AA11" si="26">W56+W58+W120+W59+W60+W61+W83+W188+W122+W123+W124+W194+W70+W139+W140+W153+W84+W174+W121+W172+W31+W197+W198+W74+W119+W66+W30+W193+W191+W32+W33+W34+W35+W36+W37+W38+W46+W47+W195+W192+W48+W49+W50+W64+W65+W171+W96+W43+W190+W57+W97+W22+W44+W106+W107+W108+W109+W73+W189+W112+W113+W114+W82+W155+W125+W45+W196+W138+W69</f>
        <v>212271</v>
      </c>
      <c r="X11" s="37">
        <f t="shared" si="26"/>
        <v>200271</v>
      </c>
      <c r="Y11" s="37">
        <f t="shared" si="26"/>
        <v>0.000193050193050193</v>
      </c>
      <c r="Z11" s="37">
        <f t="shared" si="26"/>
        <v>155978</v>
      </c>
      <c r="AA11" s="445">
        <f t="shared" si="26"/>
        <v>58276</v>
      </c>
      <c r="AB11" s="174">
        <f t="shared" si="21"/>
        <v>0.185037244953039</v>
      </c>
      <c r="AC11" s="445">
        <f t="shared" ref="AC11:AE11" si="27">AC56+AC58+AC120+AC59+AC60+AC61+AC83+AC188+AC122+AC123+AC124+AC194+AC70+AC139+AC140+AC153+AC84+AC174+AC121+AC172+AC31+AC197+AC198+AC74+AC119+AC66+AC30+AC193+AC191+AC32+AC33+AC34+AC35+AC36+AC37+AC38+AC46+AC47+AC195+AC192+AC48+AC49+AC50+AC64+AC65+AC171+AC96+AC43+AC190+AC57+AC97+AC22+AC44+AC106+AC107+AC108+AC109+AC73+AC189+AC112+AC113+AC114+AC82+AC155+AC125+AC45+AC196+AC138+AC69</f>
        <v>116818</v>
      </c>
      <c r="AD11" s="445">
        <f t="shared" si="27"/>
        <v>11</v>
      </c>
      <c r="AE11" s="445">
        <f t="shared" si="27"/>
        <v>20721</v>
      </c>
      <c r="AF11" s="445"/>
      <c r="AG11" s="37">
        <f>AG56+AG58+AG120+AG59+AG60+AG61+AG83+AG188+AG122+AG123+AG124+AG194+AG70+AG139+AG140+AG153+AG84+AG174+AG121+AG172+AG31+AG197+AG198+AG74+AG119+AG66+AG30+AG193+AG191+AG32+AG33+AG34+AG35+AG36+AG37+AG38+AG46+AG47+AG195+AG192+AG48+AG49+AG50+AG64+AG65+AG171+AG96+AG43+AG190+AG57+AG97+AG22+AG44+AG106+AG107+AG108+AG109+AG73+AG189+AG112+AG113+AG114+AG82+AG155+AG125+AG45+AG196+AG138+AG69</f>
        <v>116983.5</v>
      </c>
      <c r="AH11" s="175">
        <f t="shared" ref="AH11:AH18" si="28">AA11-AG11</f>
        <v>-58707.5</v>
      </c>
      <c r="AI11" s="37"/>
      <c r="AJ11" s="445">
        <f>AJ56+AJ58+AJ120+AJ59+AJ60+AJ61+AJ83+AJ188+AJ122+AJ123+AJ124+AJ194+AJ70+AJ139+AJ140+AJ153+AJ84+AJ174+AJ121+AJ172+AJ31+AJ197+AJ198+AJ74+AJ119+AJ66+AJ30+AJ193+AJ191+AJ32+AJ33+AJ34+AJ35+AJ36+AJ37+AJ38+AJ46+AJ47+AJ195+AJ192+AJ48+AJ49+AJ50+AJ64+AJ65+AJ171+AJ96+AJ43+AJ190+AJ57+AJ97+AJ22+AJ44+AJ106+AJ107+AJ108+AJ109+AJ73+AJ189+AJ112+AJ113+AJ114+AJ82+AJ155+AJ125+AJ45+AJ196+AJ138+AJ69</f>
        <v>27</v>
      </c>
      <c r="AK11" s="195">
        <f t="shared" si="2"/>
        <v>0.391304347826087</v>
      </c>
      <c r="AL11" s="37">
        <f t="shared" ref="AJ11:AM11" si="29">AL56+AL58+AL120+AL59+AL60+AL61+AL83+AL188+AL122+AL123+AL124+AL194+AL70+AL139+AL140+AL153+AL84+AL174+AL121+AL172+AL31+AL197+AL198+AL74+AL119+AL66+AL30+AL193+AL191+AL32+AL33+AL34+AL35+AL36+AL37+AL38+AL46+AL47+AL195+AL192+AL48+AL49+AL50+AL64+AL65+AL171+AL96+AL43+AL190+AL57+AL97+AL22+AL44+AL106+AL107+AL108+AL109+AL73+AL189+AL112+AL113+AL114+AL82+AL155+AL125+AL45+AL196+AL138+AL69</f>
        <v>140</v>
      </c>
      <c r="AM11" s="37">
        <f t="shared" si="29"/>
        <v>135</v>
      </c>
      <c r="AN11" s="195">
        <f t="shared" si="3"/>
        <v>0.964285714285714</v>
      </c>
      <c r="AO11" s="445"/>
      <c r="AP11" s="39">
        <f t="shared" si="4"/>
        <v>41.4</v>
      </c>
      <c r="AQ11" s="175">
        <f t="shared" si="5"/>
        <v>-14.4</v>
      </c>
      <c r="AR11" s="582"/>
      <c r="AS11" s="445"/>
      <c r="AT11" s="445"/>
      <c r="AU11" s="37">
        <f t="shared" ref="AU11:BD11" si="30">AU56+AU58+AU120+AU59+AU60+AU61+AU83+AU188+AU122+AU123+AU124+AU194+AU70+AU139+AU140+AU153+AU84+AU174+AU121+AU172+AU31+AU197+AU198+AU74+AU119+AU66+AU30+AU193+AU191+AU32+AU33+AU34+AU35+AU36+AU37+AU38+AU46+AU47+AU195+AU192+AU48+AU49+AU50+AU64+AU65+AU171+AU96+AU43+AU190+AU57+AU97+AU22+AU44+AU106+AU107+AU108+AU109+AU73+AU189+AU112+AU113+AU114+AU82+AU155+AU125+AU45+AU196+AU138+AU69</f>
        <v>314942</v>
      </c>
      <c r="AV11" s="37">
        <f t="shared" si="30"/>
        <v>4209</v>
      </c>
      <c r="AW11" s="37">
        <f t="shared" si="30"/>
        <v>1889</v>
      </c>
      <c r="AX11" s="37">
        <f t="shared" si="30"/>
        <v>115873</v>
      </c>
      <c r="AY11" s="37">
        <f t="shared" si="30"/>
        <v>3850</v>
      </c>
      <c r="AZ11" s="37">
        <f t="shared" si="30"/>
        <v>0</v>
      </c>
      <c r="BA11" s="37">
        <f t="shared" si="30"/>
        <v>37000</v>
      </c>
      <c r="BB11" s="37">
        <f t="shared" si="30"/>
        <v>0</v>
      </c>
      <c r="BC11" s="37">
        <f t="shared" si="30"/>
        <v>137942</v>
      </c>
      <c r="BD11" s="37">
        <f t="shared" si="30"/>
        <v>14179</v>
      </c>
      <c r="BE11" s="39"/>
      <c r="BF11" s="39"/>
      <c r="BG11" s="156"/>
      <c r="BH11" s="156"/>
      <c r="BI11" s="156"/>
      <c r="BJ11" s="156"/>
      <c r="BK11" s="156"/>
      <c r="BL11" s="215"/>
      <c r="BM11" s="629"/>
      <c r="BN11" s="629"/>
      <c r="BO11" s="629"/>
      <c r="BP11" s="629"/>
      <c r="BQ11" s="225"/>
      <c r="BR11" s="115"/>
      <c r="BS11" s="115"/>
      <c r="BT11" s="115"/>
      <c r="BU11" s="115"/>
      <c r="BV11" s="115"/>
      <c r="XFD11"/>
    </row>
    <row r="12" ht="30" customHeight="1" spans="1:69">
      <c r="A12" s="440"/>
      <c r="B12" s="441">
        <f>B23+B51+B67+B99+B100+B101+B102+B75+B141+B142+B143+B144+B98</f>
        <v>13</v>
      </c>
      <c r="C12" s="446" t="s">
        <v>90</v>
      </c>
      <c r="D12" s="447">
        <f t="shared" ref="D12:H12" si="31">D23+D51+D67+D99+D100+D101+D102+D75+D141+D142+D143+D144+D98</f>
        <v>13</v>
      </c>
      <c r="E12" s="447">
        <f t="shared" si="31"/>
        <v>19972</v>
      </c>
      <c r="F12" s="448"/>
      <c r="G12" s="144"/>
      <c r="H12" s="441">
        <f t="shared" si="31"/>
        <v>25687</v>
      </c>
      <c r="I12" s="37"/>
      <c r="J12" s="441">
        <f t="shared" ref="J12:Y12" si="32">J23+J51+J67+J99+J100+J101+J102+J75+J141+J142+J143+J144+J98</f>
        <v>19913</v>
      </c>
      <c r="K12" s="37">
        <f t="shared" si="32"/>
        <v>8</v>
      </c>
      <c r="L12" s="37">
        <f t="shared" si="32"/>
        <v>8</v>
      </c>
      <c r="M12" s="37">
        <f t="shared" si="32"/>
        <v>8</v>
      </c>
      <c r="N12" s="37">
        <f t="shared" si="32"/>
        <v>8</v>
      </c>
      <c r="O12" s="445">
        <f t="shared" si="32"/>
        <v>13</v>
      </c>
      <c r="P12" s="445">
        <f t="shared" si="32"/>
        <v>0</v>
      </c>
      <c r="Q12" s="445">
        <f t="shared" si="32"/>
        <v>13</v>
      </c>
      <c r="R12" s="445">
        <f t="shared" si="32"/>
        <v>0</v>
      </c>
      <c r="S12" s="520"/>
      <c r="T12" s="445">
        <f>T23+T51+T67+T99+T100+T101+T102+T75+T141+T142+T143+T144+T98</f>
        <v>0</v>
      </c>
      <c r="U12" s="520"/>
      <c r="V12" s="445">
        <f t="shared" ref="V12:AA12" si="33">V23+V51+V67+V99+V100+V101+V102+V75+V141+V142+V143+V144+V98</f>
        <v>13</v>
      </c>
      <c r="W12" s="37">
        <f t="shared" si="33"/>
        <v>19913</v>
      </c>
      <c r="X12" s="37">
        <f t="shared" si="33"/>
        <v>19913</v>
      </c>
      <c r="Y12" s="37">
        <f t="shared" si="33"/>
        <v>0</v>
      </c>
      <c r="Z12" s="37">
        <f t="shared" si="33"/>
        <v>19913</v>
      </c>
      <c r="AA12" s="447">
        <f t="shared" si="33"/>
        <v>14580</v>
      </c>
      <c r="AB12" s="542">
        <f t="shared" si="21"/>
        <v>0.732185004770753</v>
      </c>
      <c r="AC12" s="447">
        <f t="shared" ref="AC12:AE12" si="34">AC23+AC51+AC67+AC99+AC100+AC101+AC102+AC75+AC141+AC142+AC143+AC144+AC98</f>
        <v>2500</v>
      </c>
      <c r="AD12" s="447">
        <f t="shared" si="34"/>
        <v>11</v>
      </c>
      <c r="AE12" s="447">
        <f t="shared" si="34"/>
        <v>1568</v>
      </c>
      <c r="AF12" s="447"/>
      <c r="AG12" s="441">
        <f>AG23+AG51+AG67+AG99+AG100+AG101+AG102+AG75+AG141+AG142+AG143+AG144+AG98</f>
        <v>14934.75</v>
      </c>
      <c r="AH12" s="562">
        <f t="shared" si="28"/>
        <v>-354.75</v>
      </c>
      <c r="AI12" s="559"/>
      <c r="AJ12" s="445">
        <f t="shared" ref="AJ12:AM12" si="35">AJ23+AJ51+AJ67+AJ99+AJ100+AJ101+AJ102+AJ75+AJ141+AJ142+AJ143+AJ144+AJ98</f>
        <v>13</v>
      </c>
      <c r="AK12" s="195">
        <f t="shared" si="2"/>
        <v>1</v>
      </c>
      <c r="AL12" s="37">
        <f t="shared" si="35"/>
        <v>76</v>
      </c>
      <c r="AM12" s="37">
        <f t="shared" si="35"/>
        <v>76</v>
      </c>
      <c r="AN12" s="195">
        <f t="shared" si="3"/>
        <v>1</v>
      </c>
      <c r="AO12" s="583"/>
      <c r="AP12" s="39">
        <f t="shared" si="4"/>
        <v>7.8</v>
      </c>
      <c r="AQ12" s="175">
        <f t="shared" si="5"/>
        <v>5.2</v>
      </c>
      <c r="AR12" s="581"/>
      <c r="AS12" s="520"/>
      <c r="AT12" s="520"/>
      <c r="AU12" s="37">
        <f t="shared" ref="AU12:BD12" si="36">AU23+AU51+AU67+AU99+AU100+AU101+AU102+AU75+AU141+AU142+AU143+AU144+AU98</f>
        <v>19913</v>
      </c>
      <c r="AV12" s="37">
        <f t="shared" si="36"/>
        <v>11273</v>
      </c>
      <c r="AW12" s="37">
        <f t="shared" si="36"/>
        <v>1645</v>
      </c>
      <c r="AX12" s="37">
        <f t="shared" si="36"/>
        <v>0</v>
      </c>
      <c r="AY12" s="37">
        <f t="shared" si="36"/>
        <v>2045</v>
      </c>
      <c r="AZ12" s="37">
        <f t="shared" si="36"/>
        <v>0</v>
      </c>
      <c r="BA12" s="37">
        <f t="shared" si="36"/>
        <v>1300</v>
      </c>
      <c r="BB12" s="37">
        <f t="shared" si="36"/>
        <v>3650</v>
      </c>
      <c r="BC12" s="37">
        <f t="shared" si="36"/>
        <v>0</v>
      </c>
      <c r="BD12" s="37">
        <f t="shared" si="36"/>
        <v>0</v>
      </c>
      <c r="BE12" s="39"/>
      <c r="BF12" s="39"/>
      <c r="BG12" s="156"/>
      <c r="BH12" s="156"/>
      <c r="BI12" s="156"/>
      <c r="BJ12" s="156"/>
      <c r="BK12" s="156"/>
      <c r="BL12" s="215"/>
      <c r="BM12" s="629"/>
      <c r="BN12" s="629"/>
      <c r="BO12" s="629"/>
      <c r="BP12" s="629"/>
      <c r="BQ12" s="631"/>
    </row>
    <row r="13" ht="42" customHeight="1" spans="1:69">
      <c r="A13" s="449" t="s">
        <v>91</v>
      </c>
      <c r="B13" s="450">
        <f>B14+B52+B39+B62+B68</f>
        <v>49</v>
      </c>
      <c r="C13" s="450"/>
      <c r="D13" s="451"/>
      <c r="E13" s="451"/>
      <c r="F13" s="452" t="s">
        <v>92</v>
      </c>
      <c r="G13" s="453"/>
      <c r="H13" s="450">
        <f>H14+H52+H39+H62+H68</f>
        <v>453213.14</v>
      </c>
      <c r="I13" s="500"/>
      <c r="J13" s="450">
        <f t="shared" ref="J13:T13" si="37">J14+J52+J39+J62+J68</f>
        <v>167871.14</v>
      </c>
      <c r="K13" s="500">
        <f t="shared" si="37"/>
        <v>43</v>
      </c>
      <c r="L13" s="500">
        <f t="shared" si="37"/>
        <v>42</v>
      </c>
      <c r="M13" s="500">
        <f t="shared" si="37"/>
        <v>28</v>
      </c>
      <c r="N13" s="500">
        <f t="shared" si="37"/>
        <v>28</v>
      </c>
      <c r="O13" s="501">
        <f t="shared" si="37"/>
        <v>28</v>
      </c>
      <c r="P13" s="501">
        <f t="shared" si="37"/>
        <v>20</v>
      </c>
      <c r="Q13" s="501">
        <f t="shared" si="37"/>
        <v>26</v>
      </c>
      <c r="R13" s="501">
        <f t="shared" si="37"/>
        <v>4</v>
      </c>
      <c r="S13" s="501"/>
      <c r="T13" s="501">
        <f>T14+T52+T39+T62+T68</f>
        <v>1</v>
      </c>
      <c r="U13" s="501"/>
      <c r="V13" s="501">
        <f>V14+V52+V39+V62+V68</f>
        <v>20</v>
      </c>
      <c r="W13" s="500"/>
      <c r="X13" s="500"/>
      <c r="Y13" s="500"/>
      <c r="Z13" s="500"/>
      <c r="AA13" s="451">
        <f>AA14+AA52+AA39+AA62+AA68</f>
        <v>28583</v>
      </c>
      <c r="AB13" s="542">
        <f t="shared" si="21"/>
        <v>0.170267503991454</v>
      </c>
      <c r="AC13" s="451">
        <f>AC14+AC52+AC39+AC62+AC68</f>
        <v>39250</v>
      </c>
      <c r="AD13" s="451"/>
      <c r="AE13" s="451"/>
      <c r="AF13" s="451"/>
      <c r="AG13" s="450"/>
      <c r="AH13" s="450"/>
      <c r="AI13" s="563"/>
      <c r="AJ13" s="444"/>
      <c r="AK13" s="195"/>
      <c r="AL13" s="142"/>
      <c r="AM13" s="142"/>
      <c r="AN13" s="195"/>
      <c r="AO13" s="584"/>
      <c r="AP13" s="564"/>
      <c r="AQ13" s="564"/>
      <c r="AR13" s="585"/>
      <c r="AS13" s="586"/>
      <c r="AT13" s="586"/>
      <c r="AU13" s="500">
        <f t="shared" ref="AU13:BD13" si="38">AU14+AU52+AU39+AU62+AU68</f>
        <v>167871.14</v>
      </c>
      <c r="AV13" s="500">
        <f t="shared" si="38"/>
        <v>9709</v>
      </c>
      <c r="AW13" s="500">
        <f t="shared" si="38"/>
        <v>13056</v>
      </c>
      <c r="AX13" s="500">
        <f t="shared" si="38"/>
        <v>87847</v>
      </c>
      <c r="AY13" s="500">
        <f t="shared" si="38"/>
        <v>17961.14</v>
      </c>
      <c r="AZ13" s="500">
        <f t="shared" si="38"/>
        <v>0</v>
      </c>
      <c r="BA13" s="500">
        <f t="shared" si="38"/>
        <v>7000</v>
      </c>
      <c r="BB13" s="500">
        <f t="shared" si="38"/>
        <v>3650</v>
      </c>
      <c r="BC13" s="500">
        <f t="shared" si="38"/>
        <v>17748</v>
      </c>
      <c r="BD13" s="500">
        <f t="shared" si="38"/>
        <v>10900</v>
      </c>
      <c r="BE13" s="500"/>
      <c r="BF13" s="500"/>
      <c r="BG13" s="500"/>
      <c r="BH13" s="500"/>
      <c r="BI13" s="500"/>
      <c r="BJ13" s="500"/>
      <c r="BK13" s="500"/>
      <c r="BL13" s="500"/>
      <c r="BM13" s="501"/>
      <c r="BN13" s="501"/>
      <c r="BO13" s="501"/>
      <c r="BP13" s="501"/>
      <c r="BQ13" s="632"/>
    </row>
    <row r="14" ht="42" hidden="1" customHeight="1" spans="1:16384">
      <c r="A14" s="139" t="s">
        <v>93</v>
      </c>
      <c r="B14" s="37">
        <f>B15+B19+B24</f>
        <v>21</v>
      </c>
      <c r="C14" s="37"/>
      <c r="D14" s="445"/>
      <c r="E14" s="445"/>
      <c r="F14" s="454" t="s">
        <v>1581</v>
      </c>
      <c r="G14" s="200"/>
      <c r="H14" s="37">
        <f>H15+H19+H24</f>
        <v>320942.14</v>
      </c>
      <c r="I14" s="37"/>
      <c r="J14" s="37">
        <f t="shared" ref="J14:T14" si="39">J15+J19+J24</f>
        <v>61539.14</v>
      </c>
      <c r="K14" s="37">
        <f t="shared" si="39"/>
        <v>19</v>
      </c>
      <c r="L14" s="37">
        <f t="shared" si="39"/>
        <v>19</v>
      </c>
      <c r="M14" s="37">
        <f t="shared" si="39"/>
        <v>11</v>
      </c>
      <c r="N14" s="37">
        <f t="shared" si="39"/>
        <v>11</v>
      </c>
      <c r="O14" s="445">
        <f t="shared" si="39"/>
        <v>10</v>
      </c>
      <c r="P14" s="445">
        <f t="shared" si="39"/>
        <v>10</v>
      </c>
      <c r="Q14" s="445">
        <f t="shared" si="39"/>
        <v>9</v>
      </c>
      <c r="R14" s="445">
        <f t="shared" si="39"/>
        <v>3</v>
      </c>
      <c r="S14" s="445"/>
      <c r="T14" s="445">
        <f>T15+T19+T24</f>
        <v>1</v>
      </c>
      <c r="U14" s="445"/>
      <c r="V14" s="445">
        <f>V15+V19+V24</f>
        <v>5</v>
      </c>
      <c r="W14" s="37"/>
      <c r="X14" s="37"/>
      <c r="Y14" s="37"/>
      <c r="Z14" s="37"/>
      <c r="AA14" s="445">
        <f>AA15+AA19+AA24</f>
        <v>4023</v>
      </c>
      <c r="AB14" s="174">
        <f t="shared" si="21"/>
        <v>0.0653730292623524</v>
      </c>
      <c r="AC14" s="445">
        <f>AC15+AC19+AC24</f>
        <v>6883</v>
      </c>
      <c r="AD14" s="445"/>
      <c r="AE14" s="445"/>
      <c r="AF14" s="445"/>
      <c r="AG14" s="37"/>
      <c r="AH14" s="37"/>
      <c r="AI14" s="564"/>
      <c r="AJ14" s="444"/>
      <c r="AK14" s="195"/>
      <c r="AL14" s="142"/>
      <c r="AM14" s="142"/>
      <c r="AN14" s="180"/>
      <c r="AO14" s="586"/>
      <c r="AP14" s="564"/>
      <c r="AQ14" s="564"/>
      <c r="AR14" s="585"/>
      <c r="AS14" s="586"/>
      <c r="AT14" s="586"/>
      <c r="AU14" s="37">
        <f t="shared" ref="AU14:BD14" si="40">AU15+AU19+AU24</f>
        <v>61539.14</v>
      </c>
      <c r="AV14" s="37">
        <f t="shared" si="40"/>
        <v>5667</v>
      </c>
      <c r="AW14" s="37">
        <f t="shared" si="40"/>
        <v>13056</v>
      </c>
      <c r="AX14" s="37">
        <f t="shared" si="40"/>
        <v>27547</v>
      </c>
      <c r="AY14" s="37">
        <f t="shared" si="40"/>
        <v>3269.14</v>
      </c>
      <c r="AZ14" s="37">
        <f t="shared" si="40"/>
        <v>0</v>
      </c>
      <c r="BA14" s="37">
        <f t="shared" si="40"/>
        <v>0</v>
      </c>
      <c r="BB14" s="37">
        <f t="shared" si="40"/>
        <v>0</v>
      </c>
      <c r="BC14" s="37">
        <f t="shared" si="40"/>
        <v>12000</v>
      </c>
      <c r="BD14" s="37">
        <f t="shared" si="40"/>
        <v>0</v>
      </c>
      <c r="BE14" s="37"/>
      <c r="BF14" s="37"/>
      <c r="BG14" s="37"/>
      <c r="BH14" s="37"/>
      <c r="BI14" s="37"/>
      <c r="BJ14" s="37"/>
      <c r="BK14" s="37"/>
      <c r="BL14" s="37"/>
      <c r="BM14" s="445"/>
      <c r="BN14" s="445"/>
      <c r="BO14" s="445"/>
      <c r="BP14" s="445"/>
      <c r="BQ14" s="148"/>
      <c r="BR14" s="115"/>
      <c r="BS14" s="115"/>
      <c r="BT14" s="115"/>
      <c r="BU14" s="115"/>
      <c r="BV14" s="115"/>
      <c r="XFD14"/>
    </row>
    <row r="15" s="132" customFormat="1" ht="42" hidden="1" customHeight="1" spans="1:69">
      <c r="A15" s="142"/>
      <c r="B15" s="39">
        <f>SUM(B16:B18)</f>
        <v>3</v>
      </c>
      <c r="C15" s="39"/>
      <c r="D15" s="455"/>
      <c r="E15" s="455"/>
      <c r="F15" s="241" t="s">
        <v>1582</v>
      </c>
      <c r="G15" s="200"/>
      <c r="H15" s="39">
        <f>SUM(H16:H18)</f>
        <v>164503</v>
      </c>
      <c r="I15" s="39"/>
      <c r="J15" s="39">
        <f t="shared" ref="J15:T15" si="41">SUM(J16:J18)</f>
        <v>20000</v>
      </c>
      <c r="K15" s="39">
        <f t="shared" si="41"/>
        <v>2</v>
      </c>
      <c r="L15" s="39">
        <f t="shared" si="41"/>
        <v>2</v>
      </c>
      <c r="M15" s="39">
        <f t="shared" si="41"/>
        <v>2</v>
      </c>
      <c r="N15" s="39">
        <f t="shared" si="41"/>
        <v>2</v>
      </c>
      <c r="O15" s="455">
        <f t="shared" si="41"/>
        <v>0</v>
      </c>
      <c r="P15" s="455">
        <f t="shared" si="41"/>
        <v>2</v>
      </c>
      <c r="Q15" s="455">
        <f t="shared" si="41"/>
        <v>0</v>
      </c>
      <c r="R15" s="455">
        <f t="shared" si="41"/>
        <v>2</v>
      </c>
      <c r="S15" s="455"/>
      <c r="T15" s="455">
        <f>SUM(T16:T18)</f>
        <v>0</v>
      </c>
      <c r="U15" s="455"/>
      <c r="V15" s="455">
        <f>SUM(V16:V18)</f>
        <v>0</v>
      </c>
      <c r="W15" s="39"/>
      <c r="X15" s="39"/>
      <c r="Y15" s="39"/>
      <c r="Z15" s="39"/>
      <c r="AA15" s="455">
        <f>SUM(AA16:AA18)</f>
        <v>0</v>
      </c>
      <c r="AB15" s="174">
        <f t="shared" si="21"/>
        <v>0</v>
      </c>
      <c r="AC15" s="455">
        <f>SUM(AC16:AC18)</f>
        <v>0</v>
      </c>
      <c r="AD15" s="455"/>
      <c r="AE15" s="455"/>
      <c r="AF15" s="455"/>
      <c r="AG15" s="39"/>
      <c r="AH15" s="39"/>
      <c r="AI15" s="564"/>
      <c r="AJ15" s="444"/>
      <c r="AK15" s="195"/>
      <c r="AL15" s="142"/>
      <c r="AM15" s="142"/>
      <c r="AN15" s="180"/>
      <c r="AO15" s="586"/>
      <c r="AP15" s="564"/>
      <c r="AQ15" s="564"/>
      <c r="AR15" s="585"/>
      <c r="AS15" s="586"/>
      <c r="AT15" s="586"/>
      <c r="AU15" s="39">
        <f t="shared" ref="AU15:BD15" si="42">SUM(AU16:AU18)</f>
        <v>20000</v>
      </c>
      <c r="AV15" s="39">
        <f t="shared" si="42"/>
        <v>5000</v>
      </c>
      <c r="AW15" s="39">
        <f t="shared" si="42"/>
        <v>12500</v>
      </c>
      <c r="AX15" s="39">
        <f t="shared" si="42"/>
        <v>2000</v>
      </c>
      <c r="AY15" s="39">
        <f t="shared" si="42"/>
        <v>500</v>
      </c>
      <c r="AZ15" s="39">
        <f t="shared" si="42"/>
        <v>0</v>
      </c>
      <c r="BA15" s="39">
        <f t="shared" si="42"/>
        <v>0</v>
      </c>
      <c r="BB15" s="39">
        <f t="shared" si="42"/>
        <v>0</v>
      </c>
      <c r="BC15" s="39">
        <f t="shared" si="42"/>
        <v>0</v>
      </c>
      <c r="BD15" s="39">
        <f t="shared" si="42"/>
        <v>0</v>
      </c>
      <c r="BE15" s="394"/>
      <c r="BF15" s="604"/>
      <c r="BG15" s="39"/>
      <c r="BH15" s="37"/>
      <c r="BI15" s="37"/>
      <c r="BJ15" s="37"/>
      <c r="BK15" s="37"/>
      <c r="BL15" s="39"/>
      <c r="BM15" s="455"/>
      <c r="BN15" s="455"/>
      <c r="BO15" s="455"/>
      <c r="BP15" s="455"/>
      <c r="BQ15" s="150"/>
    </row>
    <row r="16" s="119" customFormat="1" ht="42" hidden="1" customHeight="1" spans="1:69">
      <c r="A16" s="149">
        <v>1</v>
      </c>
      <c r="B16" s="40">
        <v>1</v>
      </c>
      <c r="C16" s="33" t="s">
        <v>86</v>
      </c>
      <c r="D16" s="456"/>
      <c r="E16" s="456"/>
      <c r="F16" s="69" t="s">
        <v>1583</v>
      </c>
      <c r="G16" s="457" t="s">
        <v>1584</v>
      </c>
      <c r="H16" s="40">
        <v>96000</v>
      </c>
      <c r="I16" s="40"/>
      <c r="J16" s="40">
        <f>AU16</f>
        <v>5000</v>
      </c>
      <c r="K16" s="40"/>
      <c r="L16" s="40"/>
      <c r="M16" s="40"/>
      <c r="N16" s="40"/>
      <c r="O16" s="456"/>
      <c r="P16" s="456"/>
      <c r="Q16" s="456"/>
      <c r="R16" s="456"/>
      <c r="S16" s="456"/>
      <c r="T16" s="456"/>
      <c r="U16" s="456"/>
      <c r="V16" s="456"/>
      <c r="W16" s="32">
        <f>O16*J16</f>
        <v>0</v>
      </c>
      <c r="X16" s="32">
        <f>Q16*J16</f>
        <v>0</v>
      </c>
      <c r="Y16" s="32">
        <f>T16/J16</f>
        <v>0</v>
      </c>
      <c r="Z16" s="32">
        <f>AJ16*J16</f>
        <v>0</v>
      </c>
      <c r="AA16" s="480"/>
      <c r="AB16" s="174">
        <f t="shared" si="21"/>
        <v>0</v>
      </c>
      <c r="AC16" s="480"/>
      <c r="AD16" s="480"/>
      <c r="AE16" s="480"/>
      <c r="AF16" s="480"/>
      <c r="AG16" s="37">
        <f>J16*0.75*AJ16</f>
        <v>0</v>
      </c>
      <c r="AH16" s="175">
        <f t="shared" si="28"/>
        <v>0</v>
      </c>
      <c r="AI16" s="179">
        <v>44835</v>
      </c>
      <c r="AJ16" s="462"/>
      <c r="AK16" s="254"/>
      <c r="AL16" s="149"/>
      <c r="AM16" s="149"/>
      <c r="AN16" s="195">
        <v>0</v>
      </c>
      <c r="AO16" s="523"/>
      <c r="AP16" s="179"/>
      <c r="AQ16" s="179"/>
      <c r="AR16" s="587"/>
      <c r="AS16" s="523"/>
      <c r="AT16" s="523"/>
      <c r="AU16" s="40">
        <f>AV16+AW16+AX16+AY16+AZ16+BA16+BC16+BD16+BB16</f>
        <v>5000</v>
      </c>
      <c r="AV16" s="40">
        <v>5000</v>
      </c>
      <c r="AW16" s="40"/>
      <c r="AX16" s="40"/>
      <c r="AY16" s="40"/>
      <c r="AZ16" s="40"/>
      <c r="BA16" s="40"/>
      <c r="BB16" s="40"/>
      <c r="BC16" s="40"/>
      <c r="BD16" s="40"/>
      <c r="BE16" s="210" t="s">
        <v>100</v>
      </c>
      <c r="BF16" s="605" t="s">
        <v>101</v>
      </c>
      <c r="BG16" s="210" t="s">
        <v>102</v>
      </c>
      <c r="BH16" s="33" t="s">
        <v>89</v>
      </c>
      <c r="BI16" s="606" t="s">
        <v>124</v>
      </c>
      <c r="BJ16" s="42" t="s">
        <v>104</v>
      </c>
      <c r="BK16" s="42" t="s">
        <v>105</v>
      </c>
      <c r="BL16" s="32">
        <v>18809089511</v>
      </c>
      <c r="BM16" s="480"/>
      <c r="BN16" s="480"/>
      <c r="BO16" s="480"/>
      <c r="BP16" s="480"/>
      <c r="BQ16" s="150"/>
    </row>
    <row r="17" ht="90" hidden="1" customHeight="1" spans="1:16384">
      <c r="A17" s="149">
        <v>2</v>
      </c>
      <c r="B17" s="40">
        <v>1</v>
      </c>
      <c r="C17" s="33" t="s">
        <v>88</v>
      </c>
      <c r="D17" s="456">
        <v>1</v>
      </c>
      <c r="E17" s="456">
        <v>10000</v>
      </c>
      <c r="F17" s="69" t="s">
        <v>1585</v>
      </c>
      <c r="G17" s="458" t="s">
        <v>1586</v>
      </c>
      <c r="H17" s="97">
        <v>41000</v>
      </c>
      <c r="I17" s="97"/>
      <c r="J17" s="40">
        <f>AU17</f>
        <v>10000</v>
      </c>
      <c r="K17" s="146">
        <v>1</v>
      </c>
      <c r="L17" s="146">
        <v>1</v>
      </c>
      <c r="M17" s="146">
        <v>1</v>
      </c>
      <c r="N17" s="146">
        <v>1</v>
      </c>
      <c r="O17" s="253"/>
      <c r="P17" s="253">
        <v>1</v>
      </c>
      <c r="Q17" s="253"/>
      <c r="R17" s="253">
        <v>1</v>
      </c>
      <c r="S17" s="521">
        <v>44859</v>
      </c>
      <c r="T17" s="253"/>
      <c r="U17" s="522">
        <v>44880</v>
      </c>
      <c r="V17" s="253"/>
      <c r="W17" s="32">
        <f>O17*J17</f>
        <v>0</v>
      </c>
      <c r="X17" s="32">
        <f>Q17*J17</f>
        <v>0</v>
      </c>
      <c r="Y17" s="32">
        <f>T17/J17</f>
        <v>0</v>
      </c>
      <c r="Z17" s="32">
        <f>AJ17*J17</f>
        <v>0</v>
      </c>
      <c r="AA17" s="480"/>
      <c r="AB17" s="174">
        <f t="shared" si="21"/>
        <v>0</v>
      </c>
      <c r="AC17" s="480"/>
      <c r="AD17" s="480"/>
      <c r="AE17" s="480"/>
      <c r="AF17" s="480"/>
      <c r="AG17" s="37">
        <f>J17*0.75*AJ17</f>
        <v>0</v>
      </c>
      <c r="AH17" s="175">
        <f t="shared" si="28"/>
        <v>0</v>
      </c>
      <c r="AI17" s="182">
        <v>44885</v>
      </c>
      <c r="AJ17" s="462"/>
      <c r="AK17" s="254"/>
      <c r="AL17" s="149"/>
      <c r="AM17" s="149"/>
      <c r="AN17" s="195" t="e">
        <f>AM17/AL17</f>
        <v>#DIV/0!</v>
      </c>
      <c r="AO17" s="523"/>
      <c r="AP17" s="179"/>
      <c r="AQ17" s="179"/>
      <c r="AR17" s="588" t="s">
        <v>1587</v>
      </c>
      <c r="AS17" s="589"/>
      <c r="AT17" s="523"/>
      <c r="AU17" s="40">
        <f>AV17+AW17+AX17+AY17+AZ17+BA17+BC17+BD17+BB17</f>
        <v>10000</v>
      </c>
      <c r="AV17" s="40"/>
      <c r="AW17" s="40">
        <v>10000</v>
      </c>
      <c r="AX17" s="40"/>
      <c r="AY17" s="97"/>
      <c r="AZ17" s="40"/>
      <c r="BA17" s="40"/>
      <c r="BB17" s="40"/>
      <c r="BC17" s="40"/>
      <c r="BD17" s="40"/>
      <c r="BE17" s="206" t="s">
        <v>100</v>
      </c>
      <c r="BF17" s="607" t="s">
        <v>101</v>
      </c>
      <c r="BG17" s="206" t="s">
        <v>102</v>
      </c>
      <c r="BH17" s="96" t="s">
        <v>88</v>
      </c>
      <c r="BI17" s="269" t="s">
        <v>645</v>
      </c>
      <c r="BJ17" s="484" t="s">
        <v>111</v>
      </c>
      <c r="BK17" s="484" t="s">
        <v>112</v>
      </c>
      <c r="BL17" s="32">
        <v>17699870666</v>
      </c>
      <c r="BM17" s="480"/>
      <c r="BN17" s="480"/>
      <c r="BO17" s="480"/>
      <c r="BP17" s="480"/>
      <c r="BQ17" s="225" t="s">
        <v>1588</v>
      </c>
      <c r="BR17" s="115"/>
      <c r="BS17" s="115"/>
      <c r="BT17" s="115"/>
      <c r="BU17" s="115"/>
      <c r="BV17" s="115"/>
      <c r="XFD17"/>
    </row>
    <row r="18" ht="42" hidden="1" customHeight="1" spans="1:16384">
      <c r="A18" s="149">
        <v>3</v>
      </c>
      <c r="B18" s="40">
        <v>1</v>
      </c>
      <c r="C18" s="33" t="s">
        <v>88</v>
      </c>
      <c r="D18" s="456"/>
      <c r="E18" s="456"/>
      <c r="F18" s="69" t="s">
        <v>1589</v>
      </c>
      <c r="G18" s="458" t="s">
        <v>1590</v>
      </c>
      <c r="H18" s="97">
        <v>27503</v>
      </c>
      <c r="I18" s="97"/>
      <c r="J18" s="40">
        <f>AU18</f>
        <v>5000</v>
      </c>
      <c r="K18" s="146">
        <v>1</v>
      </c>
      <c r="L18" s="146">
        <v>1</v>
      </c>
      <c r="M18" s="146">
        <v>1</v>
      </c>
      <c r="N18" s="146">
        <v>1</v>
      </c>
      <c r="O18" s="253"/>
      <c r="P18" s="253">
        <v>1</v>
      </c>
      <c r="Q18" s="253"/>
      <c r="R18" s="253">
        <v>1</v>
      </c>
      <c r="S18" s="253"/>
      <c r="T18" s="253"/>
      <c r="U18" s="253"/>
      <c r="V18" s="253"/>
      <c r="W18" s="32">
        <f>O18*J18</f>
        <v>0</v>
      </c>
      <c r="X18" s="32">
        <f>Q18*J18</f>
        <v>0</v>
      </c>
      <c r="Y18" s="32">
        <f>T18/J18</f>
        <v>0</v>
      </c>
      <c r="Z18" s="32">
        <f>AJ18*J18</f>
        <v>0</v>
      </c>
      <c r="AA18" s="480"/>
      <c r="AB18" s="174">
        <f t="shared" si="21"/>
        <v>0</v>
      </c>
      <c r="AC18" s="480"/>
      <c r="AD18" s="480"/>
      <c r="AE18" s="480"/>
      <c r="AF18" s="480"/>
      <c r="AG18" s="37">
        <f>J18*0.75*AJ18</f>
        <v>0</v>
      </c>
      <c r="AH18" s="175">
        <f t="shared" si="28"/>
        <v>0</v>
      </c>
      <c r="AI18" s="179">
        <v>44865</v>
      </c>
      <c r="AJ18" s="462"/>
      <c r="AK18" s="254"/>
      <c r="AL18" s="149"/>
      <c r="AM18" s="149"/>
      <c r="AN18" s="195" t="e">
        <f>AM18/AL18</f>
        <v>#DIV/0!</v>
      </c>
      <c r="AO18" s="523"/>
      <c r="AP18" s="179"/>
      <c r="AQ18" s="179"/>
      <c r="AR18" s="588" t="s">
        <v>1591</v>
      </c>
      <c r="AS18" s="589" t="s">
        <v>1592</v>
      </c>
      <c r="AT18" s="523"/>
      <c r="AU18" s="40">
        <f>AV18+AW18+AX18+AY18+AZ18+BA18+BC18+BD18+BB18</f>
        <v>5000</v>
      </c>
      <c r="AV18" s="40"/>
      <c r="AW18" s="40">
        <v>2500</v>
      </c>
      <c r="AX18" s="40">
        <v>2000</v>
      </c>
      <c r="AY18" s="97">
        <v>500</v>
      </c>
      <c r="AZ18" s="40"/>
      <c r="BA18" s="40"/>
      <c r="BB18" s="40"/>
      <c r="BC18" s="40"/>
      <c r="BD18" s="40"/>
      <c r="BE18" s="206" t="s">
        <v>100</v>
      </c>
      <c r="BF18" s="607" t="s">
        <v>101</v>
      </c>
      <c r="BG18" s="206" t="s">
        <v>102</v>
      </c>
      <c r="BH18" s="96" t="s">
        <v>88</v>
      </c>
      <c r="BI18" s="269" t="s">
        <v>645</v>
      </c>
      <c r="BJ18" s="484" t="s">
        <v>111</v>
      </c>
      <c r="BK18" s="484" t="s">
        <v>112</v>
      </c>
      <c r="BL18" s="32">
        <v>17699870666</v>
      </c>
      <c r="BM18" s="480"/>
      <c r="BN18" s="480"/>
      <c r="BO18" s="480"/>
      <c r="BP18" s="480"/>
      <c r="BQ18" s="225" t="s">
        <v>1593</v>
      </c>
      <c r="BR18" s="115"/>
      <c r="BS18" s="115"/>
      <c r="BT18" s="115"/>
      <c r="BU18" s="115"/>
      <c r="BV18" s="115"/>
      <c r="XFD18"/>
    </row>
    <row r="19" ht="42" hidden="1" customHeight="1" spans="1:16384">
      <c r="A19" s="276"/>
      <c r="B19" s="459">
        <f>SUM(B20:B23)</f>
        <v>4</v>
      </c>
      <c r="C19" s="459"/>
      <c r="D19" s="460"/>
      <c r="E19" s="460"/>
      <c r="F19" s="241" t="s">
        <v>675</v>
      </c>
      <c r="G19" s="461"/>
      <c r="H19" s="459">
        <f>SUM(H20:H23)</f>
        <v>9182.14</v>
      </c>
      <c r="I19" s="459"/>
      <c r="J19" s="459">
        <f t="shared" ref="J19:T19" si="43">SUM(J20:J23)</f>
        <v>7282.14</v>
      </c>
      <c r="K19" s="459">
        <f t="shared" si="43"/>
        <v>3</v>
      </c>
      <c r="L19" s="459">
        <f t="shared" si="43"/>
        <v>3</v>
      </c>
      <c r="M19" s="459">
        <f t="shared" si="43"/>
        <v>3</v>
      </c>
      <c r="N19" s="459">
        <f t="shared" si="43"/>
        <v>3</v>
      </c>
      <c r="O19" s="460">
        <f t="shared" si="43"/>
        <v>4</v>
      </c>
      <c r="P19" s="460">
        <f t="shared" si="43"/>
        <v>0</v>
      </c>
      <c r="Q19" s="460">
        <f t="shared" si="43"/>
        <v>4</v>
      </c>
      <c r="R19" s="460">
        <f t="shared" si="43"/>
        <v>0</v>
      </c>
      <c r="S19" s="460"/>
      <c r="T19" s="460">
        <f>SUM(T20:T23)</f>
        <v>0</v>
      </c>
      <c r="U19" s="460"/>
      <c r="V19" s="460">
        <f>SUM(V20:V23)</f>
        <v>3</v>
      </c>
      <c r="W19" s="459"/>
      <c r="X19" s="459"/>
      <c r="Y19" s="459"/>
      <c r="Z19" s="459"/>
      <c r="AA19" s="460">
        <f>SUM(AA20:AA23)</f>
        <v>1953</v>
      </c>
      <c r="AB19" s="174">
        <f t="shared" si="21"/>
        <v>0.268190394581812</v>
      </c>
      <c r="AC19" s="460">
        <f>SUM(AC20:AC23)</f>
        <v>1483</v>
      </c>
      <c r="AD19" s="460"/>
      <c r="AE19" s="460"/>
      <c r="AF19" s="460"/>
      <c r="AG19" s="459"/>
      <c r="AH19" s="459"/>
      <c r="AI19" s="564"/>
      <c r="AJ19" s="444"/>
      <c r="AK19" s="195"/>
      <c r="AL19" s="142"/>
      <c r="AM19" s="142"/>
      <c r="AN19" s="180"/>
      <c r="AO19" s="586"/>
      <c r="AP19" s="564"/>
      <c r="AQ19" s="564"/>
      <c r="AR19" s="585"/>
      <c r="AS19" s="586"/>
      <c r="AT19" s="586"/>
      <c r="AU19" s="459">
        <f t="shared" ref="AU19:BD19" si="44">SUM(AU20:AU23)</f>
        <v>7282.14</v>
      </c>
      <c r="AV19" s="459">
        <f t="shared" si="44"/>
        <v>0</v>
      </c>
      <c r="AW19" s="459">
        <f t="shared" si="44"/>
        <v>0</v>
      </c>
      <c r="AX19" s="459">
        <f t="shared" si="44"/>
        <v>4513</v>
      </c>
      <c r="AY19" s="459">
        <f t="shared" si="44"/>
        <v>2769.14</v>
      </c>
      <c r="AZ19" s="459">
        <f t="shared" si="44"/>
        <v>0</v>
      </c>
      <c r="BA19" s="459">
        <f t="shared" si="44"/>
        <v>0</v>
      </c>
      <c r="BB19" s="459">
        <f t="shared" si="44"/>
        <v>0</v>
      </c>
      <c r="BC19" s="459">
        <f t="shared" si="44"/>
        <v>0</v>
      </c>
      <c r="BD19" s="459">
        <f t="shared" si="44"/>
        <v>0</v>
      </c>
      <c r="BE19" s="37"/>
      <c r="BF19" s="37"/>
      <c r="BG19" s="37"/>
      <c r="BH19" s="37"/>
      <c r="BI19" s="37"/>
      <c r="BJ19" s="37"/>
      <c r="BK19" s="37"/>
      <c r="BL19" s="37"/>
      <c r="BM19" s="445"/>
      <c r="BN19" s="445"/>
      <c r="BO19" s="445"/>
      <c r="BP19" s="445"/>
      <c r="BQ19" s="148"/>
      <c r="BR19" s="115"/>
      <c r="BS19" s="115"/>
      <c r="BT19" s="115"/>
      <c r="BU19" s="115"/>
      <c r="BV19" s="115"/>
      <c r="XFD19"/>
    </row>
    <row r="20" ht="42" hidden="1" customHeight="1" spans="1:16384">
      <c r="A20" s="149">
        <v>4</v>
      </c>
      <c r="B20" s="32">
        <v>1</v>
      </c>
      <c r="C20" s="96" t="s">
        <v>87</v>
      </c>
      <c r="D20" s="249">
        <v>1</v>
      </c>
      <c r="E20" s="249">
        <v>1163</v>
      </c>
      <c r="F20" s="85" t="s">
        <v>1594</v>
      </c>
      <c r="G20" s="85" t="s">
        <v>1595</v>
      </c>
      <c r="H20" s="306">
        <v>1163</v>
      </c>
      <c r="I20" s="306"/>
      <c r="J20" s="97">
        <f>AU20</f>
        <v>1163</v>
      </c>
      <c r="K20" s="40">
        <v>1</v>
      </c>
      <c r="L20" s="40">
        <v>1</v>
      </c>
      <c r="M20" s="40">
        <v>1</v>
      </c>
      <c r="N20" s="40">
        <v>1</v>
      </c>
      <c r="O20" s="456">
        <v>1</v>
      </c>
      <c r="P20" s="456"/>
      <c r="Q20" s="456">
        <v>1</v>
      </c>
      <c r="R20" s="456"/>
      <c r="S20" s="523"/>
      <c r="T20" s="456"/>
      <c r="U20" s="523"/>
      <c r="V20" s="253">
        <v>1</v>
      </c>
      <c r="W20" s="32">
        <f>O20*J20</f>
        <v>1163</v>
      </c>
      <c r="X20" s="32">
        <f>Q20*J20</f>
        <v>1163</v>
      </c>
      <c r="Y20" s="32">
        <f>T20/J20</f>
        <v>0</v>
      </c>
      <c r="Z20" s="32">
        <f>AJ20*J20</f>
        <v>1163</v>
      </c>
      <c r="AA20" s="253">
        <v>1163</v>
      </c>
      <c r="AB20" s="174">
        <f t="shared" si="21"/>
        <v>1</v>
      </c>
      <c r="AC20" s="253">
        <v>1163</v>
      </c>
      <c r="AD20" s="253">
        <v>1</v>
      </c>
      <c r="AE20" s="253"/>
      <c r="AF20" s="543"/>
      <c r="AG20" s="37">
        <f>J20*0.75*AJ20</f>
        <v>872.25</v>
      </c>
      <c r="AH20" s="175">
        <f>AA20-AG20</f>
        <v>290.75</v>
      </c>
      <c r="AI20" s="182">
        <v>44732</v>
      </c>
      <c r="AJ20" s="565">
        <v>1</v>
      </c>
      <c r="AK20" s="566"/>
      <c r="AL20" s="152">
        <v>30</v>
      </c>
      <c r="AM20" s="152">
        <v>30</v>
      </c>
      <c r="AN20" s="195">
        <f>AM20/AL20</f>
        <v>1</v>
      </c>
      <c r="AO20" s="565"/>
      <c r="AP20" s="152"/>
      <c r="AQ20" s="152"/>
      <c r="AR20" s="565"/>
      <c r="AS20" s="565"/>
      <c r="AT20" s="565"/>
      <c r="AU20" s="40">
        <f>AV20+AW20+AX20+AY20+AZ20+BA20+BC20+BD20+BB20</f>
        <v>1163</v>
      </c>
      <c r="AV20" s="40"/>
      <c r="AW20" s="40"/>
      <c r="AX20" s="306">
        <v>1163</v>
      </c>
      <c r="AY20" s="306"/>
      <c r="AZ20" s="40"/>
      <c r="BA20" s="40"/>
      <c r="BB20" s="306"/>
      <c r="BC20" s="40"/>
      <c r="BD20" s="40"/>
      <c r="BE20" s="206" t="s">
        <v>100</v>
      </c>
      <c r="BF20" s="605" t="s">
        <v>101</v>
      </c>
      <c r="BG20" s="210" t="s">
        <v>102</v>
      </c>
      <c r="BH20" s="269" t="s">
        <v>87</v>
      </c>
      <c r="BI20" s="42" t="s">
        <v>152</v>
      </c>
      <c r="BJ20" s="269" t="s">
        <v>649</v>
      </c>
      <c r="BK20" s="42" t="s">
        <v>678</v>
      </c>
      <c r="BL20" s="32">
        <v>13899489291</v>
      </c>
      <c r="BM20" s="480"/>
      <c r="BN20" s="480"/>
      <c r="BO20" s="633" t="s">
        <v>1596</v>
      </c>
      <c r="BP20" s="633" t="s">
        <v>1597</v>
      </c>
      <c r="BQ20" s="148" t="s">
        <v>1598</v>
      </c>
      <c r="BR20" s="115"/>
      <c r="BS20" s="115"/>
      <c r="BT20" s="115"/>
      <c r="BU20" s="115"/>
      <c r="BV20" s="115"/>
      <c r="XFD20"/>
    </row>
    <row r="21" ht="42" hidden="1" customHeight="1" spans="1:16384">
      <c r="A21" s="149">
        <v>5</v>
      </c>
      <c r="B21" s="40">
        <v>1</v>
      </c>
      <c r="C21" s="33" t="s">
        <v>88</v>
      </c>
      <c r="D21" s="456">
        <v>1</v>
      </c>
      <c r="E21" s="462">
        <v>2300</v>
      </c>
      <c r="F21" s="95" t="s">
        <v>1599</v>
      </c>
      <c r="G21" s="463" t="s">
        <v>1600</v>
      </c>
      <c r="H21" s="464">
        <v>1769.14</v>
      </c>
      <c r="I21" s="464"/>
      <c r="J21" s="97">
        <f>AU21</f>
        <v>1769.14</v>
      </c>
      <c r="K21" s="40">
        <v>1</v>
      </c>
      <c r="L21" s="40">
        <v>1</v>
      </c>
      <c r="M21" s="40">
        <v>1</v>
      </c>
      <c r="N21" s="40">
        <v>1</v>
      </c>
      <c r="O21" s="456">
        <v>1</v>
      </c>
      <c r="P21" s="456"/>
      <c r="Q21" s="456">
        <v>1</v>
      </c>
      <c r="R21" s="456"/>
      <c r="S21" s="456"/>
      <c r="T21" s="456"/>
      <c r="U21" s="456"/>
      <c r="V21" s="253">
        <v>1</v>
      </c>
      <c r="W21" s="32">
        <f>O21*J21</f>
        <v>1769.14</v>
      </c>
      <c r="X21" s="32">
        <f>Q21*J21</f>
        <v>1769.14</v>
      </c>
      <c r="Y21" s="32">
        <f>T21/J21</f>
        <v>0</v>
      </c>
      <c r="Z21" s="32">
        <f>AJ21*J21</f>
        <v>1769.14</v>
      </c>
      <c r="AA21" s="253">
        <v>390</v>
      </c>
      <c r="AB21" s="174">
        <f t="shared" si="21"/>
        <v>0.2204460924517</v>
      </c>
      <c r="AC21" s="456">
        <v>320</v>
      </c>
      <c r="AD21" s="544"/>
      <c r="AE21" s="456"/>
      <c r="AF21" s="456"/>
      <c r="AG21" s="37">
        <f>J21*0.75*AJ21</f>
        <v>1326.855</v>
      </c>
      <c r="AH21" s="175">
        <f>AA21-AG21</f>
        <v>-936.855</v>
      </c>
      <c r="AI21" s="182">
        <v>44627</v>
      </c>
      <c r="AJ21" s="565">
        <v>1</v>
      </c>
      <c r="AK21" s="566"/>
      <c r="AL21" s="152">
        <v>40</v>
      </c>
      <c r="AM21" s="152">
        <v>30</v>
      </c>
      <c r="AN21" s="195">
        <f>AM21/AL21</f>
        <v>0.75</v>
      </c>
      <c r="AO21" s="590" t="s">
        <v>318</v>
      </c>
      <c r="AP21" s="149"/>
      <c r="AQ21" s="149"/>
      <c r="AR21" s="591" t="s">
        <v>1601</v>
      </c>
      <c r="AS21" s="565"/>
      <c r="AT21" s="565"/>
      <c r="AU21" s="40">
        <f>AV21+AW21+AX21+AY21+AZ21+BA21+BC21+BD21+BB21</f>
        <v>1769.14</v>
      </c>
      <c r="AV21" s="97"/>
      <c r="AW21" s="97"/>
      <c r="AX21" s="97"/>
      <c r="AY21" s="97">
        <v>1769.14</v>
      </c>
      <c r="AZ21" s="40"/>
      <c r="BA21" s="40"/>
      <c r="BB21" s="40"/>
      <c r="BC21" s="40"/>
      <c r="BD21" s="40"/>
      <c r="BE21" s="206" t="s">
        <v>100</v>
      </c>
      <c r="BF21" s="605" t="s">
        <v>101</v>
      </c>
      <c r="BG21" s="210" t="s">
        <v>102</v>
      </c>
      <c r="BH21" s="269" t="s">
        <v>88</v>
      </c>
      <c r="BI21" s="269" t="s">
        <v>645</v>
      </c>
      <c r="BJ21" s="42" t="s">
        <v>111</v>
      </c>
      <c r="BK21" s="42" t="s">
        <v>112</v>
      </c>
      <c r="BL21" s="32">
        <v>17699870666</v>
      </c>
      <c r="BM21" s="633" t="s">
        <v>1602</v>
      </c>
      <c r="BN21" s="480">
        <v>18690808799</v>
      </c>
      <c r="BO21" s="633" t="s">
        <v>1603</v>
      </c>
      <c r="BP21" s="633" t="s">
        <v>1604</v>
      </c>
      <c r="BQ21" s="151"/>
      <c r="BR21" s="115"/>
      <c r="BS21" s="115"/>
      <c r="BT21" s="115"/>
      <c r="BU21" s="115"/>
      <c r="BV21" s="115"/>
      <c r="XFD21"/>
    </row>
    <row r="22" ht="42" hidden="1" customHeight="1" spans="1:16384">
      <c r="A22" s="149">
        <v>6</v>
      </c>
      <c r="B22" s="32">
        <v>1</v>
      </c>
      <c r="C22" s="96" t="s">
        <v>89</v>
      </c>
      <c r="D22" s="249"/>
      <c r="E22" s="249"/>
      <c r="F22" s="69" t="s">
        <v>1605</v>
      </c>
      <c r="G22" s="457" t="s">
        <v>1606</v>
      </c>
      <c r="H22" s="40">
        <v>3350</v>
      </c>
      <c r="I22" s="40"/>
      <c r="J22" s="97">
        <f>AU22</f>
        <v>3350</v>
      </c>
      <c r="K22" s="40">
        <v>1</v>
      </c>
      <c r="L22" s="40">
        <v>1</v>
      </c>
      <c r="M22" s="40">
        <v>1</v>
      </c>
      <c r="N22" s="40">
        <v>1</v>
      </c>
      <c r="O22" s="456">
        <v>1</v>
      </c>
      <c r="P22" s="456"/>
      <c r="Q22" s="456">
        <v>1</v>
      </c>
      <c r="R22" s="456"/>
      <c r="S22" s="456"/>
      <c r="T22" s="456"/>
      <c r="U22" s="456"/>
      <c r="V22" s="456"/>
      <c r="W22" s="32">
        <f>O22*J22</f>
        <v>3350</v>
      </c>
      <c r="X22" s="32">
        <f>Q22*J22</f>
        <v>3350</v>
      </c>
      <c r="Y22" s="32">
        <f>T22/J22</f>
        <v>0</v>
      </c>
      <c r="Z22" s="32">
        <f>AJ22*J22</f>
        <v>0</v>
      </c>
      <c r="AA22" s="253"/>
      <c r="AB22" s="174">
        <f t="shared" si="21"/>
        <v>0</v>
      </c>
      <c r="AC22" s="253"/>
      <c r="AD22" s="253"/>
      <c r="AE22" s="253"/>
      <c r="AF22" s="253"/>
      <c r="AG22" s="37">
        <f>J22*0.75*AJ22</f>
        <v>0</v>
      </c>
      <c r="AH22" s="175">
        <f>AA22-AG22</f>
        <v>0</v>
      </c>
      <c r="AI22" s="182">
        <v>44854</v>
      </c>
      <c r="AJ22" s="565"/>
      <c r="AK22" s="566"/>
      <c r="AL22" s="152"/>
      <c r="AM22" s="152"/>
      <c r="AN22" s="195" t="e">
        <f>AM22/AL22</f>
        <v>#DIV/0!</v>
      </c>
      <c r="AO22" s="592" t="s">
        <v>1607</v>
      </c>
      <c r="AP22" s="293"/>
      <c r="AQ22" s="293"/>
      <c r="AR22" s="565"/>
      <c r="AS22" s="565"/>
      <c r="AT22" s="565"/>
      <c r="AU22" s="40">
        <f>AV22+AW22+AX22+AY22+AZ22+BA22+BC22+BD22+BB22</f>
        <v>3350</v>
      </c>
      <c r="AV22" s="40"/>
      <c r="AW22" s="40"/>
      <c r="AX22" s="40">
        <v>3350</v>
      </c>
      <c r="AY22" s="40"/>
      <c r="AZ22" s="40"/>
      <c r="BA22" s="40"/>
      <c r="BB22" s="40"/>
      <c r="BC22" s="40"/>
      <c r="BD22" s="40"/>
      <c r="BE22" s="206" t="s">
        <v>100</v>
      </c>
      <c r="BF22" s="605" t="s">
        <v>101</v>
      </c>
      <c r="BG22" s="210" t="s">
        <v>102</v>
      </c>
      <c r="BH22" s="269" t="s">
        <v>89</v>
      </c>
      <c r="BI22" s="606" t="s">
        <v>124</v>
      </c>
      <c r="BJ22" s="42" t="s">
        <v>125</v>
      </c>
      <c r="BK22" s="42" t="s">
        <v>126</v>
      </c>
      <c r="BL22" s="32">
        <v>15700991168</v>
      </c>
      <c r="BM22" s="480"/>
      <c r="BN22" s="480"/>
      <c r="BO22" s="633" t="s">
        <v>1608</v>
      </c>
      <c r="BP22" s="633" t="s">
        <v>761</v>
      </c>
      <c r="BQ22" s="150" t="s">
        <v>1598</v>
      </c>
      <c r="BR22" s="115"/>
      <c r="BS22" s="115"/>
      <c r="BT22" s="115"/>
      <c r="BU22" s="115"/>
      <c r="BV22" s="115"/>
      <c r="XFD22"/>
    </row>
    <row r="23" ht="42" customHeight="1" spans="1:69">
      <c r="A23" s="465">
        <v>7</v>
      </c>
      <c r="B23" s="466">
        <v>1</v>
      </c>
      <c r="C23" s="467" t="s">
        <v>90</v>
      </c>
      <c r="D23" s="468">
        <v>1</v>
      </c>
      <c r="E23" s="468">
        <v>1400</v>
      </c>
      <c r="F23" s="469" t="s">
        <v>1609</v>
      </c>
      <c r="G23" s="65" t="s">
        <v>1610</v>
      </c>
      <c r="H23" s="466">
        <v>2900</v>
      </c>
      <c r="I23" s="302"/>
      <c r="J23" s="483">
        <f>AU23</f>
        <v>1000</v>
      </c>
      <c r="K23" s="302"/>
      <c r="L23" s="302"/>
      <c r="M23" s="302"/>
      <c r="N23" s="302"/>
      <c r="O23" s="470">
        <v>1</v>
      </c>
      <c r="P23" s="470"/>
      <c r="Q23" s="470">
        <v>1</v>
      </c>
      <c r="R23" s="470"/>
      <c r="S23" s="521"/>
      <c r="T23" s="470"/>
      <c r="U23" s="521"/>
      <c r="V23" s="470">
        <v>1</v>
      </c>
      <c r="W23" s="32">
        <f>O23*J23</f>
        <v>1000</v>
      </c>
      <c r="X23" s="32">
        <f>Q23*J23</f>
        <v>1000</v>
      </c>
      <c r="Y23" s="32">
        <f>T23/J23</f>
        <v>0</v>
      </c>
      <c r="Z23" s="32">
        <f>AJ23*J23</f>
        <v>1000</v>
      </c>
      <c r="AA23" s="545">
        <v>400</v>
      </c>
      <c r="AB23" s="542">
        <f t="shared" si="21"/>
        <v>0.4</v>
      </c>
      <c r="AC23" s="545"/>
      <c r="AD23" s="545">
        <v>1</v>
      </c>
      <c r="AE23" s="545"/>
      <c r="AF23" s="546"/>
      <c r="AG23" s="441">
        <f>J23*0.75*AJ23</f>
        <v>750</v>
      </c>
      <c r="AH23" s="562">
        <f>AA23-AG23</f>
        <v>-350</v>
      </c>
      <c r="AI23" s="567">
        <v>44818</v>
      </c>
      <c r="AJ23" s="565">
        <v>1</v>
      </c>
      <c r="AK23" s="566"/>
      <c r="AL23" s="152"/>
      <c r="AM23" s="152"/>
      <c r="AN23" s="195" t="e">
        <f>AM23/AL23</f>
        <v>#DIV/0!</v>
      </c>
      <c r="AO23" s="593"/>
      <c r="AP23" s="182"/>
      <c r="AQ23" s="182"/>
      <c r="AR23" s="594" t="s">
        <v>1611</v>
      </c>
      <c r="AS23" s="595"/>
      <c r="AT23" s="595"/>
      <c r="AU23" s="40">
        <f>AV23+AW23+AX23+AY23+AZ23+BA23+BC23+BD23+BB23</f>
        <v>1000</v>
      </c>
      <c r="AV23" s="302"/>
      <c r="AW23" s="302"/>
      <c r="AX23" s="302"/>
      <c r="AY23" s="302">
        <v>1000</v>
      </c>
      <c r="AZ23" s="302"/>
      <c r="BA23" s="302"/>
      <c r="BB23" s="302"/>
      <c r="BC23" s="302"/>
      <c r="BD23" s="302"/>
      <c r="BE23" s="210" t="s">
        <v>100</v>
      </c>
      <c r="BF23" s="605" t="s">
        <v>101</v>
      </c>
      <c r="BG23" s="210" t="s">
        <v>102</v>
      </c>
      <c r="BH23" s="42" t="s">
        <v>90</v>
      </c>
      <c r="BI23" s="42" t="s">
        <v>307</v>
      </c>
      <c r="BJ23" s="42" t="s">
        <v>670</v>
      </c>
      <c r="BK23" s="42" t="s">
        <v>671</v>
      </c>
      <c r="BL23" s="32">
        <v>18809083200</v>
      </c>
      <c r="BM23" s="480"/>
      <c r="BN23" s="480"/>
      <c r="BO23" s="633" t="s">
        <v>200</v>
      </c>
      <c r="BP23" s="633" t="s">
        <v>1612</v>
      </c>
      <c r="BQ23" s="631" t="s">
        <v>1613</v>
      </c>
    </row>
    <row r="24" ht="42" hidden="1" customHeight="1" spans="1:16384">
      <c r="A24" s="152"/>
      <c r="B24" s="459">
        <f>SUM(B25:B38)</f>
        <v>14</v>
      </c>
      <c r="C24" s="302"/>
      <c r="D24" s="470"/>
      <c r="E24" s="470"/>
      <c r="F24" s="241" t="s">
        <v>723</v>
      </c>
      <c r="G24" s="471"/>
      <c r="H24" s="459">
        <f>SUM(H25:H38)</f>
        <v>147257</v>
      </c>
      <c r="I24" s="459"/>
      <c r="J24" s="459">
        <f t="shared" ref="J24:R24" si="45">SUM(J25:J38)</f>
        <v>34257</v>
      </c>
      <c r="K24" s="459">
        <f t="shared" si="45"/>
        <v>14</v>
      </c>
      <c r="L24" s="459">
        <f t="shared" si="45"/>
        <v>14</v>
      </c>
      <c r="M24" s="459">
        <f t="shared" si="45"/>
        <v>6</v>
      </c>
      <c r="N24" s="459">
        <f t="shared" si="45"/>
        <v>6</v>
      </c>
      <c r="O24" s="460">
        <f t="shared" si="45"/>
        <v>6</v>
      </c>
      <c r="P24" s="460">
        <f t="shared" si="45"/>
        <v>8</v>
      </c>
      <c r="Q24" s="460">
        <f t="shared" si="45"/>
        <v>5</v>
      </c>
      <c r="R24" s="460">
        <f t="shared" si="45"/>
        <v>1</v>
      </c>
      <c r="S24" s="460"/>
      <c r="T24" s="460">
        <f>SUM(T25:T38)</f>
        <v>1</v>
      </c>
      <c r="U24" s="521"/>
      <c r="V24" s="460">
        <f>SUM(V25:V38)</f>
        <v>2</v>
      </c>
      <c r="W24" s="459"/>
      <c r="X24" s="459"/>
      <c r="Y24" s="459"/>
      <c r="Z24" s="459"/>
      <c r="AA24" s="460">
        <f>SUM(AA25:AA38)</f>
        <v>2070</v>
      </c>
      <c r="AB24" s="174">
        <f t="shared" si="21"/>
        <v>0.060425606445398</v>
      </c>
      <c r="AC24" s="460">
        <f>SUM(AC25:AC38)</f>
        <v>5400</v>
      </c>
      <c r="AD24" s="460"/>
      <c r="AE24" s="460"/>
      <c r="AF24" s="460"/>
      <c r="AG24" s="459"/>
      <c r="AH24" s="459"/>
      <c r="AI24" s="182"/>
      <c r="AJ24" s="565"/>
      <c r="AK24" s="566"/>
      <c r="AL24" s="152"/>
      <c r="AM24" s="152"/>
      <c r="AN24" s="299"/>
      <c r="AO24" s="595"/>
      <c r="AP24" s="182"/>
      <c r="AQ24" s="182"/>
      <c r="AR24" s="596"/>
      <c r="AS24" s="595"/>
      <c r="AT24" s="595"/>
      <c r="AU24" s="459">
        <f>SUM(AU25:AU38)</f>
        <v>34257</v>
      </c>
      <c r="AV24" s="459">
        <f t="shared" ref="AV24:BE24" si="46">SUM(AV25:AV38)</f>
        <v>667</v>
      </c>
      <c r="AW24" s="459">
        <f t="shared" si="46"/>
        <v>556</v>
      </c>
      <c r="AX24" s="459">
        <f t="shared" si="46"/>
        <v>21034</v>
      </c>
      <c r="AY24" s="459">
        <f t="shared" si="46"/>
        <v>0</v>
      </c>
      <c r="AZ24" s="459">
        <f t="shared" si="46"/>
        <v>0</v>
      </c>
      <c r="BA24" s="459">
        <f t="shared" si="46"/>
        <v>0</v>
      </c>
      <c r="BB24" s="459">
        <f t="shared" si="46"/>
        <v>0</v>
      </c>
      <c r="BC24" s="459">
        <f t="shared" si="46"/>
        <v>12000</v>
      </c>
      <c r="BD24" s="459">
        <f t="shared" si="46"/>
        <v>0</v>
      </c>
      <c r="BE24" s="459"/>
      <c r="BF24" s="504"/>
      <c r="BG24" s="219"/>
      <c r="BH24" s="32"/>
      <c r="BI24" s="32"/>
      <c r="BJ24" s="32"/>
      <c r="BK24" s="32"/>
      <c r="BL24" s="32"/>
      <c r="BM24" s="480"/>
      <c r="BN24" s="480"/>
      <c r="BO24" s="480"/>
      <c r="BP24" s="480"/>
      <c r="BQ24" s="225"/>
      <c r="BR24" s="115"/>
      <c r="BS24" s="115"/>
      <c r="BT24" s="115"/>
      <c r="BU24" s="115"/>
      <c r="BV24" s="115"/>
      <c r="XFD24"/>
    </row>
    <row r="25" ht="51" hidden="1" customHeight="1" spans="1:16384">
      <c r="A25" s="149">
        <v>8</v>
      </c>
      <c r="B25" s="32">
        <v>1</v>
      </c>
      <c r="C25" s="96" t="s">
        <v>87</v>
      </c>
      <c r="D25" s="249">
        <v>1</v>
      </c>
      <c r="E25" s="249">
        <v>2300</v>
      </c>
      <c r="F25" s="85" t="s">
        <v>1614</v>
      </c>
      <c r="G25" s="85" t="s">
        <v>1615</v>
      </c>
      <c r="H25" s="306">
        <v>3500</v>
      </c>
      <c r="I25" s="306"/>
      <c r="J25" s="40">
        <v>3500</v>
      </c>
      <c r="K25" s="146">
        <v>1</v>
      </c>
      <c r="L25" s="146">
        <v>1</v>
      </c>
      <c r="M25" s="146">
        <v>1</v>
      </c>
      <c r="N25" s="40">
        <v>1</v>
      </c>
      <c r="O25" s="456">
        <v>1</v>
      </c>
      <c r="P25" s="456"/>
      <c r="Q25" s="456">
        <v>1</v>
      </c>
      <c r="R25" s="456"/>
      <c r="S25" s="521">
        <v>44778</v>
      </c>
      <c r="T25" s="456">
        <v>1</v>
      </c>
      <c r="U25" s="524">
        <v>44880</v>
      </c>
      <c r="V25" s="456"/>
      <c r="W25" s="32">
        <f t="shared" ref="W25:W38" si="47">O25*J25</f>
        <v>3500</v>
      </c>
      <c r="X25" s="32">
        <f t="shared" ref="X25:X38" si="48">Q25*J25</f>
        <v>3500</v>
      </c>
      <c r="Y25" s="32">
        <f t="shared" ref="Y25:Y38" si="49">T25/J25</f>
        <v>0.000285714285714286</v>
      </c>
      <c r="Z25" s="32">
        <f t="shared" ref="Z25:Z38" si="50">AJ25*J25</f>
        <v>0</v>
      </c>
      <c r="AA25" s="456"/>
      <c r="AB25" s="174">
        <f t="shared" ref="AB25:AB39" si="51">AA25/J25</f>
        <v>0</v>
      </c>
      <c r="AC25" s="456"/>
      <c r="AD25" s="480"/>
      <c r="AE25" s="480"/>
      <c r="AF25" s="523"/>
      <c r="AG25" s="37">
        <f t="shared" ref="AG25:AG39" si="52">J25*0.75*AJ25</f>
        <v>0</v>
      </c>
      <c r="AH25" s="175">
        <f t="shared" ref="AH25:AH31" si="53">AA25-AG25</f>
        <v>0</v>
      </c>
      <c r="AI25" s="568">
        <v>44890</v>
      </c>
      <c r="AJ25" s="565"/>
      <c r="AK25" s="566"/>
      <c r="AL25" s="152"/>
      <c r="AM25" s="152"/>
      <c r="AN25" s="195" t="e">
        <f t="shared" ref="AN25:AN31" si="54">AM25/AL25</f>
        <v>#DIV/0!</v>
      </c>
      <c r="AO25" s="595"/>
      <c r="AP25" s="182"/>
      <c r="AQ25" s="182"/>
      <c r="AR25" s="597" t="s">
        <v>1616</v>
      </c>
      <c r="AS25" s="595"/>
      <c r="AT25" s="595"/>
      <c r="AU25" s="40">
        <f t="shared" ref="AU25:AU31" si="55">AV25+AW25+AX25+AY25+AZ25+BA25+BC25+BD25+BB25</f>
        <v>3500</v>
      </c>
      <c r="AV25" s="146"/>
      <c r="AW25" s="146"/>
      <c r="AX25" s="40">
        <v>3500</v>
      </c>
      <c r="AY25" s="146"/>
      <c r="AZ25" s="146"/>
      <c r="BA25" s="146"/>
      <c r="BB25" s="146"/>
      <c r="BC25" s="146"/>
      <c r="BD25" s="306"/>
      <c r="BE25" s="206" t="s">
        <v>100</v>
      </c>
      <c r="BF25" s="269" t="s">
        <v>101</v>
      </c>
      <c r="BG25" s="607" t="s">
        <v>102</v>
      </c>
      <c r="BH25" s="96" t="s">
        <v>87</v>
      </c>
      <c r="BI25" s="42" t="s">
        <v>152</v>
      </c>
      <c r="BJ25" s="269" t="s">
        <v>649</v>
      </c>
      <c r="BK25" s="269" t="s">
        <v>650</v>
      </c>
      <c r="BL25" s="608">
        <v>13899489291</v>
      </c>
      <c r="BM25" s="634"/>
      <c r="BN25" s="634"/>
      <c r="BO25" s="635" t="s">
        <v>681</v>
      </c>
      <c r="BP25" s="635" t="s">
        <v>1617</v>
      </c>
      <c r="BQ25" s="148"/>
      <c r="BR25" s="115"/>
      <c r="BS25" s="115"/>
      <c r="BT25" s="115"/>
      <c r="BU25" s="115"/>
      <c r="BV25" s="115"/>
      <c r="XFD25"/>
    </row>
    <row r="26" s="132" customFormat="1" ht="42" hidden="1" customHeight="1" spans="1:69">
      <c r="A26" s="149">
        <v>9</v>
      </c>
      <c r="B26" s="32">
        <v>1</v>
      </c>
      <c r="C26" s="96" t="s">
        <v>87</v>
      </c>
      <c r="D26" s="249"/>
      <c r="E26" s="249"/>
      <c r="F26" s="85" t="s">
        <v>1618</v>
      </c>
      <c r="G26" s="85" t="s">
        <v>1619</v>
      </c>
      <c r="H26" s="306">
        <v>2327</v>
      </c>
      <c r="I26" s="306"/>
      <c r="J26" s="97">
        <v>2327</v>
      </c>
      <c r="K26" s="146">
        <v>1</v>
      </c>
      <c r="L26" s="146">
        <v>1</v>
      </c>
      <c r="M26" s="146">
        <v>1</v>
      </c>
      <c r="N26" s="146">
        <v>1</v>
      </c>
      <c r="O26" s="253">
        <v>1</v>
      </c>
      <c r="P26" s="253"/>
      <c r="Q26" s="253">
        <v>1</v>
      </c>
      <c r="R26" s="253"/>
      <c r="S26" s="521"/>
      <c r="T26" s="253"/>
      <c r="U26" s="521"/>
      <c r="V26" s="253"/>
      <c r="W26" s="32">
        <f t="shared" si="47"/>
        <v>2327</v>
      </c>
      <c r="X26" s="32">
        <f t="shared" si="48"/>
        <v>2327</v>
      </c>
      <c r="Y26" s="32">
        <f t="shared" si="49"/>
        <v>0</v>
      </c>
      <c r="Z26" s="32">
        <f t="shared" si="50"/>
        <v>0</v>
      </c>
      <c r="AA26" s="253"/>
      <c r="AB26" s="174">
        <f t="shared" si="51"/>
        <v>0</v>
      </c>
      <c r="AC26" s="253">
        <v>1900</v>
      </c>
      <c r="AD26" s="253"/>
      <c r="AE26" s="253"/>
      <c r="AF26" s="543">
        <v>44875</v>
      </c>
      <c r="AG26" s="37">
        <f t="shared" si="52"/>
        <v>0</v>
      </c>
      <c r="AH26" s="175">
        <f t="shared" si="53"/>
        <v>0</v>
      </c>
      <c r="AI26" s="182">
        <v>44864</v>
      </c>
      <c r="AJ26" s="565"/>
      <c r="AK26" s="566"/>
      <c r="AL26" s="152"/>
      <c r="AM26" s="152"/>
      <c r="AN26" s="195" t="e">
        <f t="shared" si="54"/>
        <v>#DIV/0!</v>
      </c>
      <c r="AO26" s="565"/>
      <c r="AP26" s="152"/>
      <c r="AQ26" s="152"/>
      <c r="AR26" s="565"/>
      <c r="AS26" s="565"/>
      <c r="AT26" s="565"/>
      <c r="AU26" s="40">
        <f t="shared" si="55"/>
        <v>2327</v>
      </c>
      <c r="AV26" s="146"/>
      <c r="AW26" s="146"/>
      <c r="AX26" s="97">
        <v>2327</v>
      </c>
      <c r="AY26" s="306"/>
      <c r="AZ26" s="146"/>
      <c r="BA26" s="146"/>
      <c r="BB26" s="146"/>
      <c r="BC26" s="146"/>
      <c r="BD26" s="146"/>
      <c r="BE26" s="206" t="s">
        <v>100</v>
      </c>
      <c r="BF26" s="269" t="s">
        <v>101</v>
      </c>
      <c r="BG26" s="607" t="s">
        <v>102</v>
      </c>
      <c r="BH26" s="96" t="s">
        <v>87</v>
      </c>
      <c r="BI26" s="42" t="s">
        <v>152</v>
      </c>
      <c r="BJ26" s="269" t="s">
        <v>649</v>
      </c>
      <c r="BK26" s="269" t="s">
        <v>650</v>
      </c>
      <c r="BL26" s="608">
        <v>13899489291</v>
      </c>
      <c r="BM26" s="634"/>
      <c r="BN26" s="634"/>
      <c r="BO26" s="635" t="s">
        <v>1620</v>
      </c>
      <c r="BP26" s="635" t="s">
        <v>1620</v>
      </c>
      <c r="BQ26" s="151" t="s">
        <v>1621</v>
      </c>
    </row>
    <row r="27" s="132" customFormat="1" ht="42" hidden="1" customHeight="1" spans="1:69">
      <c r="A27" s="149">
        <v>10</v>
      </c>
      <c r="B27" s="32">
        <v>1</v>
      </c>
      <c r="C27" s="96" t="s">
        <v>87</v>
      </c>
      <c r="D27" s="249">
        <v>1</v>
      </c>
      <c r="E27" s="249">
        <v>1400</v>
      </c>
      <c r="F27" s="85" t="s">
        <v>1622</v>
      </c>
      <c r="G27" s="85" t="s">
        <v>1623</v>
      </c>
      <c r="H27" s="306">
        <v>1800</v>
      </c>
      <c r="I27" s="306"/>
      <c r="J27" s="306">
        <v>1800</v>
      </c>
      <c r="K27" s="40">
        <v>1</v>
      </c>
      <c r="L27" s="40">
        <v>1</v>
      </c>
      <c r="M27" s="40">
        <v>1</v>
      </c>
      <c r="N27" s="40">
        <v>1</v>
      </c>
      <c r="O27" s="456">
        <v>1</v>
      </c>
      <c r="P27" s="456"/>
      <c r="Q27" s="456">
        <v>1</v>
      </c>
      <c r="R27" s="456"/>
      <c r="S27" s="521"/>
      <c r="T27" s="456"/>
      <c r="U27" s="521"/>
      <c r="V27" s="456">
        <v>1</v>
      </c>
      <c r="W27" s="32">
        <f t="shared" si="47"/>
        <v>1800</v>
      </c>
      <c r="X27" s="32">
        <f t="shared" si="48"/>
        <v>1800</v>
      </c>
      <c r="Y27" s="32">
        <f t="shared" si="49"/>
        <v>0</v>
      </c>
      <c r="Z27" s="32">
        <f t="shared" si="50"/>
        <v>1800</v>
      </c>
      <c r="AA27" s="253">
        <v>1650</v>
      </c>
      <c r="AB27" s="174">
        <f t="shared" si="51"/>
        <v>0.916666666666667</v>
      </c>
      <c r="AC27" s="253">
        <v>1600</v>
      </c>
      <c r="AD27" s="253">
        <v>1</v>
      </c>
      <c r="AE27" s="253"/>
      <c r="AF27" s="543"/>
      <c r="AG27" s="37">
        <f t="shared" si="52"/>
        <v>1350</v>
      </c>
      <c r="AH27" s="175">
        <f t="shared" si="53"/>
        <v>300</v>
      </c>
      <c r="AI27" s="182">
        <v>44776</v>
      </c>
      <c r="AJ27" s="565">
        <v>1</v>
      </c>
      <c r="AK27" s="566"/>
      <c r="AL27" s="152"/>
      <c r="AM27" s="152"/>
      <c r="AN27" s="195" t="e">
        <f t="shared" si="54"/>
        <v>#DIV/0!</v>
      </c>
      <c r="AO27" s="565"/>
      <c r="AP27" s="152"/>
      <c r="AQ27" s="152"/>
      <c r="AR27" s="565"/>
      <c r="AS27" s="565"/>
      <c r="AT27" s="565"/>
      <c r="AU27" s="40">
        <f t="shared" si="55"/>
        <v>1800</v>
      </c>
      <c r="AV27" s="40"/>
      <c r="AW27" s="40"/>
      <c r="AX27" s="306">
        <v>1800</v>
      </c>
      <c r="AY27" s="306"/>
      <c r="AZ27" s="40"/>
      <c r="BA27" s="40"/>
      <c r="BB27" s="306"/>
      <c r="BC27" s="40"/>
      <c r="BD27" s="306"/>
      <c r="BE27" s="206" t="s">
        <v>100</v>
      </c>
      <c r="BF27" s="605" t="s">
        <v>101</v>
      </c>
      <c r="BG27" s="210" t="s">
        <v>102</v>
      </c>
      <c r="BH27" s="269" t="s">
        <v>87</v>
      </c>
      <c r="BI27" s="42" t="s">
        <v>152</v>
      </c>
      <c r="BJ27" s="269" t="s">
        <v>649</v>
      </c>
      <c r="BK27" s="42" t="s">
        <v>678</v>
      </c>
      <c r="BL27" s="32">
        <v>13899489291</v>
      </c>
      <c r="BM27" s="480"/>
      <c r="BN27" s="480"/>
      <c r="BO27" s="633" t="s">
        <v>681</v>
      </c>
      <c r="BP27" s="633" t="s">
        <v>1624</v>
      </c>
      <c r="BQ27" s="151" t="s">
        <v>1621</v>
      </c>
    </row>
    <row r="28" s="132" customFormat="1" ht="42" hidden="1" customHeight="1" spans="1:69">
      <c r="A28" s="149">
        <v>11</v>
      </c>
      <c r="B28" s="32">
        <v>1</v>
      </c>
      <c r="C28" s="96" t="s">
        <v>87</v>
      </c>
      <c r="D28" s="249"/>
      <c r="E28" s="249"/>
      <c r="F28" s="85" t="s">
        <v>1625</v>
      </c>
      <c r="G28" s="85" t="s">
        <v>1626</v>
      </c>
      <c r="H28" s="304">
        <v>1500</v>
      </c>
      <c r="I28" s="304"/>
      <c r="J28" s="97">
        <f>AU28</f>
        <v>1500</v>
      </c>
      <c r="K28" s="40">
        <v>1</v>
      </c>
      <c r="L28" s="40">
        <v>1</v>
      </c>
      <c r="M28" s="40">
        <v>1</v>
      </c>
      <c r="N28" s="40">
        <v>1</v>
      </c>
      <c r="O28" s="456">
        <v>1</v>
      </c>
      <c r="P28" s="456"/>
      <c r="Q28" s="456">
        <v>1</v>
      </c>
      <c r="R28" s="456"/>
      <c r="S28" s="521"/>
      <c r="T28" s="456"/>
      <c r="U28" s="521"/>
      <c r="V28" s="456"/>
      <c r="W28" s="32">
        <f t="shared" si="47"/>
        <v>1500</v>
      </c>
      <c r="X28" s="32">
        <f t="shared" si="48"/>
        <v>1500</v>
      </c>
      <c r="Y28" s="32">
        <f t="shared" si="49"/>
        <v>0</v>
      </c>
      <c r="Z28" s="32">
        <f t="shared" si="50"/>
        <v>0</v>
      </c>
      <c r="AA28" s="253"/>
      <c r="AB28" s="174">
        <f t="shared" si="51"/>
        <v>0</v>
      </c>
      <c r="AC28" s="253">
        <v>1400</v>
      </c>
      <c r="AD28" s="253"/>
      <c r="AE28" s="253"/>
      <c r="AF28" s="543">
        <v>44875</v>
      </c>
      <c r="AG28" s="37">
        <f t="shared" si="52"/>
        <v>0</v>
      </c>
      <c r="AH28" s="175">
        <f t="shared" si="53"/>
        <v>0</v>
      </c>
      <c r="AI28" s="182">
        <v>44864</v>
      </c>
      <c r="AJ28" s="565"/>
      <c r="AK28" s="566"/>
      <c r="AL28" s="152"/>
      <c r="AM28" s="152"/>
      <c r="AN28" s="195" t="e">
        <f t="shared" si="54"/>
        <v>#DIV/0!</v>
      </c>
      <c r="AO28" s="565"/>
      <c r="AP28" s="152"/>
      <c r="AQ28" s="152"/>
      <c r="AR28" s="565"/>
      <c r="AS28" s="565"/>
      <c r="AT28" s="565"/>
      <c r="AU28" s="40">
        <f t="shared" si="55"/>
        <v>1500</v>
      </c>
      <c r="AV28" s="40"/>
      <c r="AW28" s="40"/>
      <c r="AX28" s="304">
        <v>1500</v>
      </c>
      <c r="AY28" s="306"/>
      <c r="AZ28" s="40"/>
      <c r="BA28" s="40"/>
      <c r="BB28" s="304"/>
      <c r="BC28" s="40"/>
      <c r="BD28" s="304"/>
      <c r="BE28" s="206" t="s">
        <v>100</v>
      </c>
      <c r="BF28" s="605" t="s">
        <v>101</v>
      </c>
      <c r="BG28" s="210" t="s">
        <v>102</v>
      </c>
      <c r="BH28" s="269" t="s">
        <v>87</v>
      </c>
      <c r="BI28" s="42" t="s">
        <v>152</v>
      </c>
      <c r="BJ28" s="269" t="s">
        <v>649</v>
      </c>
      <c r="BK28" s="42" t="s">
        <v>678</v>
      </c>
      <c r="BL28" s="32">
        <v>13899489291</v>
      </c>
      <c r="BM28" s="480"/>
      <c r="BN28" s="480"/>
      <c r="BO28" s="633" t="s">
        <v>1596</v>
      </c>
      <c r="BP28" s="633" t="s">
        <v>1627</v>
      </c>
      <c r="BQ28" s="151" t="s">
        <v>1621</v>
      </c>
    </row>
    <row r="29" ht="42" hidden="1" customHeight="1" spans="1:16384">
      <c r="A29" s="149">
        <v>12</v>
      </c>
      <c r="B29" s="472">
        <v>1</v>
      </c>
      <c r="C29" s="96" t="s">
        <v>87</v>
      </c>
      <c r="D29" s="249">
        <v>1</v>
      </c>
      <c r="E29" s="249">
        <v>556</v>
      </c>
      <c r="F29" s="463" t="s">
        <v>1628</v>
      </c>
      <c r="G29" s="463" t="s">
        <v>1629</v>
      </c>
      <c r="H29" s="473">
        <v>556</v>
      </c>
      <c r="I29" s="473"/>
      <c r="J29" s="40">
        <f>AU29</f>
        <v>556</v>
      </c>
      <c r="K29" s="502">
        <v>1</v>
      </c>
      <c r="L29" s="502">
        <v>1</v>
      </c>
      <c r="M29" s="502">
        <v>1</v>
      </c>
      <c r="N29" s="502">
        <v>1</v>
      </c>
      <c r="O29" s="503">
        <v>1</v>
      </c>
      <c r="P29" s="503"/>
      <c r="Q29" s="503">
        <v>1</v>
      </c>
      <c r="R29" s="503"/>
      <c r="S29" s="521"/>
      <c r="T29" s="503"/>
      <c r="U29" s="521"/>
      <c r="V29" s="503">
        <v>1</v>
      </c>
      <c r="W29" s="32">
        <f t="shared" si="47"/>
        <v>556</v>
      </c>
      <c r="X29" s="32">
        <f t="shared" si="48"/>
        <v>556</v>
      </c>
      <c r="Y29" s="32">
        <f t="shared" si="49"/>
        <v>0</v>
      </c>
      <c r="Z29" s="32">
        <f t="shared" si="50"/>
        <v>556</v>
      </c>
      <c r="AA29" s="456">
        <v>420</v>
      </c>
      <c r="AB29" s="174">
        <f t="shared" si="51"/>
        <v>0.755395683453237</v>
      </c>
      <c r="AC29" s="456">
        <v>500</v>
      </c>
      <c r="AD29" s="480">
        <v>1</v>
      </c>
      <c r="AE29" s="480">
        <v>138</v>
      </c>
      <c r="AF29" s="523"/>
      <c r="AG29" s="37">
        <f t="shared" si="52"/>
        <v>417</v>
      </c>
      <c r="AH29" s="175">
        <f t="shared" si="53"/>
        <v>3</v>
      </c>
      <c r="AI29" s="182">
        <v>44784</v>
      </c>
      <c r="AJ29" s="565">
        <v>1</v>
      </c>
      <c r="AK29" s="566"/>
      <c r="AL29" s="152"/>
      <c r="AM29" s="152"/>
      <c r="AN29" s="195" t="e">
        <f t="shared" si="54"/>
        <v>#DIV/0!</v>
      </c>
      <c r="AO29" s="595"/>
      <c r="AP29" s="182"/>
      <c r="AQ29" s="182"/>
      <c r="AR29" s="596"/>
      <c r="AS29" s="595"/>
      <c r="AT29" s="595"/>
      <c r="AU29" s="40">
        <f t="shared" si="55"/>
        <v>556</v>
      </c>
      <c r="AV29" s="502"/>
      <c r="AW29" s="502">
        <v>556</v>
      </c>
      <c r="AX29" s="502"/>
      <c r="AY29" s="473"/>
      <c r="AZ29" s="502"/>
      <c r="BA29" s="502"/>
      <c r="BB29" s="502"/>
      <c r="BC29" s="502"/>
      <c r="BD29" s="502"/>
      <c r="BE29" s="277" t="s">
        <v>100</v>
      </c>
      <c r="BF29" s="609" t="s">
        <v>101</v>
      </c>
      <c r="BG29" s="277" t="s">
        <v>102</v>
      </c>
      <c r="BH29" s="607" t="s">
        <v>87</v>
      </c>
      <c r="BI29" s="609" t="s">
        <v>1630</v>
      </c>
      <c r="BJ29" s="609" t="s">
        <v>649</v>
      </c>
      <c r="BK29" s="609" t="s">
        <v>1631</v>
      </c>
      <c r="BL29" s="149">
        <v>13899489291</v>
      </c>
      <c r="BM29" s="462"/>
      <c r="BN29" s="462"/>
      <c r="BO29" s="590" t="s">
        <v>358</v>
      </c>
      <c r="BP29" s="590" t="s">
        <v>1632</v>
      </c>
      <c r="BQ29" s="225" t="s">
        <v>325</v>
      </c>
      <c r="BR29" s="115"/>
      <c r="BS29" s="115"/>
      <c r="BT29" s="115"/>
      <c r="BU29" s="115"/>
      <c r="BV29" s="115"/>
      <c r="XFD29"/>
    </row>
    <row r="30" ht="42" hidden="1" customHeight="1" spans="1:16384">
      <c r="A30" s="149">
        <v>13</v>
      </c>
      <c r="B30" s="32">
        <v>1</v>
      </c>
      <c r="C30" s="96" t="s">
        <v>89</v>
      </c>
      <c r="D30" s="249"/>
      <c r="E30" s="249"/>
      <c r="F30" s="88" t="s">
        <v>1633</v>
      </c>
      <c r="G30" s="474" t="s">
        <v>1634</v>
      </c>
      <c r="H30" s="472">
        <v>834</v>
      </c>
      <c r="I30" s="472"/>
      <c r="J30" s="97">
        <f t="shared" ref="J30:J39" si="56">AU30</f>
        <v>834</v>
      </c>
      <c r="K30" s="40">
        <v>1</v>
      </c>
      <c r="L30" s="40">
        <v>1</v>
      </c>
      <c r="M30" s="40"/>
      <c r="N30" s="40"/>
      <c r="O30" s="456"/>
      <c r="P30" s="456">
        <v>1</v>
      </c>
      <c r="Q30" s="508"/>
      <c r="R30" s="508"/>
      <c r="S30" s="521"/>
      <c r="T30" s="508"/>
      <c r="U30" s="521"/>
      <c r="V30" s="508"/>
      <c r="W30" s="32">
        <f t="shared" si="47"/>
        <v>0</v>
      </c>
      <c r="X30" s="32">
        <f t="shared" si="48"/>
        <v>0</v>
      </c>
      <c r="Y30" s="32">
        <f t="shared" si="49"/>
        <v>0</v>
      </c>
      <c r="Z30" s="32">
        <f t="shared" si="50"/>
        <v>0</v>
      </c>
      <c r="AA30" s="480"/>
      <c r="AB30" s="174">
        <f t="shared" si="51"/>
        <v>0</v>
      </c>
      <c r="AC30" s="480"/>
      <c r="AD30" s="480"/>
      <c r="AE30" s="480"/>
      <c r="AF30" s="480"/>
      <c r="AG30" s="37">
        <f t="shared" si="52"/>
        <v>0</v>
      </c>
      <c r="AH30" s="175">
        <f t="shared" si="53"/>
        <v>0</v>
      </c>
      <c r="AI30" s="182">
        <v>44835</v>
      </c>
      <c r="AJ30" s="565"/>
      <c r="AK30" s="566"/>
      <c r="AL30" s="152"/>
      <c r="AM30" s="152"/>
      <c r="AN30" s="195" t="e">
        <f t="shared" si="54"/>
        <v>#DIV/0!</v>
      </c>
      <c r="AO30" s="595"/>
      <c r="AP30" s="182"/>
      <c r="AQ30" s="182"/>
      <c r="AR30" s="596"/>
      <c r="AS30" s="595"/>
      <c r="AT30" s="595"/>
      <c r="AU30" s="40">
        <f t="shared" si="55"/>
        <v>834</v>
      </c>
      <c r="AV30" s="40">
        <v>667</v>
      </c>
      <c r="AW30" s="40"/>
      <c r="AX30" s="472">
        <v>167</v>
      </c>
      <c r="AY30" s="40"/>
      <c r="AZ30" s="40"/>
      <c r="BA30" s="40"/>
      <c r="BB30" s="40"/>
      <c r="BC30" s="40"/>
      <c r="BD30" s="40"/>
      <c r="BE30" s="206" t="s">
        <v>100</v>
      </c>
      <c r="BF30" s="605" t="s">
        <v>101</v>
      </c>
      <c r="BG30" s="210" t="s">
        <v>102</v>
      </c>
      <c r="BH30" s="269" t="s">
        <v>89</v>
      </c>
      <c r="BI30" s="606" t="s">
        <v>124</v>
      </c>
      <c r="BJ30" s="269" t="s">
        <v>125</v>
      </c>
      <c r="BK30" s="269" t="s">
        <v>126</v>
      </c>
      <c r="BL30" s="32">
        <v>15700991168</v>
      </c>
      <c r="BM30" s="480"/>
      <c r="BN30" s="480"/>
      <c r="BO30" s="480"/>
      <c r="BP30" s="480"/>
      <c r="BQ30" s="151"/>
      <c r="BR30" s="115"/>
      <c r="BS30" s="115"/>
      <c r="BT30" s="115"/>
      <c r="BU30" s="115"/>
      <c r="BV30" s="115"/>
      <c r="XFD30"/>
    </row>
    <row r="31" ht="105" hidden="1" customHeight="1" spans="1:16384">
      <c r="A31" s="149">
        <v>14</v>
      </c>
      <c r="B31" s="32">
        <v>1</v>
      </c>
      <c r="C31" s="96" t="s">
        <v>89</v>
      </c>
      <c r="D31" s="249"/>
      <c r="E31" s="249"/>
      <c r="F31" s="475" t="s">
        <v>1635</v>
      </c>
      <c r="G31" s="476" t="s">
        <v>1636</v>
      </c>
      <c r="H31" s="40">
        <v>12000</v>
      </c>
      <c r="I31" s="40"/>
      <c r="J31" s="97">
        <f t="shared" si="56"/>
        <v>12000</v>
      </c>
      <c r="K31" s="40">
        <v>1</v>
      </c>
      <c r="L31" s="40">
        <v>1</v>
      </c>
      <c r="M31" s="40">
        <v>1</v>
      </c>
      <c r="N31" s="40">
        <v>1</v>
      </c>
      <c r="O31" s="456">
        <v>1</v>
      </c>
      <c r="P31" s="456"/>
      <c r="Q31" s="456"/>
      <c r="R31" s="456">
        <v>1</v>
      </c>
      <c r="S31" s="521"/>
      <c r="T31" s="456"/>
      <c r="U31" s="456"/>
      <c r="V31" s="456"/>
      <c r="W31" s="32">
        <f t="shared" si="47"/>
        <v>12000</v>
      </c>
      <c r="X31" s="32">
        <f t="shared" si="48"/>
        <v>0</v>
      </c>
      <c r="Y31" s="32">
        <f t="shared" si="49"/>
        <v>0</v>
      </c>
      <c r="Z31" s="32">
        <f t="shared" si="50"/>
        <v>0</v>
      </c>
      <c r="AA31" s="480"/>
      <c r="AB31" s="174">
        <f t="shared" si="51"/>
        <v>0</v>
      </c>
      <c r="AC31" s="480"/>
      <c r="AD31" s="480"/>
      <c r="AE31" s="480"/>
      <c r="AF31" s="480"/>
      <c r="AG31" s="37">
        <f t="shared" si="52"/>
        <v>0</v>
      </c>
      <c r="AH31" s="175">
        <f t="shared" si="53"/>
        <v>0</v>
      </c>
      <c r="AI31" s="182">
        <v>44844</v>
      </c>
      <c r="AJ31" s="565"/>
      <c r="AK31" s="566"/>
      <c r="AL31" s="152"/>
      <c r="AM31" s="152"/>
      <c r="AN31" s="195" t="e">
        <f t="shared" si="54"/>
        <v>#DIV/0!</v>
      </c>
      <c r="AO31" s="598" t="s">
        <v>1637</v>
      </c>
      <c r="AP31" s="182"/>
      <c r="AQ31" s="182"/>
      <c r="AR31" s="594" t="s">
        <v>1638</v>
      </c>
      <c r="AS31" s="595"/>
      <c r="AT31" s="595"/>
      <c r="AU31" s="40">
        <f t="shared" si="55"/>
        <v>12000</v>
      </c>
      <c r="AV31" s="40"/>
      <c r="AW31" s="40"/>
      <c r="AX31" s="40"/>
      <c r="AY31" s="40"/>
      <c r="AZ31" s="40"/>
      <c r="BA31" s="40"/>
      <c r="BB31" s="40"/>
      <c r="BC31" s="40">
        <v>12000</v>
      </c>
      <c r="BD31" s="40"/>
      <c r="BE31" s="206" t="s">
        <v>100</v>
      </c>
      <c r="BF31" s="605" t="s">
        <v>101</v>
      </c>
      <c r="BG31" s="210" t="s">
        <v>102</v>
      </c>
      <c r="BH31" s="269" t="s">
        <v>89</v>
      </c>
      <c r="BI31" s="606" t="s">
        <v>124</v>
      </c>
      <c r="BJ31" s="42" t="s">
        <v>125</v>
      </c>
      <c r="BK31" s="42" t="s">
        <v>126</v>
      </c>
      <c r="BL31" s="32">
        <v>15700991168</v>
      </c>
      <c r="BM31" s="565"/>
      <c r="BN31" s="565"/>
      <c r="BO31" s="565"/>
      <c r="BP31" s="565"/>
      <c r="BQ31" s="227"/>
      <c r="BR31" s="115"/>
      <c r="BS31" s="115"/>
      <c r="BT31" s="115"/>
      <c r="BU31" s="115"/>
      <c r="BV31" s="115"/>
      <c r="XFD31"/>
    </row>
    <row r="32" ht="42" hidden="1" customHeight="1" spans="1:16384">
      <c r="A32" s="149">
        <v>15</v>
      </c>
      <c r="B32" s="32">
        <v>1</v>
      </c>
      <c r="C32" s="96" t="s">
        <v>89</v>
      </c>
      <c r="D32" s="249"/>
      <c r="E32" s="249"/>
      <c r="F32" s="88" t="s">
        <v>1639</v>
      </c>
      <c r="G32" s="474" t="s">
        <v>1640</v>
      </c>
      <c r="H32" s="472">
        <v>500</v>
      </c>
      <c r="I32" s="472"/>
      <c r="J32" s="97">
        <f t="shared" si="56"/>
        <v>500</v>
      </c>
      <c r="K32" s="40">
        <v>1</v>
      </c>
      <c r="L32" s="40">
        <v>1</v>
      </c>
      <c r="M32" s="40"/>
      <c r="N32" s="40"/>
      <c r="O32" s="456"/>
      <c r="P32" s="456">
        <v>1</v>
      </c>
      <c r="Q32" s="508"/>
      <c r="R32" s="508"/>
      <c r="S32" s="508"/>
      <c r="T32" s="508"/>
      <c r="U32" s="508"/>
      <c r="V32" s="508"/>
      <c r="W32" s="32">
        <f t="shared" si="47"/>
        <v>0</v>
      </c>
      <c r="X32" s="32">
        <f t="shared" si="48"/>
        <v>0</v>
      </c>
      <c r="Y32" s="32">
        <f t="shared" si="49"/>
        <v>0</v>
      </c>
      <c r="Z32" s="32">
        <f t="shared" si="50"/>
        <v>0</v>
      </c>
      <c r="AA32" s="480"/>
      <c r="AB32" s="174">
        <f t="shared" si="51"/>
        <v>0</v>
      </c>
      <c r="AC32" s="480"/>
      <c r="AD32" s="480"/>
      <c r="AE32" s="480"/>
      <c r="AF32" s="480"/>
      <c r="AG32" s="37">
        <f t="shared" si="52"/>
        <v>0</v>
      </c>
      <c r="AH32" s="175">
        <f t="shared" ref="AH32:AH39" si="57">AA32-AG32</f>
        <v>0</v>
      </c>
      <c r="AI32" s="182">
        <v>44835</v>
      </c>
      <c r="AJ32" s="565"/>
      <c r="AK32" s="566"/>
      <c r="AL32" s="152"/>
      <c r="AM32" s="152"/>
      <c r="AN32" s="195" t="e">
        <f t="shared" ref="AN32:AN39" si="58">AM32/AL32</f>
        <v>#DIV/0!</v>
      </c>
      <c r="AO32" s="595"/>
      <c r="AP32" s="182"/>
      <c r="AQ32" s="182"/>
      <c r="AR32" s="596"/>
      <c r="AS32" s="595"/>
      <c r="AT32" s="595"/>
      <c r="AU32" s="40">
        <f t="shared" ref="AU32:AU39" si="59">AV32+AW32+AX32+AY32+AZ32+BA32+BC32+BD32+BB32</f>
        <v>500</v>
      </c>
      <c r="AV32" s="40"/>
      <c r="AW32" s="40"/>
      <c r="AX32" s="472">
        <v>500</v>
      </c>
      <c r="AY32" s="40"/>
      <c r="AZ32" s="40"/>
      <c r="BA32" s="40"/>
      <c r="BB32" s="40"/>
      <c r="BC32" s="40"/>
      <c r="BD32" s="40"/>
      <c r="BE32" s="206" t="s">
        <v>100</v>
      </c>
      <c r="BF32" s="605" t="s">
        <v>101</v>
      </c>
      <c r="BG32" s="210" t="s">
        <v>102</v>
      </c>
      <c r="BH32" s="269" t="s">
        <v>89</v>
      </c>
      <c r="BI32" s="606" t="s">
        <v>124</v>
      </c>
      <c r="BJ32" s="269" t="s">
        <v>125</v>
      </c>
      <c r="BK32" s="269" t="s">
        <v>126</v>
      </c>
      <c r="BL32" s="32">
        <v>15700991168</v>
      </c>
      <c r="BM32" s="480"/>
      <c r="BN32" s="480"/>
      <c r="BO32" s="480"/>
      <c r="BP32" s="480"/>
      <c r="BQ32" s="151"/>
      <c r="BR32" s="115"/>
      <c r="BS32" s="115"/>
      <c r="BT32" s="115"/>
      <c r="BU32" s="115"/>
      <c r="BV32" s="115"/>
      <c r="XFD32"/>
    </row>
    <row r="33" ht="42" hidden="1" customHeight="1" spans="1:16384">
      <c r="A33" s="149">
        <v>16</v>
      </c>
      <c r="B33" s="32">
        <v>1</v>
      </c>
      <c r="C33" s="96" t="s">
        <v>89</v>
      </c>
      <c r="D33" s="249"/>
      <c r="E33" s="249"/>
      <c r="F33" s="88" t="s">
        <v>1641</v>
      </c>
      <c r="G33" s="474" t="s">
        <v>1640</v>
      </c>
      <c r="H33" s="472">
        <v>500</v>
      </c>
      <c r="I33" s="472"/>
      <c r="J33" s="97">
        <f t="shared" si="56"/>
        <v>500</v>
      </c>
      <c r="K33" s="40">
        <v>1</v>
      </c>
      <c r="L33" s="40">
        <v>1</v>
      </c>
      <c r="M33" s="40"/>
      <c r="N33" s="40"/>
      <c r="O33" s="456"/>
      <c r="P33" s="456">
        <v>1</v>
      </c>
      <c r="Q33" s="508"/>
      <c r="R33" s="508"/>
      <c r="S33" s="508"/>
      <c r="T33" s="508"/>
      <c r="U33" s="508"/>
      <c r="V33" s="508"/>
      <c r="W33" s="32">
        <f t="shared" si="47"/>
        <v>0</v>
      </c>
      <c r="X33" s="32">
        <f t="shared" si="48"/>
        <v>0</v>
      </c>
      <c r="Y33" s="32">
        <f t="shared" si="49"/>
        <v>0</v>
      </c>
      <c r="Z33" s="32">
        <f t="shared" si="50"/>
        <v>0</v>
      </c>
      <c r="AA33" s="480"/>
      <c r="AB33" s="174">
        <f t="shared" si="51"/>
        <v>0</v>
      </c>
      <c r="AC33" s="480"/>
      <c r="AD33" s="480"/>
      <c r="AE33" s="480"/>
      <c r="AF33" s="480"/>
      <c r="AG33" s="37">
        <f t="shared" si="52"/>
        <v>0</v>
      </c>
      <c r="AH33" s="175">
        <f t="shared" si="57"/>
        <v>0</v>
      </c>
      <c r="AI33" s="182">
        <v>44835</v>
      </c>
      <c r="AJ33" s="565"/>
      <c r="AK33" s="566"/>
      <c r="AL33" s="152"/>
      <c r="AM33" s="152"/>
      <c r="AN33" s="195" t="e">
        <f t="shared" si="58"/>
        <v>#DIV/0!</v>
      </c>
      <c r="AO33" s="595"/>
      <c r="AP33" s="182"/>
      <c r="AQ33" s="182"/>
      <c r="AR33" s="596"/>
      <c r="AS33" s="595"/>
      <c r="AT33" s="595"/>
      <c r="AU33" s="40">
        <f t="shared" si="59"/>
        <v>500</v>
      </c>
      <c r="AV33" s="40"/>
      <c r="AW33" s="40"/>
      <c r="AX33" s="472">
        <v>500</v>
      </c>
      <c r="AY33" s="40"/>
      <c r="AZ33" s="40"/>
      <c r="BA33" s="40"/>
      <c r="BB33" s="40"/>
      <c r="BC33" s="40"/>
      <c r="BD33" s="40"/>
      <c r="BE33" s="206" t="s">
        <v>100</v>
      </c>
      <c r="BF33" s="605" t="s">
        <v>101</v>
      </c>
      <c r="BG33" s="210" t="s">
        <v>102</v>
      </c>
      <c r="BH33" s="269" t="s">
        <v>89</v>
      </c>
      <c r="BI33" s="606" t="s">
        <v>124</v>
      </c>
      <c r="BJ33" s="269" t="s">
        <v>125</v>
      </c>
      <c r="BK33" s="269" t="s">
        <v>126</v>
      </c>
      <c r="BL33" s="32">
        <v>15700991168</v>
      </c>
      <c r="BM33" s="480"/>
      <c r="BN33" s="480"/>
      <c r="BO33" s="480"/>
      <c r="BP33" s="480"/>
      <c r="BQ33" s="151"/>
      <c r="BR33" s="115"/>
      <c r="BS33" s="115"/>
      <c r="BT33" s="115"/>
      <c r="BU33" s="115"/>
      <c r="BV33" s="115"/>
      <c r="XFD33"/>
    </row>
    <row r="34" ht="42" hidden="1" customHeight="1" spans="1:16384">
      <c r="A34" s="149">
        <v>17</v>
      </c>
      <c r="B34" s="32">
        <v>1</v>
      </c>
      <c r="C34" s="96" t="s">
        <v>89</v>
      </c>
      <c r="D34" s="249"/>
      <c r="E34" s="249"/>
      <c r="F34" s="88" t="s">
        <v>1642</v>
      </c>
      <c r="G34" s="474" t="s">
        <v>1640</v>
      </c>
      <c r="H34" s="472">
        <v>500</v>
      </c>
      <c r="I34" s="472"/>
      <c r="J34" s="97">
        <f t="shared" si="56"/>
        <v>500</v>
      </c>
      <c r="K34" s="40">
        <v>1</v>
      </c>
      <c r="L34" s="40">
        <v>1</v>
      </c>
      <c r="M34" s="40"/>
      <c r="N34" s="40"/>
      <c r="O34" s="456"/>
      <c r="P34" s="456">
        <v>1</v>
      </c>
      <c r="Q34" s="508"/>
      <c r="R34" s="508"/>
      <c r="S34" s="508"/>
      <c r="T34" s="508"/>
      <c r="U34" s="508"/>
      <c r="V34" s="508"/>
      <c r="W34" s="32">
        <f t="shared" si="47"/>
        <v>0</v>
      </c>
      <c r="X34" s="32">
        <f t="shared" si="48"/>
        <v>0</v>
      </c>
      <c r="Y34" s="32">
        <f t="shared" si="49"/>
        <v>0</v>
      </c>
      <c r="Z34" s="32">
        <f t="shared" si="50"/>
        <v>0</v>
      </c>
      <c r="AA34" s="480"/>
      <c r="AB34" s="174">
        <f t="shared" si="51"/>
        <v>0</v>
      </c>
      <c r="AC34" s="480"/>
      <c r="AD34" s="480"/>
      <c r="AE34" s="480"/>
      <c r="AF34" s="480"/>
      <c r="AG34" s="37">
        <f t="shared" si="52"/>
        <v>0</v>
      </c>
      <c r="AH34" s="175">
        <f t="shared" si="57"/>
        <v>0</v>
      </c>
      <c r="AI34" s="182">
        <v>44835</v>
      </c>
      <c r="AJ34" s="565"/>
      <c r="AK34" s="566"/>
      <c r="AL34" s="152"/>
      <c r="AM34" s="152"/>
      <c r="AN34" s="195" t="e">
        <f t="shared" si="58"/>
        <v>#DIV/0!</v>
      </c>
      <c r="AO34" s="595"/>
      <c r="AP34" s="182"/>
      <c r="AQ34" s="182"/>
      <c r="AR34" s="596"/>
      <c r="AS34" s="595"/>
      <c r="AT34" s="595"/>
      <c r="AU34" s="40">
        <f t="shared" si="59"/>
        <v>500</v>
      </c>
      <c r="AV34" s="40"/>
      <c r="AW34" s="40"/>
      <c r="AX34" s="472">
        <v>500</v>
      </c>
      <c r="AY34" s="40"/>
      <c r="AZ34" s="40"/>
      <c r="BA34" s="40"/>
      <c r="BB34" s="40"/>
      <c r="BC34" s="40"/>
      <c r="BD34" s="40"/>
      <c r="BE34" s="206" t="s">
        <v>100</v>
      </c>
      <c r="BF34" s="605" t="s">
        <v>101</v>
      </c>
      <c r="BG34" s="210" t="s">
        <v>102</v>
      </c>
      <c r="BH34" s="269" t="s">
        <v>89</v>
      </c>
      <c r="BI34" s="606" t="s">
        <v>124</v>
      </c>
      <c r="BJ34" s="269" t="s">
        <v>125</v>
      </c>
      <c r="BK34" s="269" t="s">
        <v>126</v>
      </c>
      <c r="BL34" s="32">
        <v>15700991168</v>
      </c>
      <c r="BM34" s="480"/>
      <c r="BN34" s="480"/>
      <c r="BO34" s="480"/>
      <c r="BP34" s="480"/>
      <c r="BQ34" s="151"/>
      <c r="BR34" s="115"/>
      <c r="BS34" s="115"/>
      <c r="BT34" s="115"/>
      <c r="BU34" s="115"/>
      <c r="BV34" s="115"/>
      <c r="XFD34"/>
    </row>
    <row r="35" ht="42" hidden="1" customHeight="1" spans="1:16384">
      <c r="A35" s="149">
        <v>18</v>
      </c>
      <c r="B35" s="32">
        <v>1</v>
      </c>
      <c r="C35" s="96" t="s">
        <v>89</v>
      </c>
      <c r="D35" s="249"/>
      <c r="E35" s="249"/>
      <c r="F35" s="88" t="s">
        <v>1643</v>
      </c>
      <c r="G35" s="474" t="s">
        <v>1644</v>
      </c>
      <c r="H35" s="472">
        <v>54000</v>
      </c>
      <c r="I35" s="472"/>
      <c r="J35" s="97">
        <f t="shared" si="56"/>
        <v>500</v>
      </c>
      <c r="K35" s="40">
        <v>1</v>
      </c>
      <c r="L35" s="40">
        <v>1</v>
      </c>
      <c r="M35" s="40"/>
      <c r="N35" s="40"/>
      <c r="O35" s="456"/>
      <c r="P35" s="456">
        <v>1</v>
      </c>
      <c r="Q35" s="508"/>
      <c r="R35" s="508"/>
      <c r="S35" s="508"/>
      <c r="T35" s="508"/>
      <c r="U35" s="508"/>
      <c r="V35" s="508"/>
      <c r="W35" s="32">
        <f t="shared" si="47"/>
        <v>0</v>
      </c>
      <c r="X35" s="32">
        <f t="shared" si="48"/>
        <v>0</v>
      </c>
      <c r="Y35" s="32">
        <f t="shared" si="49"/>
        <v>0</v>
      </c>
      <c r="Z35" s="32">
        <f t="shared" si="50"/>
        <v>0</v>
      </c>
      <c r="AA35" s="480"/>
      <c r="AB35" s="174">
        <f t="shared" si="51"/>
        <v>0</v>
      </c>
      <c r="AC35" s="480"/>
      <c r="AD35" s="480"/>
      <c r="AE35" s="480"/>
      <c r="AF35" s="480"/>
      <c r="AG35" s="37">
        <f t="shared" si="52"/>
        <v>0</v>
      </c>
      <c r="AH35" s="175">
        <f t="shared" si="57"/>
        <v>0</v>
      </c>
      <c r="AI35" s="182">
        <v>44835</v>
      </c>
      <c r="AJ35" s="565"/>
      <c r="AK35" s="566"/>
      <c r="AL35" s="152"/>
      <c r="AM35" s="152"/>
      <c r="AN35" s="195" t="e">
        <f t="shared" si="58"/>
        <v>#DIV/0!</v>
      </c>
      <c r="AO35" s="595"/>
      <c r="AP35" s="182"/>
      <c r="AQ35" s="182"/>
      <c r="AR35" s="596"/>
      <c r="AS35" s="595"/>
      <c r="AT35" s="595"/>
      <c r="AU35" s="40">
        <f t="shared" si="59"/>
        <v>500</v>
      </c>
      <c r="AV35" s="40"/>
      <c r="AW35" s="40"/>
      <c r="AX35" s="472">
        <v>500</v>
      </c>
      <c r="AY35" s="40"/>
      <c r="AZ35" s="40"/>
      <c r="BA35" s="40"/>
      <c r="BB35" s="40"/>
      <c r="BC35" s="40"/>
      <c r="BD35" s="40"/>
      <c r="BE35" s="206" t="s">
        <v>100</v>
      </c>
      <c r="BF35" s="605" t="s">
        <v>101</v>
      </c>
      <c r="BG35" s="210" t="s">
        <v>102</v>
      </c>
      <c r="BH35" s="269" t="s">
        <v>89</v>
      </c>
      <c r="BI35" s="606" t="s">
        <v>124</v>
      </c>
      <c r="BJ35" s="269" t="s">
        <v>125</v>
      </c>
      <c r="BK35" s="269" t="s">
        <v>126</v>
      </c>
      <c r="BL35" s="32">
        <v>15700991168</v>
      </c>
      <c r="BM35" s="480"/>
      <c r="BN35" s="480"/>
      <c r="BO35" s="480"/>
      <c r="BP35" s="480"/>
      <c r="BQ35" s="151"/>
      <c r="BR35" s="115"/>
      <c r="BS35" s="115"/>
      <c r="BT35" s="115"/>
      <c r="BU35" s="115"/>
      <c r="BV35" s="115"/>
      <c r="XFD35"/>
    </row>
    <row r="36" ht="42" hidden="1" customHeight="1" spans="1:16384">
      <c r="A36" s="149">
        <v>19</v>
      </c>
      <c r="B36" s="32">
        <v>1</v>
      </c>
      <c r="C36" s="96" t="s">
        <v>89</v>
      </c>
      <c r="D36" s="249"/>
      <c r="E36" s="249"/>
      <c r="F36" s="88" t="s">
        <v>1645</v>
      </c>
      <c r="G36" s="474" t="s">
        <v>1646</v>
      </c>
      <c r="H36" s="472">
        <v>60000</v>
      </c>
      <c r="I36" s="472"/>
      <c r="J36" s="97">
        <f t="shared" si="56"/>
        <v>500</v>
      </c>
      <c r="K36" s="40">
        <v>1</v>
      </c>
      <c r="L36" s="40">
        <v>1</v>
      </c>
      <c r="M36" s="40"/>
      <c r="N36" s="40"/>
      <c r="O36" s="456"/>
      <c r="P36" s="456">
        <v>1</v>
      </c>
      <c r="Q36" s="508"/>
      <c r="R36" s="508"/>
      <c r="S36" s="508"/>
      <c r="T36" s="508"/>
      <c r="U36" s="508"/>
      <c r="V36" s="508"/>
      <c r="W36" s="32">
        <f t="shared" si="47"/>
        <v>0</v>
      </c>
      <c r="X36" s="32">
        <f t="shared" si="48"/>
        <v>0</v>
      </c>
      <c r="Y36" s="32">
        <f t="shared" si="49"/>
        <v>0</v>
      </c>
      <c r="Z36" s="32">
        <f t="shared" si="50"/>
        <v>0</v>
      </c>
      <c r="AA36" s="480"/>
      <c r="AB36" s="174">
        <f t="shared" si="51"/>
        <v>0</v>
      </c>
      <c r="AC36" s="480"/>
      <c r="AD36" s="480"/>
      <c r="AE36" s="480"/>
      <c r="AF36" s="480"/>
      <c r="AG36" s="37">
        <f t="shared" si="52"/>
        <v>0</v>
      </c>
      <c r="AH36" s="175">
        <f t="shared" si="57"/>
        <v>0</v>
      </c>
      <c r="AI36" s="182">
        <v>44835</v>
      </c>
      <c r="AJ36" s="565"/>
      <c r="AK36" s="566"/>
      <c r="AL36" s="152"/>
      <c r="AM36" s="152"/>
      <c r="AN36" s="195" t="e">
        <f t="shared" si="58"/>
        <v>#DIV/0!</v>
      </c>
      <c r="AO36" s="595"/>
      <c r="AP36" s="182"/>
      <c r="AQ36" s="182"/>
      <c r="AR36" s="596"/>
      <c r="AS36" s="595"/>
      <c r="AT36" s="595"/>
      <c r="AU36" s="40">
        <f t="shared" si="59"/>
        <v>500</v>
      </c>
      <c r="AV36" s="40"/>
      <c r="AW36" s="40"/>
      <c r="AX36" s="472">
        <v>500</v>
      </c>
      <c r="AY36" s="40"/>
      <c r="AZ36" s="40"/>
      <c r="BA36" s="40"/>
      <c r="BB36" s="40"/>
      <c r="BC36" s="40"/>
      <c r="BD36" s="40"/>
      <c r="BE36" s="206" t="s">
        <v>100</v>
      </c>
      <c r="BF36" s="605" t="s">
        <v>101</v>
      </c>
      <c r="BG36" s="210" t="s">
        <v>102</v>
      </c>
      <c r="BH36" s="269" t="s">
        <v>89</v>
      </c>
      <c r="BI36" s="606" t="s">
        <v>124</v>
      </c>
      <c r="BJ36" s="269" t="s">
        <v>125</v>
      </c>
      <c r="BK36" s="269" t="s">
        <v>126</v>
      </c>
      <c r="BL36" s="32">
        <v>15700991168</v>
      </c>
      <c r="BM36" s="480"/>
      <c r="BN36" s="480"/>
      <c r="BO36" s="480"/>
      <c r="BP36" s="480"/>
      <c r="BQ36" s="151"/>
      <c r="BR36" s="115"/>
      <c r="BS36" s="115"/>
      <c r="BT36" s="115"/>
      <c r="BU36" s="115"/>
      <c r="BV36" s="115"/>
      <c r="XFD36"/>
    </row>
    <row r="37" ht="42" hidden="1" customHeight="1" spans="1:16384">
      <c r="A37" s="149">
        <v>20</v>
      </c>
      <c r="B37" s="32">
        <v>1</v>
      </c>
      <c r="C37" s="96" t="s">
        <v>89</v>
      </c>
      <c r="D37" s="249"/>
      <c r="E37" s="249"/>
      <c r="F37" s="88" t="s">
        <v>1647</v>
      </c>
      <c r="G37" s="474" t="s">
        <v>1648</v>
      </c>
      <c r="H37" s="472">
        <v>8740</v>
      </c>
      <c r="I37" s="472"/>
      <c r="J37" s="97">
        <f t="shared" si="56"/>
        <v>8740</v>
      </c>
      <c r="K37" s="40">
        <v>1</v>
      </c>
      <c r="L37" s="40">
        <v>1</v>
      </c>
      <c r="M37" s="40"/>
      <c r="N37" s="40"/>
      <c r="O37" s="456"/>
      <c r="P37" s="456">
        <v>1</v>
      </c>
      <c r="Q37" s="508"/>
      <c r="R37" s="508"/>
      <c r="S37" s="508"/>
      <c r="T37" s="508"/>
      <c r="U37" s="508"/>
      <c r="V37" s="508"/>
      <c r="W37" s="32">
        <f t="shared" si="47"/>
        <v>0</v>
      </c>
      <c r="X37" s="32">
        <f t="shared" si="48"/>
        <v>0</v>
      </c>
      <c r="Y37" s="32">
        <f t="shared" si="49"/>
        <v>0</v>
      </c>
      <c r="Z37" s="32">
        <f t="shared" si="50"/>
        <v>0</v>
      </c>
      <c r="AA37" s="480"/>
      <c r="AB37" s="174">
        <f t="shared" si="51"/>
        <v>0</v>
      </c>
      <c r="AC37" s="480"/>
      <c r="AD37" s="480"/>
      <c r="AE37" s="480"/>
      <c r="AF37" s="480"/>
      <c r="AG37" s="37">
        <f t="shared" si="52"/>
        <v>0</v>
      </c>
      <c r="AH37" s="175">
        <f t="shared" si="57"/>
        <v>0</v>
      </c>
      <c r="AI37" s="182">
        <v>44835</v>
      </c>
      <c r="AJ37" s="565"/>
      <c r="AK37" s="566"/>
      <c r="AL37" s="152"/>
      <c r="AM37" s="152"/>
      <c r="AN37" s="195" t="e">
        <f t="shared" si="58"/>
        <v>#DIV/0!</v>
      </c>
      <c r="AO37" s="595"/>
      <c r="AP37" s="182"/>
      <c r="AQ37" s="182"/>
      <c r="AR37" s="596"/>
      <c r="AS37" s="595"/>
      <c r="AT37" s="595"/>
      <c r="AU37" s="40">
        <f t="shared" si="59"/>
        <v>8740</v>
      </c>
      <c r="AV37" s="40"/>
      <c r="AW37" s="40"/>
      <c r="AX37" s="472">
        <v>8740</v>
      </c>
      <c r="AY37" s="40"/>
      <c r="AZ37" s="40"/>
      <c r="BA37" s="40"/>
      <c r="BB37" s="40"/>
      <c r="BC37" s="40"/>
      <c r="BD37" s="40"/>
      <c r="BE37" s="206" t="s">
        <v>100</v>
      </c>
      <c r="BF37" s="605" t="s">
        <v>101</v>
      </c>
      <c r="BG37" s="210" t="s">
        <v>102</v>
      </c>
      <c r="BH37" s="269" t="s">
        <v>89</v>
      </c>
      <c r="BI37" s="606" t="s">
        <v>124</v>
      </c>
      <c r="BJ37" s="269" t="s">
        <v>125</v>
      </c>
      <c r="BK37" s="269" t="s">
        <v>126</v>
      </c>
      <c r="BL37" s="32">
        <v>15700991168</v>
      </c>
      <c r="BM37" s="480"/>
      <c r="BN37" s="480"/>
      <c r="BO37" s="480"/>
      <c r="BP37" s="480"/>
      <c r="BQ37" s="151"/>
      <c r="BR37" s="115"/>
      <c r="BS37" s="115"/>
      <c r="BT37" s="115"/>
      <c r="BU37" s="115"/>
      <c r="BV37" s="115"/>
      <c r="XFD37"/>
    </row>
    <row r="38" ht="42" hidden="1" customHeight="1" spans="1:16384">
      <c r="A38" s="149">
        <v>21</v>
      </c>
      <c r="B38" s="32">
        <v>1</v>
      </c>
      <c r="C38" s="96" t="s">
        <v>89</v>
      </c>
      <c r="D38" s="249"/>
      <c r="E38" s="249"/>
      <c r="F38" s="88" t="s">
        <v>1649</v>
      </c>
      <c r="G38" s="474" t="s">
        <v>1650</v>
      </c>
      <c r="H38" s="472">
        <v>500</v>
      </c>
      <c r="I38" s="472"/>
      <c r="J38" s="97">
        <f t="shared" si="56"/>
        <v>500</v>
      </c>
      <c r="K38" s="40">
        <v>1</v>
      </c>
      <c r="L38" s="40">
        <v>1</v>
      </c>
      <c r="M38" s="40"/>
      <c r="N38" s="40"/>
      <c r="O38" s="456"/>
      <c r="P38" s="456">
        <v>1</v>
      </c>
      <c r="Q38" s="508"/>
      <c r="R38" s="508"/>
      <c r="S38" s="508"/>
      <c r="T38" s="508"/>
      <c r="U38" s="508"/>
      <c r="V38" s="508"/>
      <c r="W38" s="32">
        <f t="shared" si="47"/>
        <v>0</v>
      </c>
      <c r="X38" s="32">
        <f t="shared" si="48"/>
        <v>0</v>
      </c>
      <c r="Y38" s="32">
        <f t="shared" si="49"/>
        <v>0</v>
      </c>
      <c r="Z38" s="32">
        <f t="shared" si="50"/>
        <v>0</v>
      </c>
      <c r="AA38" s="480"/>
      <c r="AB38" s="174">
        <f t="shared" si="51"/>
        <v>0</v>
      </c>
      <c r="AC38" s="480"/>
      <c r="AD38" s="480"/>
      <c r="AE38" s="480"/>
      <c r="AF38" s="480"/>
      <c r="AG38" s="37">
        <f t="shared" si="52"/>
        <v>0</v>
      </c>
      <c r="AH38" s="175">
        <f t="shared" si="57"/>
        <v>0</v>
      </c>
      <c r="AI38" s="182">
        <v>44835</v>
      </c>
      <c r="AJ38" s="565"/>
      <c r="AK38" s="566"/>
      <c r="AL38" s="152"/>
      <c r="AM38" s="152"/>
      <c r="AN38" s="195" t="e">
        <f t="shared" si="58"/>
        <v>#DIV/0!</v>
      </c>
      <c r="AO38" s="595"/>
      <c r="AP38" s="182"/>
      <c r="AQ38" s="182"/>
      <c r="AR38" s="596"/>
      <c r="AS38" s="595"/>
      <c r="AT38" s="595"/>
      <c r="AU38" s="40">
        <f t="shared" si="59"/>
        <v>500</v>
      </c>
      <c r="AV38" s="40"/>
      <c r="AW38" s="40"/>
      <c r="AX38" s="472">
        <v>500</v>
      </c>
      <c r="AY38" s="40"/>
      <c r="AZ38" s="40"/>
      <c r="BA38" s="40"/>
      <c r="BB38" s="40"/>
      <c r="BC38" s="40"/>
      <c r="BD38" s="40"/>
      <c r="BE38" s="206" t="s">
        <v>100</v>
      </c>
      <c r="BF38" s="605" t="s">
        <v>101</v>
      </c>
      <c r="BG38" s="210" t="s">
        <v>102</v>
      </c>
      <c r="BH38" s="269" t="s">
        <v>89</v>
      </c>
      <c r="BI38" s="606" t="s">
        <v>124</v>
      </c>
      <c r="BJ38" s="269" t="s">
        <v>125</v>
      </c>
      <c r="BK38" s="269" t="s">
        <v>126</v>
      </c>
      <c r="BL38" s="32">
        <v>15700991168</v>
      </c>
      <c r="BM38" s="480"/>
      <c r="BN38" s="480"/>
      <c r="BO38" s="480"/>
      <c r="BP38" s="480"/>
      <c r="BQ38" s="151"/>
      <c r="BR38" s="115"/>
      <c r="BS38" s="115"/>
      <c r="BT38" s="115"/>
      <c r="BU38" s="115"/>
      <c r="BV38" s="115"/>
      <c r="XFD38"/>
    </row>
    <row r="39" ht="42" hidden="1" customHeight="1" spans="1:16384">
      <c r="A39" s="214" t="s">
        <v>141</v>
      </c>
      <c r="B39" s="459">
        <f>SUM(B40:B51)</f>
        <v>12</v>
      </c>
      <c r="C39" s="37"/>
      <c r="D39" s="445">
        <v>1</v>
      </c>
      <c r="E39" s="445">
        <v>20000</v>
      </c>
      <c r="F39" s="241" t="s">
        <v>775</v>
      </c>
      <c r="G39" s="144"/>
      <c r="H39" s="459">
        <f>SUM(H40:H51)</f>
        <v>71177</v>
      </c>
      <c r="I39" s="459"/>
      <c r="J39" s="459">
        <f>SUM(J40:J51)</f>
        <v>57677</v>
      </c>
      <c r="K39" s="459">
        <f>SUM(K40:K51)</f>
        <v>12</v>
      </c>
      <c r="L39" s="459">
        <f t="shared" ref="L39:T39" si="60">SUM(L40:L51)</f>
        <v>12</v>
      </c>
      <c r="M39" s="459">
        <f t="shared" si="60"/>
        <v>8</v>
      </c>
      <c r="N39" s="459">
        <f t="shared" si="60"/>
        <v>8</v>
      </c>
      <c r="O39" s="460">
        <f t="shared" si="60"/>
        <v>9</v>
      </c>
      <c r="P39" s="460">
        <f t="shared" si="60"/>
        <v>3</v>
      </c>
      <c r="Q39" s="460">
        <f t="shared" si="60"/>
        <v>9</v>
      </c>
      <c r="R39" s="460">
        <f t="shared" si="60"/>
        <v>0</v>
      </c>
      <c r="S39" s="460"/>
      <c r="T39" s="460">
        <f>SUM(T40:T51)</f>
        <v>0</v>
      </c>
      <c r="U39" s="460"/>
      <c r="V39" s="460">
        <f>SUM(V40:V51)</f>
        <v>8</v>
      </c>
      <c r="W39" s="459"/>
      <c r="X39" s="459"/>
      <c r="Y39" s="459"/>
      <c r="Z39" s="459"/>
      <c r="AA39" s="460">
        <f>SUM(AA40:AA51)</f>
        <v>13705</v>
      </c>
      <c r="AB39" s="174">
        <f t="shared" si="51"/>
        <v>0.237616380879727</v>
      </c>
      <c r="AC39" s="460">
        <f>SUM(AC40:AC51)</f>
        <v>18955</v>
      </c>
      <c r="AD39" s="460"/>
      <c r="AE39" s="460"/>
      <c r="AF39" s="460"/>
      <c r="AG39" s="459"/>
      <c r="AH39" s="459"/>
      <c r="AI39" s="459"/>
      <c r="AJ39" s="569"/>
      <c r="AK39" s="570"/>
      <c r="AL39" s="571"/>
      <c r="AM39" s="571"/>
      <c r="AN39" s="572"/>
      <c r="AO39" s="460"/>
      <c r="AP39" s="459"/>
      <c r="AQ39" s="459"/>
      <c r="AR39" s="599"/>
      <c r="AS39" s="460"/>
      <c r="AT39" s="460"/>
      <c r="AU39" s="459">
        <f>SUM(AU40:AU51)</f>
        <v>57677</v>
      </c>
      <c r="AV39" s="459">
        <f t="shared" ref="AV39:BD39" si="61">SUM(AV40:AV51)</f>
        <v>0</v>
      </c>
      <c r="AW39" s="459">
        <f t="shared" si="61"/>
        <v>0</v>
      </c>
      <c r="AX39" s="459">
        <f t="shared" si="61"/>
        <v>44250</v>
      </c>
      <c r="AY39" s="459">
        <f t="shared" si="61"/>
        <v>5322</v>
      </c>
      <c r="AZ39" s="459">
        <f t="shared" si="61"/>
        <v>0</v>
      </c>
      <c r="BA39" s="459">
        <f t="shared" si="61"/>
        <v>7000</v>
      </c>
      <c r="BB39" s="459">
        <f t="shared" si="61"/>
        <v>0</v>
      </c>
      <c r="BC39" s="459">
        <f t="shared" si="61"/>
        <v>1105</v>
      </c>
      <c r="BD39" s="459">
        <f t="shared" si="61"/>
        <v>0</v>
      </c>
      <c r="BE39" s="142"/>
      <c r="BF39" s="37"/>
      <c r="BG39" s="142"/>
      <c r="BH39" s="37"/>
      <c r="BI39" s="604"/>
      <c r="BJ39" s="604"/>
      <c r="BK39" s="604"/>
      <c r="BL39" s="604"/>
      <c r="BM39" s="636"/>
      <c r="BN39" s="636"/>
      <c r="BO39" s="636"/>
      <c r="BP39" s="636"/>
      <c r="BQ39" s="225"/>
      <c r="BR39" s="115"/>
      <c r="BS39" s="115"/>
      <c r="BT39" s="115"/>
      <c r="BU39" s="115"/>
      <c r="BV39" s="115"/>
      <c r="XFD39"/>
    </row>
    <row r="40" ht="42" hidden="1" customHeight="1" spans="1:16384">
      <c r="A40" s="149">
        <v>22</v>
      </c>
      <c r="B40" s="32">
        <v>1</v>
      </c>
      <c r="C40" s="96" t="s">
        <v>87</v>
      </c>
      <c r="D40" s="249"/>
      <c r="E40" s="249"/>
      <c r="F40" s="85" t="s">
        <v>1651</v>
      </c>
      <c r="G40" s="85" t="s">
        <v>1652</v>
      </c>
      <c r="H40" s="304">
        <v>2327</v>
      </c>
      <c r="I40" s="304"/>
      <c r="J40" s="40">
        <f>AU40</f>
        <v>2327</v>
      </c>
      <c r="K40" s="504">
        <v>1</v>
      </c>
      <c r="L40" s="306">
        <v>1</v>
      </c>
      <c r="M40" s="306">
        <v>1</v>
      </c>
      <c r="N40" s="306">
        <v>1</v>
      </c>
      <c r="O40" s="456">
        <v>1</v>
      </c>
      <c r="P40" s="456"/>
      <c r="Q40" s="456">
        <v>1</v>
      </c>
      <c r="R40" s="456"/>
      <c r="S40" s="521"/>
      <c r="T40" s="456"/>
      <c r="U40" s="521"/>
      <c r="V40" s="456">
        <v>1</v>
      </c>
      <c r="W40" s="32">
        <f t="shared" ref="W40:W51" si="62">O40*J40</f>
        <v>2327</v>
      </c>
      <c r="X40" s="32">
        <f t="shared" ref="X40:X51" si="63">Q40*J40</f>
        <v>2327</v>
      </c>
      <c r="Y40" s="32">
        <f t="shared" ref="Y40:Y51" si="64">T40/J40</f>
        <v>0</v>
      </c>
      <c r="Z40" s="32">
        <f t="shared" ref="Z40:Z51" si="65">AJ40*J40</f>
        <v>2327</v>
      </c>
      <c r="AA40" s="456">
        <v>950</v>
      </c>
      <c r="AB40" s="174">
        <f t="shared" ref="AB40:AB52" si="66">AA40/J40</f>
        <v>0.408250966910185</v>
      </c>
      <c r="AC40" s="456">
        <v>1000</v>
      </c>
      <c r="AD40" s="480">
        <v>1</v>
      </c>
      <c r="AE40" s="480"/>
      <c r="AF40" s="523"/>
      <c r="AG40" s="37">
        <f>J40*0.75*AJ40</f>
        <v>1745.25</v>
      </c>
      <c r="AH40" s="175">
        <f>AA40-AG40</f>
        <v>-795.25</v>
      </c>
      <c r="AI40" s="182">
        <v>44798</v>
      </c>
      <c r="AJ40" s="565">
        <v>1</v>
      </c>
      <c r="AK40" s="566"/>
      <c r="AL40" s="152"/>
      <c r="AM40" s="152"/>
      <c r="AN40" s="195" t="e">
        <f>AM40/AL40</f>
        <v>#DIV/0!</v>
      </c>
      <c r="AO40" s="595"/>
      <c r="AP40" s="182"/>
      <c r="AQ40" s="182"/>
      <c r="AR40" s="596"/>
      <c r="AS40" s="595"/>
      <c r="AT40" s="595"/>
      <c r="AU40" s="40">
        <f>AV40+AW40+AX40+AY40+AZ40+BA40+BC40+BD40+BB40</f>
        <v>2327</v>
      </c>
      <c r="AV40" s="40"/>
      <c r="AW40" s="40"/>
      <c r="AX40" s="40"/>
      <c r="AY40" s="304">
        <v>2327</v>
      </c>
      <c r="AZ40" s="40"/>
      <c r="BA40" s="40"/>
      <c r="BB40" s="40"/>
      <c r="BC40" s="40"/>
      <c r="BD40" s="40"/>
      <c r="BE40" s="210" t="s">
        <v>149</v>
      </c>
      <c r="BF40" s="605" t="s">
        <v>755</v>
      </c>
      <c r="BG40" s="607" t="s">
        <v>756</v>
      </c>
      <c r="BH40" s="269" t="s">
        <v>87</v>
      </c>
      <c r="BI40" s="42" t="s">
        <v>152</v>
      </c>
      <c r="BJ40" s="42" t="s">
        <v>779</v>
      </c>
      <c r="BK40" s="42" t="s">
        <v>780</v>
      </c>
      <c r="BL40" s="32">
        <v>19809086969</v>
      </c>
      <c r="BM40" s="480"/>
      <c r="BN40" s="480"/>
      <c r="BO40" s="633" t="s">
        <v>1653</v>
      </c>
      <c r="BP40" s="633" t="s">
        <v>1654</v>
      </c>
      <c r="BQ40" s="151" t="s">
        <v>1655</v>
      </c>
      <c r="BR40" s="115"/>
      <c r="BS40" s="115"/>
      <c r="BT40" s="115"/>
      <c r="BU40" s="115"/>
      <c r="BV40" s="115"/>
      <c r="XFD40"/>
    </row>
    <row r="41" ht="42" hidden="1" customHeight="1" spans="1:16384">
      <c r="A41" s="149">
        <v>23</v>
      </c>
      <c r="B41" s="32">
        <v>1</v>
      </c>
      <c r="C41" s="96" t="s">
        <v>87</v>
      </c>
      <c r="D41" s="249"/>
      <c r="E41" s="249"/>
      <c r="F41" s="91" t="s">
        <v>1656</v>
      </c>
      <c r="G41" s="477" t="s">
        <v>1657</v>
      </c>
      <c r="H41" s="40">
        <v>9250</v>
      </c>
      <c r="I41" s="40"/>
      <c r="J41" s="40">
        <f>AU41</f>
        <v>9250</v>
      </c>
      <c r="K41" s="309">
        <v>1</v>
      </c>
      <c r="L41" s="309">
        <v>1</v>
      </c>
      <c r="M41" s="309">
        <v>1</v>
      </c>
      <c r="N41" s="309">
        <v>1</v>
      </c>
      <c r="O41" s="505">
        <v>1</v>
      </c>
      <c r="P41" s="505"/>
      <c r="Q41" s="505">
        <v>1</v>
      </c>
      <c r="R41" s="505"/>
      <c r="S41" s="525"/>
      <c r="T41" s="505"/>
      <c r="U41" s="525"/>
      <c r="V41" s="505">
        <v>1</v>
      </c>
      <c r="W41" s="32">
        <f t="shared" si="62"/>
        <v>9250</v>
      </c>
      <c r="X41" s="32">
        <f t="shared" si="63"/>
        <v>9250</v>
      </c>
      <c r="Y41" s="32">
        <f t="shared" si="64"/>
        <v>0</v>
      </c>
      <c r="Z41" s="32">
        <f t="shared" si="65"/>
        <v>9250</v>
      </c>
      <c r="AA41" s="456">
        <v>4100</v>
      </c>
      <c r="AB41" s="174">
        <f t="shared" si="66"/>
        <v>0.443243243243243</v>
      </c>
      <c r="AC41" s="456">
        <v>7400</v>
      </c>
      <c r="AD41" s="480">
        <v>1</v>
      </c>
      <c r="AE41" s="480"/>
      <c r="AF41" s="523"/>
      <c r="AG41" s="37">
        <f>J41*0.75*AJ41</f>
        <v>6937.5</v>
      </c>
      <c r="AH41" s="175">
        <f>AA41-AG41</f>
        <v>-2837.5</v>
      </c>
      <c r="AI41" s="182">
        <v>44793</v>
      </c>
      <c r="AJ41" s="565">
        <v>1</v>
      </c>
      <c r="AK41" s="566"/>
      <c r="AL41" s="152"/>
      <c r="AM41" s="152"/>
      <c r="AN41" s="195" t="e">
        <f>AM41/AL41</f>
        <v>#DIV/0!</v>
      </c>
      <c r="AO41" s="595"/>
      <c r="AP41" s="182"/>
      <c r="AQ41" s="182"/>
      <c r="AR41" s="596"/>
      <c r="AS41" s="595"/>
      <c r="AT41" s="595"/>
      <c r="AU41" s="40">
        <f>AV41+AW41+AX41+AY41+AZ41+BA41+BC41+BD41+BB41</f>
        <v>9250</v>
      </c>
      <c r="AV41" s="309"/>
      <c r="AW41" s="309"/>
      <c r="AX41" s="40">
        <v>9250</v>
      </c>
      <c r="AY41" s="309"/>
      <c r="AZ41" s="309"/>
      <c r="BA41" s="97"/>
      <c r="BB41" s="97"/>
      <c r="BC41" s="309"/>
      <c r="BD41" s="309"/>
      <c r="BE41" s="610" t="s">
        <v>149</v>
      </c>
      <c r="BF41" s="611" t="s">
        <v>755</v>
      </c>
      <c r="BG41" s="611" t="s">
        <v>756</v>
      </c>
      <c r="BH41" s="269" t="s">
        <v>87</v>
      </c>
      <c r="BI41" s="612" t="s">
        <v>152</v>
      </c>
      <c r="BJ41" s="612" t="s">
        <v>779</v>
      </c>
      <c r="BK41" s="612" t="s">
        <v>780</v>
      </c>
      <c r="BL41" s="613">
        <v>19809086969</v>
      </c>
      <c r="BM41" s="637"/>
      <c r="BN41" s="637"/>
      <c r="BO41" s="637"/>
      <c r="BP41" s="637"/>
      <c r="BQ41" s="225" t="s">
        <v>1233</v>
      </c>
      <c r="BR41" s="115"/>
      <c r="BS41" s="115"/>
      <c r="BT41" s="115"/>
      <c r="BU41" s="115"/>
      <c r="BV41" s="115"/>
      <c r="XFD41"/>
    </row>
    <row r="42" ht="42" hidden="1" customHeight="1" spans="1:16384">
      <c r="A42" s="149">
        <v>24</v>
      </c>
      <c r="B42" s="32">
        <v>1</v>
      </c>
      <c r="C42" s="96" t="s">
        <v>87</v>
      </c>
      <c r="D42" s="249"/>
      <c r="E42" s="249"/>
      <c r="F42" s="88" t="s">
        <v>1658</v>
      </c>
      <c r="G42" s="477" t="s">
        <v>1659</v>
      </c>
      <c r="H42" s="478">
        <v>600</v>
      </c>
      <c r="I42" s="478"/>
      <c r="J42" s="97">
        <f>AU42</f>
        <v>600</v>
      </c>
      <c r="K42" s="309">
        <v>1</v>
      </c>
      <c r="L42" s="309">
        <v>1</v>
      </c>
      <c r="M42" s="309">
        <v>1</v>
      </c>
      <c r="N42" s="309">
        <v>1</v>
      </c>
      <c r="O42" s="505">
        <v>1</v>
      </c>
      <c r="P42" s="505"/>
      <c r="Q42" s="505">
        <v>1</v>
      </c>
      <c r="R42" s="505"/>
      <c r="S42" s="521"/>
      <c r="T42" s="505"/>
      <c r="U42" s="521"/>
      <c r="V42" s="505">
        <v>1</v>
      </c>
      <c r="W42" s="32">
        <f t="shared" si="62"/>
        <v>600</v>
      </c>
      <c r="X42" s="32">
        <f t="shared" si="63"/>
        <v>600</v>
      </c>
      <c r="Y42" s="32">
        <f t="shared" si="64"/>
        <v>0</v>
      </c>
      <c r="Z42" s="32">
        <f t="shared" si="65"/>
        <v>600</v>
      </c>
      <c r="AA42" s="253">
        <v>350</v>
      </c>
      <c r="AB42" s="174">
        <f t="shared" si="66"/>
        <v>0.583333333333333</v>
      </c>
      <c r="AC42" s="253">
        <v>400</v>
      </c>
      <c r="AD42" s="253"/>
      <c r="AE42" s="253"/>
      <c r="AF42" s="523">
        <v>44844</v>
      </c>
      <c r="AG42" s="37">
        <f>J42*0.75*AJ42</f>
        <v>450</v>
      </c>
      <c r="AH42" s="175">
        <f>AA42-AG42</f>
        <v>-100</v>
      </c>
      <c r="AI42" s="182">
        <v>44813</v>
      </c>
      <c r="AJ42" s="565">
        <v>1</v>
      </c>
      <c r="AK42" s="566"/>
      <c r="AL42" s="152"/>
      <c r="AM42" s="152"/>
      <c r="AN42" s="195" t="e">
        <f>AM42/AL42</f>
        <v>#DIV/0!</v>
      </c>
      <c r="AO42" s="565" t="s">
        <v>1660</v>
      </c>
      <c r="AP42" s="152"/>
      <c r="AQ42" s="152"/>
      <c r="AR42" s="591"/>
      <c r="AS42" s="565"/>
      <c r="AT42" s="565"/>
      <c r="AU42" s="40">
        <f>AV42+AW42+AX42+AY42+AZ42+BA42+BC42+BD42+BB42</f>
        <v>600</v>
      </c>
      <c r="AV42" s="309"/>
      <c r="AW42" s="309"/>
      <c r="AX42" s="309"/>
      <c r="AY42" s="309"/>
      <c r="AZ42" s="309"/>
      <c r="BA42" s="309"/>
      <c r="BB42" s="309"/>
      <c r="BC42" s="97">
        <v>600</v>
      </c>
      <c r="BD42" s="309"/>
      <c r="BE42" s="210" t="s">
        <v>149</v>
      </c>
      <c r="BF42" s="605" t="s">
        <v>755</v>
      </c>
      <c r="BG42" s="607" t="s">
        <v>756</v>
      </c>
      <c r="BH42" s="269" t="s">
        <v>87</v>
      </c>
      <c r="BI42" s="42" t="s">
        <v>152</v>
      </c>
      <c r="BJ42" s="42" t="s">
        <v>779</v>
      </c>
      <c r="BK42" s="42" t="s">
        <v>780</v>
      </c>
      <c r="BL42" s="32">
        <v>19809086969</v>
      </c>
      <c r="BM42" s="638"/>
      <c r="BN42" s="638"/>
      <c r="BO42" s="639"/>
      <c r="BP42" s="639"/>
      <c r="BQ42" s="226" t="s">
        <v>1517</v>
      </c>
      <c r="BR42" s="115"/>
      <c r="BS42" s="115"/>
      <c r="BT42" s="115"/>
      <c r="BU42" s="115"/>
      <c r="BV42" s="115"/>
      <c r="XFD42"/>
    </row>
    <row r="43" ht="42" hidden="1" customHeight="1" spans="1:16384">
      <c r="A43" s="149">
        <v>25</v>
      </c>
      <c r="B43" s="32">
        <v>1</v>
      </c>
      <c r="C43" s="96" t="s">
        <v>89</v>
      </c>
      <c r="D43" s="470">
        <v>1</v>
      </c>
      <c r="E43" s="470">
        <v>1900</v>
      </c>
      <c r="F43" s="104" t="s">
        <v>1661</v>
      </c>
      <c r="G43" s="479" t="s">
        <v>1662</v>
      </c>
      <c r="H43" s="40">
        <v>1900</v>
      </c>
      <c r="I43" s="40"/>
      <c r="J43" s="97">
        <f t="shared" ref="J43:J51" si="67">AU43</f>
        <v>1900</v>
      </c>
      <c r="K43" s="506">
        <v>1</v>
      </c>
      <c r="L43" s="306">
        <v>1</v>
      </c>
      <c r="M43" s="306">
        <v>1</v>
      </c>
      <c r="N43" s="306">
        <v>1</v>
      </c>
      <c r="O43" s="456">
        <v>1</v>
      </c>
      <c r="P43" s="456"/>
      <c r="Q43" s="456">
        <v>1</v>
      </c>
      <c r="R43" s="456"/>
      <c r="S43" s="521"/>
      <c r="T43" s="456"/>
      <c r="U43" s="521"/>
      <c r="V43" s="456">
        <v>1</v>
      </c>
      <c r="W43" s="32">
        <f t="shared" si="62"/>
        <v>1900</v>
      </c>
      <c r="X43" s="32">
        <f t="shared" si="63"/>
        <v>1900</v>
      </c>
      <c r="Y43" s="32">
        <f t="shared" si="64"/>
        <v>0</v>
      </c>
      <c r="Z43" s="32">
        <f t="shared" si="65"/>
        <v>1900</v>
      </c>
      <c r="AA43" s="480">
        <v>1900</v>
      </c>
      <c r="AB43" s="174">
        <f t="shared" si="66"/>
        <v>1</v>
      </c>
      <c r="AC43" s="480">
        <v>1900</v>
      </c>
      <c r="AD43" s="480"/>
      <c r="AE43" s="480"/>
      <c r="AF43" s="480"/>
      <c r="AG43" s="37">
        <f t="shared" ref="AG43:AG51" si="68">J43*0.75*AJ43</f>
        <v>1425</v>
      </c>
      <c r="AH43" s="175">
        <v>0</v>
      </c>
      <c r="AI43" s="182">
        <v>44767</v>
      </c>
      <c r="AJ43" s="565">
        <v>1</v>
      </c>
      <c r="AK43" s="566"/>
      <c r="AL43" s="152"/>
      <c r="AM43" s="152"/>
      <c r="AN43" s="195" t="e">
        <v>#DIV/0!</v>
      </c>
      <c r="AO43" s="598" t="s">
        <v>123</v>
      </c>
      <c r="AP43" s="182"/>
      <c r="AQ43" s="182"/>
      <c r="AR43" s="596"/>
      <c r="AS43" s="595"/>
      <c r="AT43" s="595"/>
      <c r="AU43" s="40">
        <v>1900</v>
      </c>
      <c r="AV43" s="40"/>
      <c r="AW43" s="40"/>
      <c r="AX43" s="40"/>
      <c r="AY43" s="40">
        <v>1900</v>
      </c>
      <c r="AZ43" s="40"/>
      <c r="BA43" s="40"/>
      <c r="BB43" s="40"/>
      <c r="BC43" s="40"/>
      <c r="BD43" s="40"/>
      <c r="BE43" s="272" t="s">
        <v>149</v>
      </c>
      <c r="BF43" s="609" t="s">
        <v>755</v>
      </c>
      <c r="BG43" s="272" t="s">
        <v>756</v>
      </c>
      <c r="BH43" s="484" t="s">
        <v>89</v>
      </c>
      <c r="BI43" s="484" t="s">
        <v>124</v>
      </c>
      <c r="BJ43" s="484" t="s">
        <v>1379</v>
      </c>
      <c r="BK43" s="484" t="s">
        <v>1663</v>
      </c>
      <c r="BL43" s="303">
        <v>18997699100</v>
      </c>
      <c r="BM43" s="640"/>
      <c r="BN43" s="640"/>
      <c r="BO43" s="640"/>
      <c r="BP43" s="640"/>
      <c r="BQ43" s="91" t="s">
        <v>1664</v>
      </c>
      <c r="BR43" s="115"/>
      <c r="BS43" s="115"/>
      <c r="BT43" s="115"/>
      <c r="BU43" s="115"/>
      <c r="BV43" s="115"/>
      <c r="XFD43"/>
    </row>
    <row r="44" ht="42" hidden="1" customHeight="1" spans="1:16384">
      <c r="A44" s="149">
        <v>26</v>
      </c>
      <c r="B44" s="32">
        <v>1</v>
      </c>
      <c r="C44" s="96" t="s">
        <v>89</v>
      </c>
      <c r="D44" s="480">
        <v>1</v>
      </c>
      <c r="E44" s="480">
        <v>550</v>
      </c>
      <c r="F44" s="463" t="s">
        <v>1665</v>
      </c>
      <c r="G44" s="463" t="s">
        <v>1666</v>
      </c>
      <c r="H44" s="40">
        <v>550</v>
      </c>
      <c r="I44" s="40"/>
      <c r="J44" s="97">
        <f t="shared" si="67"/>
        <v>550</v>
      </c>
      <c r="K44" s="40">
        <v>1</v>
      </c>
      <c r="L44" s="40">
        <v>1</v>
      </c>
      <c r="M44" s="40">
        <v>1</v>
      </c>
      <c r="N44" s="40">
        <v>1</v>
      </c>
      <c r="O44" s="456">
        <v>1</v>
      </c>
      <c r="P44" s="456"/>
      <c r="Q44" s="456">
        <v>1</v>
      </c>
      <c r="R44" s="456"/>
      <c r="S44" s="521"/>
      <c r="T44" s="456"/>
      <c r="U44" s="521"/>
      <c r="V44" s="456">
        <v>1</v>
      </c>
      <c r="W44" s="32">
        <f t="shared" si="62"/>
        <v>550</v>
      </c>
      <c r="X44" s="32">
        <f t="shared" si="63"/>
        <v>550</v>
      </c>
      <c r="Y44" s="32">
        <f t="shared" si="64"/>
        <v>0</v>
      </c>
      <c r="Z44" s="32">
        <f t="shared" si="65"/>
        <v>550</v>
      </c>
      <c r="AA44" s="480">
        <v>440</v>
      </c>
      <c r="AB44" s="174">
        <f t="shared" si="66"/>
        <v>0.8</v>
      </c>
      <c r="AC44" s="480">
        <v>550</v>
      </c>
      <c r="AD44" s="480"/>
      <c r="AE44" s="480"/>
      <c r="AF44" s="480"/>
      <c r="AG44" s="37">
        <f t="shared" si="68"/>
        <v>412.5</v>
      </c>
      <c r="AH44" s="175">
        <v>0</v>
      </c>
      <c r="AI44" s="182">
        <v>44795</v>
      </c>
      <c r="AJ44" s="565">
        <v>1</v>
      </c>
      <c r="AK44" s="566"/>
      <c r="AL44" s="152"/>
      <c r="AM44" s="152"/>
      <c r="AN44" s="195" t="e">
        <v>#DIV/0!</v>
      </c>
      <c r="AO44" s="595" t="s">
        <v>1667</v>
      </c>
      <c r="AP44" s="182"/>
      <c r="AQ44" s="182"/>
      <c r="AR44" s="596"/>
      <c r="AS44" s="595"/>
      <c r="AT44" s="595"/>
      <c r="AU44" s="40">
        <v>550</v>
      </c>
      <c r="AV44" s="40"/>
      <c r="AW44" s="40"/>
      <c r="AX44" s="40"/>
      <c r="AY44" s="40">
        <v>550</v>
      </c>
      <c r="AZ44" s="40"/>
      <c r="BA44" s="40"/>
      <c r="BB44" s="40"/>
      <c r="BC44" s="40"/>
      <c r="BD44" s="40"/>
      <c r="BE44" s="606" t="s">
        <v>149</v>
      </c>
      <c r="BF44" s="269" t="s">
        <v>755</v>
      </c>
      <c r="BG44" s="614" t="s">
        <v>756</v>
      </c>
      <c r="BH44" s="96" t="s">
        <v>89</v>
      </c>
      <c r="BI44" s="96" t="s">
        <v>124</v>
      </c>
      <c r="BJ44" s="96" t="s">
        <v>815</v>
      </c>
      <c r="BK44" s="96" t="s">
        <v>816</v>
      </c>
      <c r="BL44" s="506">
        <v>13779031280</v>
      </c>
      <c r="BM44" s="637"/>
      <c r="BN44" s="637"/>
      <c r="BO44" s="637"/>
      <c r="BP44" s="637"/>
      <c r="BQ44" s="91" t="s">
        <v>1668</v>
      </c>
      <c r="BR44" s="115"/>
      <c r="BS44" s="115"/>
      <c r="BT44" s="115"/>
      <c r="BU44" s="115"/>
      <c r="BV44" s="115"/>
      <c r="XFD44"/>
    </row>
    <row r="45" ht="42" hidden="1" customHeight="1" spans="1:16384">
      <c r="A45" s="149">
        <v>27</v>
      </c>
      <c r="B45" s="32">
        <v>1</v>
      </c>
      <c r="C45" s="96" t="s">
        <v>89</v>
      </c>
      <c r="D45" s="249">
        <v>1</v>
      </c>
      <c r="E45" s="249">
        <v>7000</v>
      </c>
      <c r="F45" s="88" t="s">
        <v>1669</v>
      </c>
      <c r="G45" s="88" t="s">
        <v>1670</v>
      </c>
      <c r="H45" s="309">
        <v>9000</v>
      </c>
      <c r="I45" s="309"/>
      <c r="J45" s="97">
        <f t="shared" si="67"/>
        <v>7000</v>
      </c>
      <c r="K45" s="40">
        <v>1</v>
      </c>
      <c r="L45" s="40">
        <v>1</v>
      </c>
      <c r="M45" s="40">
        <v>1</v>
      </c>
      <c r="N45" s="40">
        <v>1</v>
      </c>
      <c r="O45" s="507">
        <v>1</v>
      </c>
      <c r="P45" s="508"/>
      <c r="Q45" s="507">
        <v>1</v>
      </c>
      <c r="R45" s="508"/>
      <c r="S45" s="526"/>
      <c r="T45" s="507"/>
      <c r="U45" s="526"/>
      <c r="V45" s="508">
        <v>1</v>
      </c>
      <c r="W45" s="32">
        <f t="shared" si="62"/>
        <v>7000</v>
      </c>
      <c r="X45" s="32">
        <f t="shared" si="63"/>
        <v>7000</v>
      </c>
      <c r="Y45" s="32">
        <f t="shared" si="64"/>
        <v>0</v>
      </c>
      <c r="Z45" s="32">
        <f t="shared" si="65"/>
        <v>7000</v>
      </c>
      <c r="AA45" s="253">
        <v>5000</v>
      </c>
      <c r="AB45" s="174">
        <f t="shared" si="66"/>
        <v>0.714285714285714</v>
      </c>
      <c r="AC45" s="253">
        <v>7000</v>
      </c>
      <c r="AD45" s="253">
        <v>1</v>
      </c>
      <c r="AE45" s="253">
        <v>4179</v>
      </c>
      <c r="AF45" s="253"/>
      <c r="AG45" s="37">
        <f t="shared" si="68"/>
        <v>5250</v>
      </c>
      <c r="AH45" s="175">
        <f t="shared" ref="AH45:AH51" si="69">AA45-AG45</f>
        <v>-250</v>
      </c>
      <c r="AI45" s="182">
        <v>44799</v>
      </c>
      <c r="AJ45" s="565">
        <v>1</v>
      </c>
      <c r="AK45" s="566"/>
      <c r="AL45" s="152"/>
      <c r="AM45" s="152"/>
      <c r="AN45" s="195" t="e">
        <f t="shared" ref="AN45:AN51" si="70">AM45/AL45</f>
        <v>#DIV/0!</v>
      </c>
      <c r="AO45" s="565" t="s">
        <v>1671</v>
      </c>
      <c r="AP45" s="152"/>
      <c r="AQ45" s="152"/>
      <c r="AR45" s="565"/>
      <c r="AS45" s="565"/>
      <c r="AT45" s="565"/>
      <c r="AU45" s="40">
        <f t="shared" ref="AU45:AU51" si="71">AV45+AW45+AX45+AY45+AZ45+BA45+BC45+BD45+BB45</f>
        <v>7000</v>
      </c>
      <c r="AV45" s="309"/>
      <c r="AW45" s="40"/>
      <c r="AX45" s="40"/>
      <c r="AY45" s="40"/>
      <c r="AZ45" s="40"/>
      <c r="BA45" s="40">
        <v>7000</v>
      </c>
      <c r="BB45" s="40"/>
      <c r="BC45" s="306"/>
      <c r="BD45" s="306"/>
      <c r="BE45" s="210" t="s">
        <v>149</v>
      </c>
      <c r="BF45" s="607" t="s">
        <v>755</v>
      </c>
      <c r="BG45" s="615" t="s">
        <v>756</v>
      </c>
      <c r="BH45" s="42" t="s">
        <v>89</v>
      </c>
      <c r="BI45" s="606" t="s">
        <v>124</v>
      </c>
      <c r="BJ45" s="269" t="s">
        <v>815</v>
      </c>
      <c r="BK45" s="269" t="s">
        <v>816</v>
      </c>
      <c r="BL45" s="152">
        <v>13779031280</v>
      </c>
      <c r="BM45" s="565"/>
      <c r="BN45" s="565"/>
      <c r="BO45" s="591" t="s">
        <v>119</v>
      </c>
      <c r="BP45" s="591" t="s">
        <v>818</v>
      </c>
      <c r="BQ45" s="150" t="s">
        <v>1598</v>
      </c>
      <c r="BR45" s="115"/>
      <c r="BS45" s="115"/>
      <c r="BT45" s="115"/>
      <c r="BU45" s="115"/>
      <c r="BV45" s="115"/>
      <c r="XFD45"/>
    </row>
    <row r="46" ht="42" hidden="1" customHeight="1" spans="1:16384">
      <c r="A46" s="149">
        <v>28</v>
      </c>
      <c r="B46" s="32">
        <v>1</v>
      </c>
      <c r="C46" s="96" t="s">
        <v>89</v>
      </c>
      <c r="D46" s="249"/>
      <c r="E46" s="249"/>
      <c r="F46" s="69" t="s">
        <v>1672</v>
      </c>
      <c r="G46" s="69" t="s">
        <v>1673</v>
      </c>
      <c r="H46" s="481">
        <v>10000</v>
      </c>
      <c r="I46" s="481"/>
      <c r="J46" s="97">
        <f t="shared" si="67"/>
        <v>7000</v>
      </c>
      <c r="K46" s="504">
        <v>1</v>
      </c>
      <c r="L46" s="306">
        <v>1</v>
      </c>
      <c r="M46" s="306">
        <v>1</v>
      </c>
      <c r="N46" s="306">
        <v>1</v>
      </c>
      <c r="O46" s="456">
        <v>1</v>
      </c>
      <c r="P46" s="456"/>
      <c r="Q46" s="456">
        <v>1</v>
      </c>
      <c r="R46" s="508"/>
      <c r="S46" s="508"/>
      <c r="T46" s="508"/>
      <c r="U46" s="508"/>
      <c r="V46" s="508"/>
      <c r="W46" s="32">
        <f t="shared" si="62"/>
        <v>7000</v>
      </c>
      <c r="X46" s="32">
        <f t="shared" si="63"/>
        <v>7000</v>
      </c>
      <c r="Y46" s="32">
        <f t="shared" si="64"/>
        <v>0</v>
      </c>
      <c r="Z46" s="32">
        <f t="shared" si="65"/>
        <v>0</v>
      </c>
      <c r="AA46" s="480"/>
      <c r="AB46" s="174">
        <f t="shared" si="66"/>
        <v>0</v>
      </c>
      <c r="AC46" s="480"/>
      <c r="AD46" s="480">
        <v>1</v>
      </c>
      <c r="AE46" s="480">
        <v>650</v>
      </c>
      <c r="AF46" s="480"/>
      <c r="AG46" s="37">
        <f t="shared" si="68"/>
        <v>0</v>
      </c>
      <c r="AH46" s="175">
        <f t="shared" si="69"/>
        <v>0</v>
      </c>
      <c r="AI46" s="182">
        <v>44835</v>
      </c>
      <c r="AJ46" s="565"/>
      <c r="AK46" s="566"/>
      <c r="AL46" s="152"/>
      <c r="AM46" s="152"/>
      <c r="AN46" s="195" t="e">
        <f t="shared" si="70"/>
        <v>#DIV/0!</v>
      </c>
      <c r="AO46" s="598" t="s">
        <v>1674</v>
      </c>
      <c r="AP46" s="182"/>
      <c r="AQ46" s="182"/>
      <c r="AR46" s="596"/>
      <c r="AS46" s="595"/>
      <c r="AT46" s="595"/>
      <c r="AU46" s="40">
        <f t="shared" si="71"/>
        <v>7000</v>
      </c>
      <c r="AV46" s="40"/>
      <c r="AW46" s="40"/>
      <c r="AX46" s="306">
        <v>7000</v>
      </c>
      <c r="AY46" s="306"/>
      <c r="AZ46" s="306"/>
      <c r="BA46" s="306"/>
      <c r="BB46" s="306"/>
      <c r="BC46" s="603"/>
      <c r="BD46" s="306"/>
      <c r="BE46" s="42" t="s">
        <v>149</v>
      </c>
      <c r="BF46" s="42" t="s">
        <v>755</v>
      </c>
      <c r="BG46" s="615" t="s">
        <v>756</v>
      </c>
      <c r="BH46" s="42" t="s">
        <v>89</v>
      </c>
      <c r="BI46" s="606" t="s">
        <v>124</v>
      </c>
      <c r="BJ46" s="42" t="s">
        <v>815</v>
      </c>
      <c r="BK46" s="42" t="s">
        <v>1675</v>
      </c>
      <c r="BL46" s="616">
        <v>13779031280</v>
      </c>
      <c r="BM46" s="507"/>
      <c r="BN46" s="507"/>
      <c r="BO46" s="507"/>
      <c r="BP46" s="507"/>
      <c r="BQ46" s="69" t="s">
        <v>1676</v>
      </c>
      <c r="BR46" s="115"/>
      <c r="BS46" s="115"/>
      <c r="BT46" s="115"/>
      <c r="BU46" s="115"/>
      <c r="BV46" s="115"/>
      <c r="XFD46"/>
    </row>
    <row r="47" ht="42" hidden="1" customHeight="1" spans="1:16384">
      <c r="A47" s="149">
        <v>29</v>
      </c>
      <c r="B47" s="32">
        <v>1</v>
      </c>
      <c r="C47" s="96" t="s">
        <v>89</v>
      </c>
      <c r="D47" s="249"/>
      <c r="E47" s="249"/>
      <c r="F47" s="69" t="s">
        <v>1677</v>
      </c>
      <c r="G47" s="69" t="s">
        <v>1678</v>
      </c>
      <c r="H47" s="481">
        <v>2000</v>
      </c>
      <c r="I47" s="481"/>
      <c r="J47" s="97">
        <f t="shared" si="67"/>
        <v>2000</v>
      </c>
      <c r="K47" s="97">
        <v>1</v>
      </c>
      <c r="L47" s="97">
        <v>1</v>
      </c>
      <c r="M47" s="97"/>
      <c r="N47" s="97"/>
      <c r="O47" s="508"/>
      <c r="P47" s="508">
        <v>1</v>
      </c>
      <c r="Q47" s="508"/>
      <c r="R47" s="508"/>
      <c r="S47" s="508"/>
      <c r="T47" s="508"/>
      <c r="U47" s="508"/>
      <c r="V47" s="508"/>
      <c r="W47" s="32">
        <f t="shared" si="62"/>
        <v>0</v>
      </c>
      <c r="X47" s="32">
        <f t="shared" si="63"/>
        <v>0</v>
      </c>
      <c r="Y47" s="32">
        <f t="shared" si="64"/>
        <v>0</v>
      </c>
      <c r="Z47" s="32">
        <f t="shared" si="65"/>
        <v>0</v>
      </c>
      <c r="AA47" s="480"/>
      <c r="AB47" s="174">
        <f t="shared" si="66"/>
        <v>0</v>
      </c>
      <c r="AC47" s="480"/>
      <c r="AD47" s="480"/>
      <c r="AE47" s="480"/>
      <c r="AF47" s="480"/>
      <c r="AG47" s="37">
        <f t="shared" si="68"/>
        <v>0</v>
      </c>
      <c r="AH47" s="175">
        <f t="shared" si="69"/>
        <v>0</v>
      </c>
      <c r="AI47" s="182">
        <v>44835</v>
      </c>
      <c r="AJ47" s="565"/>
      <c r="AK47" s="566"/>
      <c r="AL47" s="152"/>
      <c r="AM47" s="152"/>
      <c r="AN47" s="195" t="e">
        <f t="shared" si="70"/>
        <v>#DIV/0!</v>
      </c>
      <c r="AO47" s="595"/>
      <c r="AP47" s="182"/>
      <c r="AQ47" s="182"/>
      <c r="AR47" s="596"/>
      <c r="AS47" s="595"/>
      <c r="AT47" s="595"/>
      <c r="AU47" s="40">
        <f t="shared" si="71"/>
        <v>2000</v>
      </c>
      <c r="AV47" s="40"/>
      <c r="AW47" s="40"/>
      <c r="AX47" s="306">
        <v>2000</v>
      </c>
      <c r="AY47" s="306"/>
      <c r="AZ47" s="306"/>
      <c r="BA47" s="306"/>
      <c r="BB47" s="306"/>
      <c r="BC47" s="603"/>
      <c r="BD47" s="306"/>
      <c r="BE47" s="42" t="s">
        <v>149</v>
      </c>
      <c r="BF47" s="42" t="s">
        <v>755</v>
      </c>
      <c r="BG47" s="615" t="s">
        <v>756</v>
      </c>
      <c r="BH47" s="42" t="s">
        <v>89</v>
      </c>
      <c r="BI47" s="606" t="s">
        <v>124</v>
      </c>
      <c r="BJ47" s="42" t="s">
        <v>815</v>
      </c>
      <c r="BK47" s="42" t="s">
        <v>1675</v>
      </c>
      <c r="BL47" s="616">
        <v>13779031280</v>
      </c>
      <c r="BM47" s="507"/>
      <c r="BN47" s="507"/>
      <c r="BO47" s="507"/>
      <c r="BP47" s="507"/>
      <c r="BQ47" s="151"/>
      <c r="BR47" s="115"/>
      <c r="BS47" s="115"/>
      <c r="BT47" s="115"/>
      <c r="BU47" s="115"/>
      <c r="BV47" s="115"/>
      <c r="XFD47"/>
    </row>
    <row r="48" ht="42" hidden="1" customHeight="1" spans="1:16384">
      <c r="A48" s="149">
        <v>30</v>
      </c>
      <c r="B48" s="32">
        <v>1</v>
      </c>
      <c r="C48" s="96" t="s">
        <v>89</v>
      </c>
      <c r="D48" s="249"/>
      <c r="E48" s="249"/>
      <c r="F48" s="69" t="s">
        <v>1679</v>
      </c>
      <c r="G48" s="69" t="s">
        <v>1680</v>
      </c>
      <c r="H48" s="481">
        <v>11500</v>
      </c>
      <c r="I48" s="481"/>
      <c r="J48" s="97">
        <f t="shared" si="67"/>
        <v>10000</v>
      </c>
      <c r="K48" s="97">
        <v>1</v>
      </c>
      <c r="L48" s="97">
        <v>1</v>
      </c>
      <c r="M48" s="97"/>
      <c r="N48" s="97"/>
      <c r="O48" s="508"/>
      <c r="P48" s="508">
        <v>1</v>
      </c>
      <c r="Q48" s="508"/>
      <c r="R48" s="508"/>
      <c r="S48" s="508"/>
      <c r="T48" s="508"/>
      <c r="U48" s="508"/>
      <c r="V48" s="508"/>
      <c r="W48" s="32">
        <f t="shared" si="62"/>
        <v>0</v>
      </c>
      <c r="X48" s="32">
        <f t="shared" si="63"/>
        <v>0</v>
      </c>
      <c r="Y48" s="32">
        <f t="shared" si="64"/>
        <v>0</v>
      </c>
      <c r="Z48" s="32">
        <f t="shared" si="65"/>
        <v>0</v>
      </c>
      <c r="AA48" s="480"/>
      <c r="AB48" s="174">
        <f t="shared" si="66"/>
        <v>0</v>
      </c>
      <c r="AC48" s="480"/>
      <c r="AD48" s="480"/>
      <c r="AE48" s="480"/>
      <c r="AF48" s="480"/>
      <c r="AG48" s="37">
        <f t="shared" si="68"/>
        <v>0</v>
      </c>
      <c r="AH48" s="175">
        <f t="shared" si="69"/>
        <v>0</v>
      </c>
      <c r="AI48" s="182">
        <v>44835</v>
      </c>
      <c r="AJ48" s="565"/>
      <c r="AK48" s="566"/>
      <c r="AL48" s="152"/>
      <c r="AM48" s="152"/>
      <c r="AN48" s="195" t="e">
        <f t="shared" si="70"/>
        <v>#DIV/0!</v>
      </c>
      <c r="AO48" s="595"/>
      <c r="AP48" s="182"/>
      <c r="AQ48" s="182"/>
      <c r="AR48" s="596"/>
      <c r="AS48" s="595"/>
      <c r="AT48" s="595"/>
      <c r="AU48" s="40">
        <f t="shared" si="71"/>
        <v>10000</v>
      </c>
      <c r="AV48" s="40"/>
      <c r="AW48" s="40"/>
      <c r="AX48" s="481">
        <v>10000</v>
      </c>
      <c r="AY48" s="306"/>
      <c r="AZ48" s="306"/>
      <c r="BA48" s="306"/>
      <c r="BB48" s="306"/>
      <c r="BC48" s="603"/>
      <c r="BD48" s="306"/>
      <c r="BE48" s="42" t="s">
        <v>149</v>
      </c>
      <c r="BF48" s="42" t="s">
        <v>755</v>
      </c>
      <c r="BG48" s="615" t="s">
        <v>756</v>
      </c>
      <c r="BH48" s="42" t="s">
        <v>89</v>
      </c>
      <c r="BI48" s="606" t="s">
        <v>124</v>
      </c>
      <c r="BJ48" s="42" t="s">
        <v>815</v>
      </c>
      <c r="BK48" s="42" t="s">
        <v>1675</v>
      </c>
      <c r="BL48" s="616">
        <v>13779031280</v>
      </c>
      <c r="BM48" s="507"/>
      <c r="BN48" s="507"/>
      <c r="BO48" s="507"/>
      <c r="BP48" s="507"/>
      <c r="BQ48" s="151"/>
      <c r="BR48" s="115"/>
      <c r="BS48" s="115"/>
      <c r="BT48" s="115"/>
      <c r="BU48" s="115"/>
      <c r="BV48" s="115"/>
      <c r="XFD48"/>
    </row>
    <row r="49" ht="42" hidden="1" customHeight="1" spans="1:16384">
      <c r="A49" s="149">
        <v>31</v>
      </c>
      <c r="B49" s="32">
        <v>1</v>
      </c>
      <c r="C49" s="96" t="s">
        <v>89</v>
      </c>
      <c r="D49" s="249"/>
      <c r="E49" s="249"/>
      <c r="F49" s="69" t="s">
        <v>1681</v>
      </c>
      <c r="G49" s="69" t="s">
        <v>1682</v>
      </c>
      <c r="H49" s="481">
        <v>23000</v>
      </c>
      <c r="I49" s="481"/>
      <c r="J49" s="97">
        <f t="shared" si="67"/>
        <v>16000</v>
      </c>
      <c r="K49" s="97">
        <v>1</v>
      </c>
      <c r="L49" s="97">
        <v>1</v>
      </c>
      <c r="M49" s="97"/>
      <c r="N49" s="97"/>
      <c r="O49" s="508"/>
      <c r="P49" s="508">
        <v>1</v>
      </c>
      <c r="Q49" s="508"/>
      <c r="R49" s="508"/>
      <c r="S49" s="508"/>
      <c r="T49" s="508"/>
      <c r="U49" s="508"/>
      <c r="V49" s="508"/>
      <c r="W49" s="32">
        <f t="shared" si="62"/>
        <v>0</v>
      </c>
      <c r="X49" s="32">
        <f t="shared" si="63"/>
        <v>0</v>
      </c>
      <c r="Y49" s="32">
        <f t="shared" si="64"/>
        <v>0</v>
      </c>
      <c r="Z49" s="32">
        <f t="shared" si="65"/>
        <v>0</v>
      </c>
      <c r="AA49" s="480"/>
      <c r="AB49" s="174">
        <f t="shared" si="66"/>
        <v>0</v>
      </c>
      <c r="AC49" s="480"/>
      <c r="AD49" s="480"/>
      <c r="AE49" s="480"/>
      <c r="AF49" s="480"/>
      <c r="AG49" s="37">
        <f t="shared" si="68"/>
        <v>0</v>
      </c>
      <c r="AH49" s="175">
        <f t="shared" si="69"/>
        <v>0</v>
      </c>
      <c r="AI49" s="182">
        <v>44835</v>
      </c>
      <c r="AJ49" s="565"/>
      <c r="AK49" s="566"/>
      <c r="AL49" s="152"/>
      <c r="AM49" s="152"/>
      <c r="AN49" s="195" t="e">
        <f t="shared" si="70"/>
        <v>#DIV/0!</v>
      </c>
      <c r="AO49" s="595"/>
      <c r="AP49" s="182"/>
      <c r="AQ49" s="182"/>
      <c r="AR49" s="596"/>
      <c r="AS49" s="595"/>
      <c r="AT49" s="595"/>
      <c r="AU49" s="40">
        <f t="shared" si="71"/>
        <v>16000</v>
      </c>
      <c r="AV49" s="40"/>
      <c r="AW49" s="40"/>
      <c r="AX49" s="481">
        <v>16000</v>
      </c>
      <c r="AY49" s="306"/>
      <c r="AZ49" s="306"/>
      <c r="BA49" s="306"/>
      <c r="BB49" s="306"/>
      <c r="BC49" s="603"/>
      <c r="BD49" s="306"/>
      <c r="BE49" s="42" t="s">
        <v>149</v>
      </c>
      <c r="BF49" s="42" t="s">
        <v>755</v>
      </c>
      <c r="BG49" s="615" t="s">
        <v>756</v>
      </c>
      <c r="BH49" s="42" t="s">
        <v>89</v>
      </c>
      <c r="BI49" s="606" t="s">
        <v>124</v>
      </c>
      <c r="BJ49" s="42" t="s">
        <v>815</v>
      </c>
      <c r="BK49" s="42" t="s">
        <v>1675</v>
      </c>
      <c r="BL49" s="616">
        <v>13779031280</v>
      </c>
      <c r="BM49" s="507"/>
      <c r="BN49" s="507"/>
      <c r="BO49" s="507"/>
      <c r="BP49" s="507"/>
      <c r="BQ49" s="151" t="s">
        <v>1683</v>
      </c>
      <c r="BR49" s="115"/>
      <c r="BS49" s="115"/>
      <c r="BT49" s="115"/>
      <c r="BU49" s="115"/>
      <c r="BV49" s="115"/>
      <c r="XFD49"/>
    </row>
    <row r="50" ht="42" hidden="1" customHeight="1" spans="1:16384">
      <c r="A50" s="149">
        <v>32</v>
      </c>
      <c r="B50" s="32">
        <v>1</v>
      </c>
      <c r="C50" s="96" t="s">
        <v>89</v>
      </c>
      <c r="D50" s="249">
        <v>1</v>
      </c>
      <c r="E50" s="249">
        <v>505</v>
      </c>
      <c r="F50" s="69" t="s">
        <v>1684</v>
      </c>
      <c r="G50" s="69" t="s">
        <v>1685</v>
      </c>
      <c r="H50" s="481">
        <v>505</v>
      </c>
      <c r="I50" s="481"/>
      <c r="J50" s="97">
        <f t="shared" si="67"/>
        <v>505</v>
      </c>
      <c r="K50" s="97">
        <v>1</v>
      </c>
      <c r="L50" s="97">
        <v>1</v>
      </c>
      <c r="M50" s="97"/>
      <c r="N50" s="97"/>
      <c r="O50" s="507">
        <v>1</v>
      </c>
      <c r="P50" s="507"/>
      <c r="Q50" s="507">
        <v>1</v>
      </c>
      <c r="R50" s="507"/>
      <c r="S50" s="507"/>
      <c r="T50" s="507"/>
      <c r="U50" s="507"/>
      <c r="V50" s="507">
        <v>1</v>
      </c>
      <c r="W50" s="32">
        <f t="shared" si="62"/>
        <v>505</v>
      </c>
      <c r="X50" s="32">
        <f t="shared" si="63"/>
        <v>505</v>
      </c>
      <c r="Y50" s="32">
        <f t="shared" si="64"/>
        <v>0</v>
      </c>
      <c r="Z50" s="32">
        <f t="shared" si="65"/>
        <v>505</v>
      </c>
      <c r="AA50" s="480">
        <v>455</v>
      </c>
      <c r="AB50" s="174">
        <f t="shared" si="66"/>
        <v>0.900990099009901</v>
      </c>
      <c r="AC50" s="480">
        <v>505</v>
      </c>
      <c r="AD50" s="480"/>
      <c r="AE50" s="480"/>
      <c r="AF50" s="480"/>
      <c r="AG50" s="37">
        <f t="shared" si="68"/>
        <v>378.75</v>
      </c>
      <c r="AH50" s="175">
        <f t="shared" si="69"/>
        <v>76.25</v>
      </c>
      <c r="AI50" s="182">
        <v>44797</v>
      </c>
      <c r="AJ50" s="565">
        <v>1</v>
      </c>
      <c r="AK50" s="566"/>
      <c r="AL50" s="152"/>
      <c r="AM50" s="152"/>
      <c r="AN50" s="195" t="e">
        <f t="shared" si="70"/>
        <v>#DIV/0!</v>
      </c>
      <c r="AO50" s="594" t="s">
        <v>1686</v>
      </c>
      <c r="AP50" s="595"/>
      <c r="AQ50" s="595"/>
      <c r="AR50" s="596"/>
      <c r="AS50" s="595"/>
      <c r="AT50" s="595"/>
      <c r="AU50" s="40">
        <f t="shared" si="71"/>
        <v>505</v>
      </c>
      <c r="AV50" s="40"/>
      <c r="AW50" s="40"/>
      <c r="AX50" s="481"/>
      <c r="AY50" s="306"/>
      <c r="AZ50" s="306"/>
      <c r="BA50" s="306"/>
      <c r="BB50" s="306"/>
      <c r="BC50" s="603">
        <v>505</v>
      </c>
      <c r="BD50" s="306"/>
      <c r="BE50" s="42" t="s">
        <v>149</v>
      </c>
      <c r="BF50" s="42" t="s">
        <v>755</v>
      </c>
      <c r="BG50" s="615" t="s">
        <v>756</v>
      </c>
      <c r="BH50" s="42" t="s">
        <v>89</v>
      </c>
      <c r="BI50" s="606" t="s">
        <v>124</v>
      </c>
      <c r="BJ50" s="42" t="s">
        <v>815</v>
      </c>
      <c r="BK50" s="42" t="s">
        <v>1675</v>
      </c>
      <c r="BL50" s="616">
        <v>13779031280</v>
      </c>
      <c r="BM50" s="641" t="s">
        <v>1687</v>
      </c>
      <c r="BN50" s="507"/>
      <c r="BO50" s="507"/>
      <c r="BP50" s="507"/>
      <c r="BQ50" s="151" t="s">
        <v>1688</v>
      </c>
      <c r="BR50" s="115"/>
      <c r="BS50" s="115"/>
      <c r="BT50" s="115"/>
      <c r="BU50" s="115"/>
      <c r="BV50" s="115"/>
      <c r="XFD50"/>
    </row>
    <row r="51" ht="42" customHeight="1" spans="1:69">
      <c r="A51" s="465">
        <v>33</v>
      </c>
      <c r="B51" s="466">
        <v>1</v>
      </c>
      <c r="C51" s="467" t="s">
        <v>90</v>
      </c>
      <c r="D51" s="468">
        <v>1</v>
      </c>
      <c r="E51" s="468">
        <v>504</v>
      </c>
      <c r="F51" s="482" t="s">
        <v>1689</v>
      </c>
      <c r="G51" s="474" t="s">
        <v>1690</v>
      </c>
      <c r="H51" s="483">
        <v>545</v>
      </c>
      <c r="I51" s="40"/>
      <c r="J51" s="483">
        <f t="shared" si="67"/>
        <v>545</v>
      </c>
      <c r="K51" s="40">
        <v>1</v>
      </c>
      <c r="L51" s="40">
        <v>1</v>
      </c>
      <c r="M51" s="40">
        <v>1</v>
      </c>
      <c r="N51" s="40">
        <v>1</v>
      </c>
      <c r="O51" s="470">
        <v>1</v>
      </c>
      <c r="P51" s="470"/>
      <c r="Q51" s="456">
        <v>1</v>
      </c>
      <c r="R51" s="456"/>
      <c r="S51" s="456"/>
      <c r="T51" s="456"/>
      <c r="U51" s="523"/>
      <c r="V51" s="456">
        <v>1</v>
      </c>
      <c r="W51" s="32">
        <f t="shared" si="62"/>
        <v>545</v>
      </c>
      <c r="X51" s="32">
        <f t="shared" si="63"/>
        <v>545</v>
      </c>
      <c r="Y51" s="32">
        <f t="shared" si="64"/>
        <v>0</v>
      </c>
      <c r="Z51" s="32">
        <f t="shared" si="65"/>
        <v>545</v>
      </c>
      <c r="AA51" s="547">
        <v>510</v>
      </c>
      <c r="AB51" s="542">
        <f t="shared" si="66"/>
        <v>0.935779816513762</v>
      </c>
      <c r="AC51" s="548">
        <v>200</v>
      </c>
      <c r="AD51" s="548"/>
      <c r="AE51" s="548"/>
      <c r="AF51" s="546"/>
      <c r="AG51" s="441">
        <f t="shared" si="68"/>
        <v>408.75</v>
      </c>
      <c r="AH51" s="562">
        <f t="shared" si="69"/>
        <v>101.25</v>
      </c>
      <c r="AI51" s="567">
        <v>44727</v>
      </c>
      <c r="AJ51" s="565">
        <v>1</v>
      </c>
      <c r="AK51" s="566"/>
      <c r="AL51" s="152">
        <v>15</v>
      </c>
      <c r="AM51" s="152">
        <v>15</v>
      </c>
      <c r="AN51" s="195">
        <f t="shared" si="70"/>
        <v>1</v>
      </c>
      <c r="AO51" s="593"/>
      <c r="AP51" s="182"/>
      <c r="AQ51" s="182"/>
      <c r="AR51" s="594" t="s">
        <v>754</v>
      </c>
      <c r="AS51" s="595"/>
      <c r="AT51" s="595"/>
      <c r="AU51" s="40">
        <f t="shared" si="71"/>
        <v>545</v>
      </c>
      <c r="AV51" s="40"/>
      <c r="AW51" s="40"/>
      <c r="AX51" s="40"/>
      <c r="AY51" s="40">
        <v>545</v>
      </c>
      <c r="AZ51" s="40"/>
      <c r="BA51" s="40"/>
      <c r="BB51" s="40"/>
      <c r="BC51" s="40"/>
      <c r="BD51" s="40"/>
      <c r="BE51" s="210" t="s">
        <v>149</v>
      </c>
      <c r="BF51" s="269" t="s">
        <v>755</v>
      </c>
      <c r="BG51" s="607" t="s">
        <v>756</v>
      </c>
      <c r="BH51" s="484" t="s">
        <v>90</v>
      </c>
      <c r="BI51" s="269" t="s">
        <v>307</v>
      </c>
      <c r="BJ51" s="269" t="s">
        <v>757</v>
      </c>
      <c r="BK51" s="269" t="s">
        <v>758</v>
      </c>
      <c r="BL51" s="149">
        <v>15292550575</v>
      </c>
      <c r="BM51" s="462"/>
      <c r="BN51" s="462"/>
      <c r="BO51" s="590" t="s">
        <v>311</v>
      </c>
      <c r="BP51" s="590" t="s">
        <v>448</v>
      </c>
      <c r="BQ51" s="631" t="s">
        <v>1181</v>
      </c>
    </row>
    <row r="52" ht="42" hidden="1" customHeight="1" spans="1:16384">
      <c r="A52" s="214" t="s">
        <v>270</v>
      </c>
      <c r="B52" s="459">
        <f>SUM(B53:B61)</f>
        <v>9</v>
      </c>
      <c r="C52" s="37"/>
      <c r="D52" s="445">
        <v>1</v>
      </c>
      <c r="E52" s="445">
        <v>2500</v>
      </c>
      <c r="F52" s="241" t="s">
        <v>142</v>
      </c>
      <c r="G52" s="144"/>
      <c r="H52" s="459">
        <f>SUM(H53:H61)</f>
        <v>35770</v>
      </c>
      <c r="I52" s="459"/>
      <c r="J52" s="459">
        <f>SUM(J53:J61)</f>
        <v>26981</v>
      </c>
      <c r="K52" s="459">
        <f>SUM(K53:K61)</f>
        <v>8</v>
      </c>
      <c r="L52" s="459">
        <f t="shared" ref="L52:T52" si="72">SUM(L53:L61)</f>
        <v>7</v>
      </c>
      <c r="M52" s="459">
        <f t="shared" si="72"/>
        <v>7</v>
      </c>
      <c r="N52" s="459">
        <f t="shared" si="72"/>
        <v>7</v>
      </c>
      <c r="O52" s="460">
        <f t="shared" si="72"/>
        <v>6</v>
      </c>
      <c r="P52" s="460">
        <f t="shared" si="72"/>
        <v>3</v>
      </c>
      <c r="Q52" s="460">
        <f t="shared" si="72"/>
        <v>5</v>
      </c>
      <c r="R52" s="460">
        <f t="shared" si="72"/>
        <v>1</v>
      </c>
      <c r="S52" s="460"/>
      <c r="T52" s="460">
        <f>SUM(T53:T61)</f>
        <v>0</v>
      </c>
      <c r="U52" s="460"/>
      <c r="V52" s="460">
        <f>SUM(V53:V61)</f>
        <v>4</v>
      </c>
      <c r="W52" s="459"/>
      <c r="X52" s="459"/>
      <c r="Y52" s="459"/>
      <c r="Z52" s="459"/>
      <c r="AA52" s="460">
        <f>SUM(AA53:AA61)</f>
        <v>6310</v>
      </c>
      <c r="AB52" s="174">
        <f t="shared" si="66"/>
        <v>0.233868277676884</v>
      </c>
      <c r="AC52" s="460">
        <f>SUM(AC53:AC61)</f>
        <v>8780</v>
      </c>
      <c r="AD52" s="460"/>
      <c r="AE52" s="460"/>
      <c r="AF52" s="460"/>
      <c r="AG52" s="459"/>
      <c r="AH52" s="459"/>
      <c r="AI52" s="260"/>
      <c r="AJ52" s="462"/>
      <c r="AK52" s="254"/>
      <c r="AL52" s="149"/>
      <c r="AM52" s="149"/>
      <c r="AN52" s="178"/>
      <c r="AO52" s="600"/>
      <c r="AP52" s="260"/>
      <c r="AQ52" s="260"/>
      <c r="AR52" s="601"/>
      <c r="AS52" s="600"/>
      <c r="AT52" s="600"/>
      <c r="AU52" s="459">
        <f>SUM(AU53:AU61)</f>
        <v>26981</v>
      </c>
      <c r="AV52" s="459">
        <f t="shared" ref="AV52:BD52" si="73">SUM(AV53:AV61)</f>
        <v>3250</v>
      </c>
      <c r="AW52" s="459">
        <f t="shared" si="73"/>
        <v>0</v>
      </c>
      <c r="AX52" s="459">
        <f t="shared" si="73"/>
        <v>4450</v>
      </c>
      <c r="AY52" s="459">
        <f t="shared" si="73"/>
        <v>4370</v>
      </c>
      <c r="AZ52" s="459">
        <f t="shared" si="73"/>
        <v>0</v>
      </c>
      <c r="BA52" s="459">
        <f t="shared" si="73"/>
        <v>0</v>
      </c>
      <c r="BB52" s="459">
        <f t="shared" si="73"/>
        <v>0</v>
      </c>
      <c r="BC52" s="459">
        <f t="shared" si="73"/>
        <v>4011</v>
      </c>
      <c r="BD52" s="459">
        <f t="shared" si="73"/>
        <v>10900</v>
      </c>
      <c r="BE52" s="142"/>
      <c r="BF52" s="37"/>
      <c r="BG52" s="142"/>
      <c r="BH52" s="37"/>
      <c r="BI52" s="604"/>
      <c r="BJ52" s="604"/>
      <c r="BK52" s="604"/>
      <c r="BL52" s="604"/>
      <c r="BM52" s="636"/>
      <c r="BN52" s="636"/>
      <c r="BO52" s="636"/>
      <c r="BP52" s="636"/>
      <c r="BQ52" s="227"/>
      <c r="BR52" s="115"/>
      <c r="BS52" s="115"/>
      <c r="BT52" s="115"/>
      <c r="BU52" s="115"/>
      <c r="BV52" s="115"/>
      <c r="XFD52"/>
    </row>
    <row r="53" ht="42" hidden="1" customHeight="1" spans="1:16384">
      <c r="A53" s="149">
        <v>34</v>
      </c>
      <c r="B53" s="40">
        <v>1</v>
      </c>
      <c r="C53" s="484" t="s">
        <v>87</v>
      </c>
      <c r="D53" s="485">
        <v>1</v>
      </c>
      <c r="E53" s="485">
        <v>981</v>
      </c>
      <c r="F53" s="486" t="s">
        <v>1691</v>
      </c>
      <c r="G53" s="477" t="s">
        <v>1692</v>
      </c>
      <c r="H53" s="309">
        <v>1500</v>
      </c>
      <c r="I53" s="309"/>
      <c r="J53" s="40">
        <f t="shared" ref="J53:J61" si="74">AU53</f>
        <v>981</v>
      </c>
      <c r="K53" s="309">
        <v>1</v>
      </c>
      <c r="L53" s="302">
        <v>1</v>
      </c>
      <c r="M53" s="302">
        <v>1</v>
      </c>
      <c r="N53" s="302">
        <v>1</v>
      </c>
      <c r="O53" s="470">
        <v>1</v>
      </c>
      <c r="P53" s="470"/>
      <c r="Q53" s="470">
        <v>1</v>
      </c>
      <c r="R53" s="470"/>
      <c r="S53" s="527"/>
      <c r="T53" s="470"/>
      <c r="U53" s="527"/>
      <c r="V53" s="470">
        <v>1</v>
      </c>
      <c r="W53" s="32">
        <f t="shared" ref="W53:W61" si="75">O53*J53</f>
        <v>981</v>
      </c>
      <c r="X53" s="32">
        <f t="shared" ref="X53:X61" si="76">Q53*J53</f>
        <v>981</v>
      </c>
      <c r="Y53" s="32">
        <f t="shared" ref="Y53:Y61" si="77">T53/J53</f>
        <v>0</v>
      </c>
      <c r="Z53" s="32">
        <f t="shared" ref="Z53:Z61" si="78">AJ53*J53</f>
        <v>981</v>
      </c>
      <c r="AA53" s="253">
        <v>750</v>
      </c>
      <c r="AB53" s="174">
        <f t="shared" ref="AB53:AB76" si="79">AA53/J53</f>
        <v>0.764525993883792</v>
      </c>
      <c r="AC53" s="456">
        <v>780</v>
      </c>
      <c r="AD53" s="480">
        <v>1</v>
      </c>
      <c r="AE53" s="480"/>
      <c r="AF53" s="523"/>
      <c r="AG53" s="37">
        <f t="shared" ref="AG53:AG61" si="80">J53*0.75*AJ53</f>
        <v>735.75</v>
      </c>
      <c r="AH53" s="175">
        <f t="shared" ref="AH53:AH61" si="81">AA53-AG53</f>
        <v>14.25</v>
      </c>
      <c r="AI53" s="182">
        <v>44713</v>
      </c>
      <c r="AJ53" s="565">
        <v>1</v>
      </c>
      <c r="AK53" s="566"/>
      <c r="AL53" s="152">
        <v>24</v>
      </c>
      <c r="AM53" s="152">
        <v>24</v>
      </c>
      <c r="AN53" s="195">
        <f t="shared" ref="AN53:AN61" si="82">AM53/AL53</f>
        <v>1</v>
      </c>
      <c r="AO53" s="595"/>
      <c r="AP53" s="182"/>
      <c r="AQ53" s="182"/>
      <c r="AR53" s="596"/>
      <c r="AS53" s="595"/>
      <c r="AT53" s="595"/>
      <c r="AU53" s="40">
        <f t="shared" ref="AU53:AU61" si="83">AV53+AW53+AX53+AY53+AZ53+BA53+BC53+BD53+BB53</f>
        <v>981</v>
      </c>
      <c r="AV53" s="302"/>
      <c r="AW53" s="302"/>
      <c r="AX53" s="309"/>
      <c r="AY53" s="302"/>
      <c r="AZ53" s="302"/>
      <c r="BA53" s="302"/>
      <c r="BB53" s="302"/>
      <c r="BC53" s="309">
        <v>981</v>
      </c>
      <c r="BD53" s="302"/>
      <c r="BE53" s="610" t="s">
        <v>149</v>
      </c>
      <c r="BF53" s="612" t="s">
        <v>150</v>
      </c>
      <c r="BG53" s="611" t="s">
        <v>151</v>
      </c>
      <c r="BH53" s="606" t="s">
        <v>87</v>
      </c>
      <c r="BI53" s="617" t="s">
        <v>152</v>
      </c>
      <c r="BJ53" s="611" t="s">
        <v>153</v>
      </c>
      <c r="BK53" s="611" t="s">
        <v>154</v>
      </c>
      <c r="BL53" s="506">
        <v>13649938355</v>
      </c>
      <c r="BM53" s="637"/>
      <c r="BN53" s="637"/>
      <c r="BO53" s="637"/>
      <c r="BP53" s="637"/>
      <c r="BQ53" s="225" t="s">
        <v>1233</v>
      </c>
      <c r="BR53" s="115"/>
      <c r="BS53" s="115"/>
      <c r="BT53" s="115"/>
      <c r="BU53" s="115"/>
      <c r="BV53" s="115"/>
      <c r="XFD53"/>
    </row>
    <row r="54" ht="42" hidden="1" customHeight="1" spans="1:16384">
      <c r="A54" s="149">
        <v>35</v>
      </c>
      <c r="B54" s="40">
        <v>1</v>
      </c>
      <c r="C54" s="484" t="s">
        <v>87</v>
      </c>
      <c r="D54" s="485">
        <v>1</v>
      </c>
      <c r="E54" s="485">
        <v>500</v>
      </c>
      <c r="F54" s="95" t="s">
        <v>1693</v>
      </c>
      <c r="G54" s="477" t="s">
        <v>1694</v>
      </c>
      <c r="H54" s="309">
        <v>500</v>
      </c>
      <c r="I54" s="309"/>
      <c r="J54" s="40">
        <f t="shared" si="74"/>
        <v>500</v>
      </c>
      <c r="K54" s="309">
        <v>1</v>
      </c>
      <c r="L54" s="302">
        <v>1</v>
      </c>
      <c r="M54" s="302">
        <v>1</v>
      </c>
      <c r="N54" s="302">
        <v>1</v>
      </c>
      <c r="O54" s="470">
        <v>1</v>
      </c>
      <c r="P54" s="470"/>
      <c r="Q54" s="470">
        <v>1</v>
      </c>
      <c r="R54" s="470"/>
      <c r="S54" s="527"/>
      <c r="T54" s="470"/>
      <c r="U54" s="527"/>
      <c r="V54" s="470">
        <v>1</v>
      </c>
      <c r="W54" s="32">
        <f t="shared" si="75"/>
        <v>500</v>
      </c>
      <c r="X54" s="32">
        <f t="shared" si="76"/>
        <v>500</v>
      </c>
      <c r="Y54" s="32">
        <f t="shared" si="77"/>
        <v>0</v>
      </c>
      <c r="Z54" s="32">
        <f t="shared" si="78"/>
        <v>500</v>
      </c>
      <c r="AA54" s="253">
        <v>430</v>
      </c>
      <c r="AB54" s="174">
        <f t="shared" si="79"/>
        <v>0.86</v>
      </c>
      <c r="AC54" s="456">
        <v>500</v>
      </c>
      <c r="AD54" s="480"/>
      <c r="AE54" s="480"/>
      <c r="AF54" s="523"/>
      <c r="AG54" s="37">
        <f t="shared" si="80"/>
        <v>375</v>
      </c>
      <c r="AH54" s="175">
        <f t="shared" si="81"/>
        <v>55</v>
      </c>
      <c r="AI54" s="182">
        <v>44720</v>
      </c>
      <c r="AJ54" s="565">
        <v>1</v>
      </c>
      <c r="AK54" s="566"/>
      <c r="AL54" s="152">
        <v>28</v>
      </c>
      <c r="AM54" s="152">
        <v>28</v>
      </c>
      <c r="AN54" s="195">
        <f t="shared" si="82"/>
        <v>1</v>
      </c>
      <c r="AO54" s="595"/>
      <c r="AP54" s="182"/>
      <c r="AQ54" s="182"/>
      <c r="AR54" s="596"/>
      <c r="AS54" s="595"/>
      <c r="AT54" s="595"/>
      <c r="AU54" s="40">
        <f t="shared" si="83"/>
        <v>500</v>
      </c>
      <c r="AV54" s="309">
        <v>500</v>
      </c>
      <c r="AW54" s="302"/>
      <c r="AX54" s="309"/>
      <c r="AY54" s="302"/>
      <c r="AZ54" s="302"/>
      <c r="BA54" s="302"/>
      <c r="BB54" s="302"/>
      <c r="BC54" s="309"/>
      <c r="BD54" s="302"/>
      <c r="BE54" s="610" t="s">
        <v>149</v>
      </c>
      <c r="BF54" s="612" t="s">
        <v>150</v>
      </c>
      <c r="BG54" s="611" t="s">
        <v>151</v>
      </c>
      <c r="BH54" s="606" t="s">
        <v>87</v>
      </c>
      <c r="BI54" s="617" t="s">
        <v>152</v>
      </c>
      <c r="BJ54" s="611" t="s">
        <v>153</v>
      </c>
      <c r="BK54" s="611" t="s">
        <v>154</v>
      </c>
      <c r="BL54" s="506">
        <v>13649938355</v>
      </c>
      <c r="BM54" s="637"/>
      <c r="BN54" s="637"/>
      <c r="BO54" s="637"/>
      <c r="BP54" s="637"/>
      <c r="BQ54" s="225" t="s">
        <v>1233</v>
      </c>
      <c r="BR54" s="115"/>
      <c r="BS54" s="115"/>
      <c r="BT54" s="115"/>
      <c r="BU54" s="115"/>
      <c r="BV54" s="115"/>
      <c r="XFD54"/>
    </row>
    <row r="55" ht="42" hidden="1" customHeight="1" spans="1:16384">
      <c r="A55" s="149">
        <v>36</v>
      </c>
      <c r="B55" s="40">
        <v>1</v>
      </c>
      <c r="C55" s="96" t="s">
        <v>88</v>
      </c>
      <c r="D55" s="249"/>
      <c r="E55" s="249"/>
      <c r="F55" s="69" t="s">
        <v>1695</v>
      </c>
      <c r="G55" s="65" t="s">
        <v>1696</v>
      </c>
      <c r="H55" s="97">
        <v>10770</v>
      </c>
      <c r="I55" s="97"/>
      <c r="J55" s="97">
        <f t="shared" si="74"/>
        <v>4000</v>
      </c>
      <c r="K55" s="146">
        <v>1</v>
      </c>
      <c r="L55" s="146">
        <v>1</v>
      </c>
      <c r="M55" s="146">
        <v>1</v>
      </c>
      <c r="N55" s="146">
        <v>1</v>
      </c>
      <c r="O55" s="253">
        <v>1</v>
      </c>
      <c r="P55" s="253"/>
      <c r="Q55" s="253"/>
      <c r="R55" s="253">
        <v>1</v>
      </c>
      <c r="S55" s="522"/>
      <c r="T55" s="253"/>
      <c r="U55" s="521"/>
      <c r="V55" s="253"/>
      <c r="W55" s="32">
        <f t="shared" si="75"/>
        <v>4000</v>
      </c>
      <c r="X55" s="32">
        <f t="shared" si="76"/>
        <v>0</v>
      </c>
      <c r="Y55" s="32">
        <f t="shared" si="77"/>
        <v>0</v>
      </c>
      <c r="Z55" s="32">
        <f t="shared" si="78"/>
        <v>0</v>
      </c>
      <c r="AA55" s="253"/>
      <c r="AB55" s="174">
        <f t="shared" si="79"/>
        <v>0</v>
      </c>
      <c r="AC55" s="253"/>
      <c r="AD55" s="253"/>
      <c r="AE55" s="253"/>
      <c r="AF55" s="253"/>
      <c r="AG55" s="37">
        <f t="shared" si="80"/>
        <v>0</v>
      </c>
      <c r="AH55" s="175">
        <f t="shared" si="81"/>
        <v>0</v>
      </c>
      <c r="AI55" s="182">
        <v>44859</v>
      </c>
      <c r="AJ55" s="565"/>
      <c r="AK55" s="566"/>
      <c r="AL55" s="152"/>
      <c r="AM55" s="152"/>
      <c r="AN55" s="195" t="e">
        <f t="shared" si="82"/>
        <v>#DIV/0!</v>
      </c>
      <c r="AO55" s="565"/>
      <c r="AP55" s="152"/>
      <c r="AQ55" s="152"/>
      <c r="AR55" s="565"/>
      <c r="AS55" s="565"/>
      <c r="AT55" s="565"/>
      <c r="AU55" s="40">
        <f t="shared" si="83"/>
        <v>4000</v>
      </c>
      <c r="AV55" s="40"/>
      <c r="AW55" s="40"/>
      <c r="AX55" s="40"/>
      <c r="AY55" s="97">
        <v>2970</v>
      </c>
      <c r="AZ55" s="40"/>
      <c r="BA55" s="40"/>
      <c r="BB55" s="40"/>
      <c r="BC55" s="40">
        <v>1030</v>
      </c>
      <c r="BD55" s="40"/>
      <c r="BE55" s="210" t="s">
        <v>149</v>
      </c>
      <c r="BF55" s="42" t="s">
        <v>150</v>
      </c>
      <c r="BG55" s="609" t="s">
        <v>151</v>
      </c>
      <c r="BH55" s="607" t="s">
        <v>88</v>
      </c>
      <c r="BI55" s="614" t="s">
        <v>162</v>
      </c>
      <c r="BJ55" s="210" t="s">
        <v>854</v>
      </c>
      <c r="BK55" s="210" t="s">
        <v>164</v>
      </c>
      <c r="BL55" s="219">
        <v>13899492348</v>
      </c>
      <c r="BM55" s="480"/>
      <c r="BN55" s="480"/>
      <c r="BO55" s="480"/>
      <c r="BP55" s="480"/>
      <c r="BQ55" s="225" t="s">
        <v>1697</v>
      </c>
      <c r="BR55" s="115"/>
      <c r="BS55" s="115"/>
      <c r="BT55" s="115"/>
      <c r="BU55" s="115"/>
      <c r="BV55" s="115"/>
      <c r="XFD55"/>
    </row>
    <row r="56" ht="42" hidden="1" customHeight="1" spans="1:16384">
      <c r="A56" s="149">
        <v>37</v>
      </c>
      <c r="B56" s="32">
        <v>1</v>
      </c>
      <c r="C56" s="96" t="s">
        <v>89</v>
      </c>
      <c r="D56" s="249">
        <v>1</v>
      </c>
      <c r="E56" s="249">
        <v>6000</v>
      </c>
      <c r="F56" s="69" t="s">
        <v>1698</v>
      </c>
      <c r="G56" s="474" t="s">
        <v>1699</v>
      </c>
      <c r="H56" s="472">
        <v>7500</v>
      </c>
      <c r="I56" s="472"/>
      <c r="J56" s="97">
        <f t="shared" si="74"/>
        <v>6000</v>
      </c>
      <c r="K56" s="504">
        <v>1</v>
      </c>
      <c r="L56" s="306">
        <v>1</v>
      </c>
      <c r="M56" s="306">
        <v>1</v>
      </c>
      <c r="N56" s="306">
        <v>1</v>
      </c>
      <c r="O56" s="509">
        <v>1</v>
      </c>
      <c r="P56" s="509"/>
      <c r="Q56" s="509">
        <v>1</v>
      </c>
      <c r="R56" s="509"/>
      <c r="S56" s="528"/>
      <c r="T56" s="529"/>
      <c r="U56" s="528"/>
      <c r="V56" s="509">
        <v>1</v>
      </c>
      <c r="W56" s="32">
        <f t="shared" si="75"/>
        <v>6000</v>
      </c>
      <c r="X56" s="32">
        <f t="shared" si="76"/>
        <v>6000</v>
      </c>
      <c r="Y56" s="32">
        <f t="shared" si="77"/>
        <v>0</v>
      </c>
      <c r="Z56" s="32">
        <f t="shared" si="78"/>
        <v>6000</v>
      </c>
      <c r="AA56" s="480">
        <v>4500</v>
      </c>
      <c r="AB56" s="174">
        <f t="shared" si="79"/>
        <v>0.75</v>
      </c>
      <c r="AC56" s="480">
        <v>6000</v>
      </c>
      <c r="AD56" s="480">
        <v>1</v>
      </c>
      <c r="AE56" s="480">
        <v>2367</v>
      </c>
      <c r="AF56" s="480"/>
      <c r="AG56" s="37">
        <f t="shared" si="80"/>
        <v>4500</v>
      </c>
      <c r="AH56" s="175">
        <f t="shared" si="81"/>
        <v>0</v>
      </c>
      <c r="AI56" s="182">
        <v>44794</v>
      </c>
      <c r="AJ56" s="565">
        <v>1</v>
      </c>
      <c r="AK56" s="566"/>
      <c r="AL56" s="152"/>
      <c r="AM56" s="152"/>
      <c r="AN56" s="195" t="e">
        <f t="shared" si="82"/>
        <v>#DIV/0!</v>
      </c>
      <c r="AO56" s="594" t="s">
        <v>1700</v>
      </c>
      <c r="AP56" s="182"/>
      <c r="AQ56" s="182"/>
      <c r="AR56" s="596"/>
      <c r="AS56" s="595"/>
      <c r="AT56" s="595"/>
      <c r="AU56" s="40">
        <f t="shared" si="83"/>
        <v>6000</v>
      </c>
      <c r="AV56" s="472">
        <v>2750</v>
      </c>
      <c r="AW56" s="472"/>
      <c r="AX56" s="472">
        <v>3250</v>
      </c>
      <c r="AY56" s="472"/>
      <c r="AZ56" s="472"/>
      <c r="BA56" s="472"/>
      <c r="BB56" s="472"/>
      <c r="BC56" s="472"/>
      <c r="BD56" s="472"/>
      <c r="BE56" s="210" t="s">
        <v>149</v>
      </c>
      <c r="BF56" s="42" t="s">
        <v>150</v>
      </c>
      <c r="BG56" s="609" t="s">
        <v>151</v>
      </c>
      <c r="BH56" s="607" t="s">
        <v>89</v>
      </c>
      <c r="BI56" s="606" t="s">
        <v>124</v>
      </c>
      <c r="BJ56" s="210" t="s">
        <v>1701</v>
      </c>
      <c r="BK56" s="210" t="s">
        <v>1702</v>
      </c>
      <c r="BL56" s="219">
        <v>18199705510</v>
      </c>
      <c r="BM56" s="642"/>
      <c r="BN56" s="642"/>
      <c r="BO56" s="642"/>
      <c r="BP56" s="642"/>
      <c r="BQ56" s="91" t="s">
        <v>1703</v>
      </c>
      <c r="BR56" s="115"/>
      <c r="BS56" s="115"/>
      <c r="BT56" s="115"/>
      <c r="BU56" s="115"/>
      <c r="BV56" s="115"/>
      <c r="XFD56"/>
    </row>
    <row r="57" ht="42" hidden="1" customHeight="1" spans="1:16384">
      <c r="A57" s="149">
        <v>38</v>
      </c>
      <c r="B57" s="32">
        <v>1</v>
      </c>
      <c r="C57" s="96" t="s">
        <v>89</v>
      </c>
      <c r="D57" s="480">
        <v>1</v>
      </c>
      <c r="E57" s="480">
        <v>2000</v>
      </c>
      <c r="F57" s="88" t="s">
        <v>1704</v>
      </c>
      <c r="G57" s="88" t="s">
        <v>1705</v>
      </c>
      <c r="H57" s="302">
        <v>2000</v>
      </c>
      <c r="I57" s="302"/>
      <c r="J57" s="97">
        <f t="shared" si="74"/>
        <v>2000</v>
      </c>
      <c r="K57" s="504">
        <v>1</v>
      </c>
      <c r="L57" s="306">
        <v>1</v>
      </c>
      <c r="M57" s="504">
        <v>1</v>
      </c>
      <c r="N57" s="306">
        <v>1</v>
      </c>
      <c r="O57" s="470">
        <v>1</v>
      </c>
      <c r="P57" s="510"/>
      <c r="Q57" s="470">
        <v>1</v>
      </c>
      <c r="R57" s="470"/>
      <c r="S57" s="470"/>
      <c r="T57" s="470"/>
      <c r="U57" s="470"/>
      <c r="V57" s="470">
        <v>1</v>
      </c>
      <c r="W57" s="32">
        <f t="shared" si="75"/>
        <v>2000</v>
      </c>
      <c r="X57" s="32">
        <f t="shared" si="76"/>
        <v>2000</v>
      </c>
      <c r="Y57" s="32">
        <f t="shared" si="77"/>
        <v>0</v>
      </c>
      <c r="Z57" s="32">
        <f t="shared" si="78"/>
        <v>2000</v>
      </c>
      <c r="AA57" s="480">
        <v>630</v>
      </c>
      <c r="AB57" s="174">
        <f t="shared" si="79"/>
        <v>0.315</v>
      </c>
      <c r="AC57" s="480">
        <v>1500</v>
      </c>
      <c r="AD57" s="480"/>
      <c r="AE57" s="480"/>
      <c r="AF57" s="480"/>
      <c r="AG57" s="37">
        <f t="shared" si="80"/>
        <v>1500</v>
      </c>
      <c r="AH57" s="175">
        <f t="shared" si="81"/>
        <v>-870</v>
      </c>
      <c r="AI57" s="182">
        <v>44788</v>
      </c>
      <c r="AJ57" s="565">
        <v>1</v>
      </c>
      <c r="AK57" s="566"/>
      <c r="AL57" s="152"/>
      <c r="AM57" s="152"/>
      <c r="AN57" s="195" t="e">
        <f t="shared" si="82"/>
        <v>#DIV/0!</v>
      </c>
      <c r="AO57" s="598" t="s">
        <v>1706</v>
      </c>
      <c r="AP57" s="182"/>
      <c r="AQ57" s="182"/>
      <c r="AR57" s="596" t="s">
        <v>1707</v>
      </c>
      <c r="AS57" s="595"/>
      <c r="AT57" s="595"/>
      <c r="AU57" s="40">
        <f t="shared" si="83"/>
        <v>2000</v>
      </c>
      <c r="AV57" s="302"/>
      <c r="AW57" s="302"/>
      <c r="AX57" s="302"/>
      <c r="AY57" s="302"/>
      <c r="AZ57" s="302"/>
      <c r="BA57" s="302"/>
      <c r="BB57" s="302"/>
      <c r="BC57" s="302">
        <v>2000</v>
      </c>
      <c r="BD57" s="302"/>
      <c r="BE57" s="618" t="s">
        <v>149</v>
      </c>
      <c r="BF57" s="207" t="s">
        <v>150</v>
      </c>
      <c r="BG57" s="618" t="s">
        <v>1708</v>
      </c>
      <c r="BH57" s="207" t="s">
        <v>89</v>
      </c>
      <c r="BI57" s="207" t="s">
        <v>1709</v>
      </c>
      <c r="BJ57" s="207" t="s">
        <v>1701</v>
      </c>
      <c r="BK57" s="207" t="s">
        <v>1710</v>
      </c>
      <c r="BL57" s="302">
        <v>18199705510</v>
      </c>
      <c r="BM57" s="643"/>
      <c r="BN57" s="470"/>
      <c r="BO57" s="470"/>
      <c r="BP57" s="470"/>
      <c r="BQ57" s="151" t="s">
        <v>325</v>
      </c>
      <c r="BR57" s="115"/>
      <c r="BS57" s="115"/>
      <c r="BT57" s="115"/>
      <c r="BU57" s="115"/>
      <c r="BV57" s="115"/>
      <c r="XFD57"/>
    </row>
    <row r="58" ht="42" hidden="1" customHeight="1" spans="1:16384">
      <c r="A58" s="149">
        <v>39</v>
      </c>
      <c r="B58" s="32">
        <v>1</v>
      </c>
      <c r="C58" s="96" t="s">
        <v>89</v>
      </c>
      <c r="D58" s="249"/>
      <c r="E58" s="249"/>
      <c r="F58" s="69" t="s">
        <v>1711</v>
      </c>
      <c r="G58" s="474" t="s">
        <v>1712</v>
      </c>
      <c r="H58" s="472">
        <v>2900</v>
      </c>
      <c r="I58" s="472"/>
      <c r="J58" s="97">
        <f t="shared" si="74"/>
        <v>2900</v>
      </c>
      <c r="K58" s="504">
        <v>1</v>
      </c>
      <c r="L58" s="306">
        <v>1</v>
      </c>
      <c r="M58" s="306">
        <v>1</v>
      </c>
      <c r="N58" s="306">
        <v>1</v>
      </c>
      <c r="O58" s="509">
        <v>1</v>
      </c>
      <c r="P58" s="509"/>
      <c r="Q58" s="509">
        <v>1</v>
      </c>
      <c r="R58" s="509"/>
      <c r="S58" s="509"/>
      <c r="T58" s="509"/>
      <c r="U58" s="509"/>
      <c r="V58" s="509"/>
      <c r="W58" s="32">
        <f t="shared" si="75"/>
        <v>2900</v>
      </c>
      <c r="X58" s="32">
        <f t="shared" si="76"/>
        <v>2900</v>
      </c>
      <c r="Y58" s="32">
        <f t="shared" si="77"/>
        <v>0</v>
      </c>
      <c r="Z58" s="32">
        <f t="shared" si="78"/>
        <v>0</v>
      </c>
      <c r="AA58" s="480"/>
      <c r="AB58" s="174">
        <f t="shared" si="79"/>
        <v>0</v>
      </c>
      <c r="AC58" s="480"/>
      <c r="AD58" s="480"/>
      <c r="AE58" s="480"/>
      <c r="AF58" s="480"/>
      <c r="AG58" s="37">
        <f t="shared" si="80"/>
        <v>0</v>
      </c>
      <c r="AH58" s="175">
        <f t="shared" si="81"/>
        <v>0</v>
      </c>
      <c r="AI58" s="182">
        <v>44835</v>
      </c>
      <c r="AJ58" s="565"/>
      <c r="AK58" s="566"/>
      <c r="AL58" s="152"/>
      <c r="AM58" s="152"/>
      <c r="AN58" s="195" t="e">
        <f t="shared" si="82"/>
        <v>#DIV/0!</v>
      </c>
      <c r="AO58" s="595"/>
      <c r="AP58" s="182"/>
      <c r="AQ58" s="182"/>
      <c r="AR58" s="596"/>
      <c r="AS58" s="595"/>
      <c r="AT58" s="595"/>
      <c r="AU58" s="40">
        <f t="shared" si="83"/>
        <v>2900</v>
      </c>
      <c r="AV58" s="472"/>
      <c r="AW58" s="472"/>
      <c r="AX58" s="472"/>
      <c r="AY58" s="472"/>
      <c r="AZ58" s="472"/>
      <c r="BA58" s="472"/>
      <c r="BB58" s="472"/>
      <c r="BC58" s="472"/>
      <c r="BD58" s="472">
        <v>2900</v>
      </c>
      <c r="BE58" s="210" t="s">
        <v>149</v>
      </c>
      <c r="BF58" s="42" t="s">
        <v>150</v>
      </c>
      <c r="BG58" s="609" t="s">
        <v>151</v>
      </c>
      <c r="BH58" s="607" t="s">
        <v>89</v>
      </c>
      <c r="BI58" s="606" t="s">
        <v>124</v>
      </c>
      <c r="BJ58" s="210" t="s">
        <v>1701</v>
      </c>
      <c r="BK58" s="210" t="s">
        <v>1702</v>
      </c>
      <c r="BL58" s="219">
        <v>18199705510</v>
      </c>
      <c r="BM58" s="642"/>
      <c r="BN58" s="642"/>
      <c r="BO58" s="642"/>
      <c r="BP58" s="642"/>
      <c r="BQ58" s="91" t="s">
        <v>1713</v>
      </c>
      <c r="BR58" s="115"/>
      <c r="BS58" s="115"/>
      <c r="BT58" s="115"/>
      <c r="BU58" s="115"/>
      <c r="BV58" s="115"/>
      <c r="XFD58"/>
    </row>
    <row r="59" ht="42" hidden="1" customHeight="1" spans="1:16384">
      <c r="A59" s="149">
        <v>40</v>
      </c>
      <c r="B59" s="32">
        <v>1</v>
      </c>
      <c r="C59" s="96" t="s">
        <v>89</v>
      </c>
      <c r="D59" s="249"/>
      <c r="E59" s="249"/>
      <c r="F59" s="69" t="s">
        <v>1714</v>
      </c>
      <c r="G59" s="474" t="s">
        <v>1715</v>
      </c>
      <c r="H59" s="472">
        <v>8000</v>
      </c>
      <c r="I59" s="472"/>
      <c r="J59" s="97">
        <f t="shared" si="74"/>
        <v>8000</v>
      </c>
      <c r="K59" s="472"/>
      <c r="L59" s="472"/>
      <c r="M59" s="472"/>
      <c r="N59" s="472"/>
      <c r="O59" s="509"/>
      <c r="P59" s="509">
        <v>1</v>
      </c>
      <c r="Q59" s="509"/>
      <c r="R59" s="509"/>
      <c r="S59" s="509"/>
      <c r="T59" s="509"/>
      <c r="U59" s="509"/>
      <c r="V59" s="509"/>
      <c r="W59" s="32">
        <f t="shared" si="75"/>
        <v>0</v>
      </c>
      <c r="X59" s="32">
        <f t="shared" si="76"/>
        <v>0</v>
      </c>
      <c r="Y59" s="32">
        <f t="shared" si="77"/>
        <v>0</v>
      </c>
      <c r="Z59" s="32">
        <f t="shared" si="78"/>
        <v>0</v>
      </c>
      <c r="AA59" s="480"/>
      <c r="AB59" s="174">
        <f t="shared" si="79"/>
        <v>0</v>
      </c>
      <c r="AC59" s="480"/>
      <c r="AD59" s="480"/>
      <c r="AE59" s="480"/>
      <c r="AF59" s="480"/>
      <c r="AG59" s="37">
        <f t="shared" si="80"/>
        <v>0</v>
      </c>
      <c r="AH59" s="175">
        <f t="shared" si="81"/>
        <v>0</v>
      </c>
      <c r="AI59" s="182">
        <v>44835</v>
      </c>
      <c r="AJ59" s="565"/>
      <c r="AK59" s="566"/>
      <c r="AL59" s="152"/>
      <c r="AM59" s="152"/>
      <c r="AN59" s="195" t="e">
        <f t="shared" si="82"/>
        <v>#DIV/0!</v>
      </c>
      <c r="AO59" s="595"/>
      <c r="AP59" s="182"/>
      <c r="AQ59" s="182"/>
      <c r="AR59" s="596"/>
      <c r="AS59" s="595"/>
      <c r="AT59" s="595"/>
      <c r="AU59" s="40">
        <f t="shared" si="83"/>
        <v>8000</v>
      </c>
      <c r="AV59" s="472"/>
      <c r="AW59" s="472"/>
      <c r="AX59" s="472"/>
      <c r="AY59" s="472"/>
      <c r="AZ59" s="472"/>
      <c r="BA59" s="472"/>
      <c r="BB59" s="472"/>
      <c r="BC59" s="472"/>
      <c r="BD59" s="472">
        <v>8000</v>
      </c>
      <c r="BE59" s="210" t="s">
        <v>149</v>
      </c>
      <c r="BF59" s="42" t="s">
        <v>150</v>
      </c>
      <c r="BG59" s="609" t="s">
        <v>151</v>
      </c>
      <c r="BH59" s="607" t="s">
        <v>89</v>
      </c>
      <c r="BI59" s="606" t="s">
        <v>124</v>
      </c>
      <c r="BJ59" s="210" t="s">
        <v>1701</v>
      </c>
      <c r="BK59" s="210" t="s">
        <v>1702</v>
      </c>
      <c r="BL59" s="219">
        <v>18199705510</v>
      </c>
      <c r="BM59" s="642"/>
      <c r="BN59" s="642"/>
      <c r="BO59" s="642"/>
      <c r="BP59" s="642"/>
      <c r="BQ59" s="151"/>
      <c r="BR59" s="115"/>
      <c r="BS59" s="115"/>
      <c r="BT59" s="115"/>
      <c r="BU59" s="115"/>
      <c r="BV59" s="115"/>
      <c r="XFD59"/>
    </row>
    <row r="60" ht="42" hidden="1" customHeight="1" spans="1:16384">
      <c r="A60" s="149">
        <v>41</v>
      </c>
      <c r="B60" s="32">
        <v>1</v>
      </c>
      <c r="C60" s="96" t="s">
        <v>89</v>
      </c>
      <c r="D60" s="249"/>
      <c r="E60" s="249"/>
      <c r="F60" s="69" t="s">
        <v>1716</v>
      </c>
      <c r="G60" s="474" t="s">
        <v>1717</v>
      </c>
      <c r="H60" s="472">
        <v>1400</v>
      </c>
      <c r="I60" s="472"/>
      <c r="J60" s="97">
        <f t="shared" si="74"/>
        <v>1400</v>
      </c>
      <c r="K60" s="472">
        <v>1</v>
      </c>
      <c r="L60" s="472">
        <v>1</v>
      </c>
      <c r="M60" s="472">
        <v>1</v>
      </c>
      <c r="N60" s="472">
        <v>1</v>
      </c>
      <c r="O60" s="509"/>
      <c r="P60" s="509">
        <v>1</v>
      </c>
      <c r="Q60" s="509"/>
      <c r="R60" s="509"/>
      <c r="S60" s="509"/>
      <c r="T60" s="509"/>
      <c r="U60" s="509"/>
      <c r="V60" s="509"/>
      <c r="W60" s="32">
        <f t="shared" si="75"/>
        <v>0</v>
      </c>
      <c r="X60" s="32">
        <f t="shared" si="76"/>
        <v>0</v>
      </c>
      <c r="Y60" s="32">
        <f t="shared" si="77"/>
        <v>0</v>
      </c>
      <c r="Z60" s="32">
        <f t="shared" si="78"/>
        <v>0</v>
      </c>
      <c r="AA60" s="480"/>
      <c r="AB60" s="174">
        <f t="shared" si="79"/>
        <v>0</v>
      </c>
      <c r="AC60" s="480"/>
      <c r="AD60" s="480"/>
      <c r="AE60" s="480"/>
      <c r="AF60" s="480"/>
      <c r="AG60" s="37">
        <f t="shared" si="80"/>
        <v>0</v>
      </c>
      <c r="AH60" s="175">
        <f t="shared" si="81"/>
        <v>0</v>
      </c>
      <c r="AI60" s="182">
        <v>44835</v>
      </c>
      <c r="AJ60" s="565"/>
      <c r="AK60" s="566"/>
      <c r="AL60" s="152"/>
      <c r="AM60" s="152"/>
      <c r="AN60" s="195" t="e">
        <f t="shared" si="82"/>
        <v>#DIV/0!</v>
      </c>
      <c r="AO60" s="595"/>
      <c r="AP60" s="182"/>
      <c r="AQ60" s="182"/>
      <c r="AR60" s="596"/>
      <c r="AS60" s="595"/>
      <c r="AT60" s="595"/>
      <c r="AU60" s="40">
        <f t="shared" si="83"/>
        <v>1400</v>
      </c>
      <c r="AV60" s="97"/>
      <c r="AW60" s="472"/>
      <c r="AX60" s="472"/>
      <c r="AY60" s="472">
        <v>1400</v>
      </c>
      <c r="AZ60" s="472"/>
      <c r="BA60" s="472"/>
      <c r="BB60" s="472"/>
      <c r="BC60" s="472"/>
      <c r="BD60" s="472"/>
      <c r="BE60" s="210" t="s">
        <v>149</v>
      </c>
      <c r="BF60" s="42" t="s">
        <v>150</v>
      </c>
      <c r="BG60" s="609" t="s">
        <v>151</v>
      </c>
      <c r="BH60" s="607" t="s">
        <v>89</v>
      </c>
      <c r="BI60" s="606" t="s">
        <v>124</v>
      </c>
      <c r="BJ60" s="210" t="s">
        <v>1701</v>
      </c>
      <c r="BK60" s="210" t="s">
        <v>1702</v>
      </c>
      <c r="BL60" s="219">
        <v>18199705510</v>
      </c>
      <c r="BM60" s="642"/>
      <c r="BN60" s="642"/>
      <c r="BO60" s="642"/>
      <c r="BP60" s="642"/>
      <c r="BQ60" s="151"/>
      <c r="BR60" s="115"/>
      <c r="BS60" s="115"/>
      <c r="BT60" s="115"/>
      <c r="BU60" s="115"/>
      <c r="BV60" s="115"/>
      <c r="XFD60"/>
    </row>
    <row r="61" ht="42" hidden="1" customHeight="1" spans="1:16384">
      <c r="A61" s="149">
        <v>42</v>
      </c>
      <c r="B61" s="32">
        <v>1</v>
      </c>
      <c r="C61" s="96" t="s">
        <v>89</v>
      </c>
      <c r="D61" s="249"/>
      <c r="E61" s="249"/>
      <c r="F61" s="69" t="s">
        <v>1718</v>
      </c>
      <c r="G61" s="69" t="s">
        <v>1719</v>
      </c>
      <c r="H61" s="472">
        <v>1200</v>
      </c>
      <c r="I61" s="472"/>
      <c r="J61" s="97">
        <f t="shared" si="74"/>
        <v>1200</v>
      </c>
      <c r="K61" s="472">
        <v>1</v>
      </c>
      <c r="L61" s="472"/>
      <c r="M61" s="472"/>
      <c r="N61" s="472"/>
      <c r="O61" s="509"/>
      <c r="P61" s="509">
        <v>1</v>
      </c>
      <c r="Q61" s="509"/>
      <c r="R61" s="509"/>
      <c r="S61" s="509"/>
      <c r="T61" s="509"/>
      <c r="U61" s="509"/>
      <c r="V61" s="509"/>
      <c r="W61" s="32">
        <f t="shared" si="75"/>
        <v>0</v>
      </c>
      <c r="X61" s="32">
        <f t="shared" si="76"/>
        <v>0</v>
      </c>
      <c r="Y61" s="32">
        <f t="shared" si="77"/>
        <v>0</v>
      </c>
      <c r="Z61" s="32">
        <f t="shared" si="78"/>
        <v>0</v>
      </c>
      <c r="AA61" s="480"/>
      <c r="AB61" s="174">
        <f t="shared" si="79"/>
        <v>0</v>
      </c>
      <c r="AC61" s="480"/>
      <c r="AD61" s="480"/>
      <c r="AE61" s="480"/>
      <c r="AF61" s="480"/>
      <c r="AG61" s="37">
        <f t="shared" si="80"/>
        <v>0</v>
      </c>
      <c r="AH61" s="175">
        <f t="shared" si="81"/>
        <v>0</v>
      </c>
      <c r="AI61" s="182">
        <v>44835</v>
      </c>
      <c r="AJ61" s="565"/>
      <c r="AK61" s="566"/>
      <c r="AL61" s="152"/>
      <c r="AM61" s="152"/>
      <c r="AN61" s="195" t="e">
        <f t="shared" si="82"/>
        <v>#DIV/0!</v>
      </c>
      <c r="AO61" s="595"/>
      <c r="AP61" s="182"/>
      <c r="AQ61" s="182"/>
      <c r="AR61" s="596"/>
      <c r="AS61" s="595"/>
      <c r="AT61" s="595"/>
      <c r="AU61" s="40">
        <f t="shared" si="83"/>
        <v>1200</v>
      </c>
      <c r="AV61" s="602"/>
      <c r="AW61" s="472"/>
      <c r="AX61" s="472">
        <v>1200</v>
      </c>
      <c r="AY61" s="472"/>
      <c r="AZ61" s="472"/>
      <c r="BA61" s="472"/>
      <c r="BB61" s="472"/>
      <c r="BC61" s="472"/>
      <c r="BD61" s="472"/>
      <c r="BE61" s="210" t="s">
        <v>149</v>
      </c>
      <c r="BF61" s="42" t="s">
        <v>150</v>
      </c>
      <c r="BG61" s="609" t="s">
        <v>151</v>
      </c>
      <c r="BH61" s="607" t="s">
        <v>89</v>
      </c>
      <c r="BI61" s="606" t="s">
        <v>124</v>
      </c>
      <c r="BJ61" s="210" t="s">
        <v>1701</v>
      </c>
      <c r="BK61" s="210" t="s">
        <v>1702</v>
      </c>
      <c r="BL61" s="219">
        <v>18199705510</v>
      </c>
      <c r="BM61" s="642"/>
      <c r="BN61" s="642"/>
      <c r="BO61" s="642"/>
      <c r="BP61" s="642"/>
      <c r="BQ61" s="151"/>
      <c r="BR61" s="115"/>
      <c r="BS61" s="115"/>
      <c r="BT61" s="115"/>
      <c r="BU61" s="115"/>
      <c r="BV61" s="115"/>
      <c r="XFD61"/>
    </row>
    <row r="62" ht="42" hidden="1" customHeight="1" spans="1:16384">
      <c r="A62" s="145" t="s">
        <v>314</v>
      </c>
      <c r="B62" s="37">
        <f>SUM(B63:B67)</f>
        <v>5</v>
      </c>
      <c r="C62" s="37"/>
      <c r="D62" s="445"/>
      <c r="E62" s="445"/>
      <c r="F62" s="487" t="s">
        <v>906</v>
      </c>
      <c r="G62" s="150"/>
      <c r="H62" s="37">
        <f>SUM(H63:H67)</f>
        <v>11192</v>
      </c>
      <c r="I62" s="37"/>
      <c r="J62" s="37">
        <f>SUM(J63:J67)</f>
        <v>11042</v>
      </c>
      <c r="K62" s="37">
        <f>SUM(K63:K67)</f>
        <v>2</v>
      </c>
      <c r="L62" s="37">
        <f t="shared" ref="L62:T62" si="84">SUM(L63:L67)</f>
        <v>2</v>
      </c>
      <c r="M62" s="37">
        <f t="shared" si="84"/>
        <v>1</v>
      </c>
      <c r="N62" s="37">
        <f t="shared" si="84"/>
        <v>1</v>
      </c>
      <c r="O62" s="445">
        <f t="shared" si="84"/>
        <v>2</v>
      </c>
      <c r="P62" s="445">
        <f t="shared" si="84"/>
        <v>3</v>
      </c>
      <c r="Q62" s="445">
        <f t="shared" si="84"/>
        <v>2</v>
      </c>
      <c r="R62" s="445">
        <f t="shared" si="84"/>
        <v>0</v>
      </c>
      <c r="S62" s="445"/>
      <c r="T62" s="445">
        <f>SUM(T63:T67)</f>
        <v>0</v>
      </c>
      <c r="U62" s="445"/>
      <c r="V62" s="445">
        <f>SUM(V63:V67)</f>
        <v>2</v>
      </c>
      <c r="W62" s="32"/>
      <c r="X62" s="32"/>
      <c r="Y62" s="32"/>
      <c r="Z62" s="32"/>
      <c r="AA62" s="445">
        <f>SUM(AA63:AA67)</f>
        <v>4100</v>
      </c>
      <c r="AB62" s="174">
        <f t="shared" si="79"/>
        <v>0.371309545372215</v>
      </c>
      <c r="AC62" s="445">
        <f>SUM(AC63:AC67)</f>
        <v>4000</v>
      </c>
      <c r="AD62" s="445"/>
      <c r="AE62" s="445"/>
      <c r="AF62" s="445"/>
      <c r="AG62" s="37"/>
      <c r="AH62" s="37"/>
      <c r="AI62" s="182"/>
      <c r="AJ62" s="565"/>
      <c r="AK62" s="566"/>
      <c r="AL62" s="152"/>
      <c r="AM62" s="152"/>
      <c r="AN62" s="299"/>
      <c r="AO62" s="595"/>
      <c r="AP62" s="182"/>
      <c r="AQ62" s="182"/>
      <c r="AR62" s="596"/>
      <c r="AS62" s="595"/>
      <c r="AT62" s="595"/>
      <c r="AU62" s="37">
        <f>SUM(AU63:AU67)</f>
        <v>11042</v>
      </c>
      <c r="AV62" s="37">
        <f t="shared" ref="AV62:BD62" si="85">SUM(AV63:AV67)</f>
        <v>792</v>
      </c>
      <c r="AW62" s="37">
        <f t="shared" si="85"/>
        <v>0</v>
      </c>
      <c r="AX62" s="37">
        <f t="shared" si="85"/>
        <v>1600</v>
      </c>
      <c r="AY62" s="37">
        <f t="shared" si="85"/>
        <v>5000</v>
      </c>
      <c r="AZ62" s="37">
        <f t="shared" si="85"/>
        <v>0</v>
      </c>
      <c r="BA62" s="37">
        <f t="shared" si="85"/>
        <v>0</v>
      </c>
      <c r="BB62" s="37">
        <f t="shared" si="85"/>
        <v>3650</v>
      </c>
      <c r="BC62" s="37">
        <f t="shared" si="85"/>
        <v>0</v>
      </c>
      <c r="BD62" s="37">
        <f t="shared" si="85"/>
        <v>0</v>
      </c>
      <c r="BE62" s="219"/>
      <c r="BF62" s="149"/>
      <c r="BG62" s="32"/>
      <c r="BH62" s="149"/>
      <c r="BI62" s="32"/>
      <c r="BJ62" s="219"/>
      <c r="BK62" s="219"/>
      <c r="BL62" s="219"/>
      <c r="BM62" s="642"/>
      <c r="BN62" s="642"/>
      <c r="BO62" s="642"/>
      <c r="BP62" s="642"/>
      <c r="BQ62" s="227"/>
      <c r="BR62" s="115"/>
      <c r="BS62" s="115"/>
      <c r="BT62" s="115"/>
      <c r="BU62" s="115"/>
      <c r="BV62" s="115"/>
      <c r="XFD62"/>
    </row>
    <row r="63" ht="42" hidden="1" customHeight="1" spans="1:16384">
      <c r="A63" s="149">
        <v>43</v>
      </c>
      <c r="B63" s="40">
        <v>1</v>
      </c>
      <c r="C63" s="484" t="s">
        <v>87</v>
      </c>
      <c r="D63" s="485">
        <v>1</v>
      </c>
      <c r="E63" s="485">
        <v>2000</v>
      </c>
      <c r="F63" s="95" t="s">
        <v>1720</v>
      </c>
      <c r="G63" s="477" t="s">
        <v>1721</v>
      </c>
      <c r="H63" s="309">
        <v>5000</v>
      </c>
      <c r="I63" s="309"/>
      <c r="J63" s="40">
        <f>AU63</f>
        <v>5000</v>
      </c>
      <c r="K63" s="309">
        <v>1</v>
      </c>
      <c r="L63" s="302">
        <v>1</v>
      </c>
      <c r="M63" s="302">
        <v>1</v>
      </c>
      <c r="N63" s="302">
        <v>1</v>
      </c>
      <c r="O63" s="470">
        <v>1</v>
      </c>
      <c r="P63" s="470"/>
      <c r="Q63" s="470">
        <v>1</v>
      </c>
      <c r="R63" s="470"/>
      <c r="S63" s="528"/>
      <c r="T63" s="470"/>
      <c r="U63" s="528"/>
      <c r="V63" s="470">
        <v>1</v>
      </c>
      <c r="W63" s="32">
        <f>O63*J63</f>
        <v>5000</v>
      </c>
      <c r="X63" s="32">
        <f>Q63*J63</f>
        <v>5000</v>
      </c>
      <c r="Y63" s="32">
        <f>T63/J63</f>
        <v>0</v>
      </c>
      <c r="Z63" s="32">
        <f>AJ63*J63</f>
        <v>5000</v>
      </c>
      <c r="AA63" s="456">
        <v>1300</v>
      </c>
      <c r="AB63" s="174">
        <f t="shared" si="79"/>
        <v>0.26</v>
      </c>
      <c r="AC63" s="456">
        <v>4000</v>
      </c>
      <c r="AD63" s="456"/>
      <c r="AE63" s="456"/>
      <c r="AF63" s="549">
        <v>44844</v>
      </c>
      <c r="AG63" s="37">
        <f>J63*0.75*AJ63</f>
        <v>3750</v>
      </c>
      <c r="AH63" s="175">
        <f>AA63-AG63</f>
        <v>-2450</v>
      </c>
      <c r="AI63" s="182">
        <v>44804</v>
      </c>
      <c r="AJ63" s="565">
        <v>1</v>
      </c>
      <c r="AK63" s="566"/>
      <c r="AL63" s="152"/>
      <c r="AM63" s="152"/>
      <c r="AN63" s="195" t="e">
        <f>AM63/AL63</f>
        <v>#DIV/0!</v>
      </c>
      <c r="AO63" s="595"/>
      <c r="AP63" s="182"/>
      <c r="AQ63" s="182"/>
      <c r="AR63" s="596"/>
      <c r="AS63" s="595"/>
      <c r="AT63" s="595"/>
      <c r="AU63" s="40">
        <f>AV63+AW63+AX63+AY63+AZ63+BA63+BC63+BD63+BB63</f>
        <v>5000</v>
      </c>
      <c r="AV63" s="302"/>
      <c r="AW63" s="302"/>
      <c r="AX63" s="309"/>
      <c r="AY63" s="302">
        <v>5000</v>
      </c>
      <c r="AZ63" s="302"/>
      <c r="BA63" s="302"/>
      <c r="BB63" s="302"/>
      <c r="BC63" s="302"/>
      <c r="BD63" s="302"/>
      <c r="BE63" s="610" t="s">
        <v>149</v>
      </c>
      <c r="BF63" s="612" t="s">
        <v>909</v>
      </c>
      <c r="BG63" s="611" t="s">
        <v>910</v>
      </c>
      <c r="BH63" s="606" t="s">
        <v>87</v>
      </c>
      <c r="BI63" s="619" t="s">
        <v>911</v>
      </c>
      <c r="BJ63" s="611" t="s">
        <v>912</v>
      </c>
      <c r="BK63" s="611" t="s">
        <v>913</v>
      </c>
      <c r="BL63" s="506">
        <v>18097915918</v>
      </c>
      <c r="BM63" s="637"/>
      <c r="BN63" s="637"/>
      <c r="BO63" s="637"/>
      <c r="BP63" s="637"/>
      <c r="BQ63" s="225" t="s">
        <v>1722</v>
      </c>
      <c r="BR63" s="115"/>
      <c r="BS63" s="115"/>
      <c r="BT63" s="115"/>
      <c r="BU63" s="115"/>
      <c r="BV63" s="115"/>
      <c r="XFD63"/>
    </row>
    <row r="64" ht="42" hidden="1" customHeight="1" spans="1:16384">
      <c r="A64" s="149">
        <v>44</v>
      </c>
      <c r="B64" s="32">
        <v>1</v>
      </c>
      <c r="C64" s="96" t="s">
        <v>89</v>
      </c>
      <c r="D64" s="249"/>
      <c r="E64" s="249"/>
      <c r="F64" s="88" t="s">
        <v>1723</v>
      </c>
      <c r="G64" s="88" t="s">
        <v>1724</v>
      </c>
      <c r="H64" s="309">
        <v>792</v>
      </c>
      <c r="I64" s="309"/>
      <c r="J64" s="97">
        <f>AU64</f>
        <v>792</v>
      </c>
      <c r="K64" s="40">
        <v>1</v>
      </c>
      <c r="L64" s="40">
        <v>1</v>
      </c>
      <c r="M64" s="40"/>
      <c r="N64" s="40"/>
      <c r="O64" s="456"/>
      <c r="P64" s="456">
        <v>1</v>
      </c>
      <c r="Q64" s="456"/>
      <c r="R64" s="456"/>
      <c r="S64" s="456"/>
      <c r="T64" s="456"/>
      <c r="U64" s="456"/>
      <c r="V64" s="456"/>
      <c r="W64" s="32">
        <f>O64*J64</f>
        <v>0</v>
      </c>
      <c r="X64" s="32">
        <f>Q64*J64</f>
        <v>0</v>
      </c>
      <c r="Y64" s="32">
        <f>T64/J64</f>
        <v>0</v>
      </c>
      <c r="Z64" s="32">
        <f>AJ64*J64</f>
        <v>0</v>
      </c>
      <c r="AA64" s="480"/>
      <c r="AB64" s="174">
        <f t="shared" si="79"/>
        <v>0</v>
      </c>
      <c r="AC64" s="480"/>
      <c r="AD64" s="480"/>
      <c r="AE64" s="480"/>
      <c r="AF64" s="480"/>
      <c r="AG64" s="37">
        <f>J64*0.75*AJ64</f>
        <v>0</v>
      </c>
      <c r="AH64" s="175">
        <f>AA64-AG64</f>
        <v>0</v>
      </c>
      <c r="AI64" s="182">
        <v>44835</v>
      </c>
      <c r="AJ64" s="565"/>
      <c r="AK64" s="566"/>
      <c r="AL64" s="152"/>
      <c r="AM64" s="152"/>
      <c r="AN64" s="195" t="e">
        <f>AM64/AL64</f>
        <v>#DIV/0!</v>
      </c>
      <c r="AO64" s="595"/>
      <c r="AP64" s="182"/>
      <c r="AQ64" s="182"/>
      <c r="AR64" s="596"/>
      <c r="AS64" s="595"/>
      <c r="AT64" s="595"/>
      <c r="AU64" s="40">
        <f>AV64+AW64+AX64+AY64+AZ64+BA64+BC64+BD64+BB64</f>
        <v>792</v>
      </c>
      <c r="AV64" s="309">
        <v>792</v>
      </c>
      <c r="AW64" s="309"/>
      <c r="AX64" s="40"/>
      <c r="AY64" s="40"/>
      <c r="AZ64" s="40"/>
      <c r="BA64" s="40"/>
      <c r="BB64" s="40"/>
      <c r="BC64" s="40"/>
      <c r="BD64" s="40"/>
      <c r="BE64" s="210" t="s">
        <v>149</v>
      </c>
      <c r="BF64" s="269" t="s">
        <v>909</v>
      </c>
      <c r="BG64" s="607" t="s">
        <v>910</v>
      </c>
      <c r="BH64" s="484" t="s">
        <v>89</v>
      </c>
      <c r="BI64" s="210" t="s">
        <v>426</v>
      </c>
      <c r="BJ64" s="484" t="s">
        <v>1725</v>
      </c>
      <c r="BK64" s="484" t="s">
        <v>1726</v>
      </c>
      <c r="BL64" s="149">
        <v>13319086932</v>
      </c>
      <c r="BM64" s="462"/>
      <c r="BN64" s="462"/>
      <c r="BO64" s="462"/>
      <c r="BP64" s="462"/>
      <c r="BQ64" s="151"/>
      <c r="BR64" s="115"/>
      <c r="BS64" s="115"/>
      <c r="BT64" s="115"/>
      <c r="BU64" s="115"/>
      <c r="BV64" s="115"/>
      <c r="XFD64"/>
    </row>
    <row r="65" ht="42" hidden="1" customHeight="1" spans="1:16384">
      <c r="A65" s="149">
        <v>45</v>
      </c>
      <c r="B65" s="32">
        <v>1</v>
      </c>
      <c r="C65" s="96" t="s">
        <v>89</v>
      </c>
      <c r="D65" s="249"/>
      <c r="E65" s="249"/>
      <c r="F65" s="88" t="s">
        <v>1727</v>
      </c>
      <c r="G65" s="88" t="s">
        <v>1728</v>
      </c>
      <c r="H65" s="309">
        <v>800</v>
      </c>
      <c r="I65" s="309"/>
      <c r="J65" s="97">
        <f>AU65</f>
        <v>800</v>
      </c>
      <c r="K65" s="40"/>
      <c r="L65" s="40"/>
      <c r="M65" s="40"/>
      <c r="N65" s="40"/>
      <c r="O65" s="456"/>
      <c r="P65" s="456">
        <v>1</v>
      </c>
      <c r="Q65" s="456"/>
      <c r="R65" s="456"/>
      <c r="S65" s="456"/>
      <c r="T65" s="456"/>
      <c r="U65" s="456"/>
      <c r="V65" s="456"/>
      <c r="W65" s="32">
        <f>O65*J65</f>
        <v>0</v>
      </c>
      <c r="X65" s="32">
        <f>Q65*J65</f>
        <v>0</v>
      </c>
      <c r="Y65" s="32">
        <f>T65/J65</f>
        <v>0</v>
      </c>
      <c r="Z65" s="32">
        <f>AJ65*J65</f>
        <v>0</v>
      </c>
      <c r="AA65" s="480"/>
      <c r="AB65" s="174">
        <f t="shared" si="79"/>
        <v>0</v>
      </c>
      <c r="AC65" s="480"/>
      <c r="AD65" s="480"/>
      <c r="AE65" s="480"/>
      <c r="AF65" s="480"/>
      <c r="AG65" s="37">
        <f>J65*0.75*AJ65</f>
        <v>0</v>
      </c>
      <c r="AH65" s="175">
        <f>AA65-AG65</f>
        <v>0</v>
      </c>
      <c r="AI65" s="182">
        <v>44835</v>
      </c>
      <c r="AJ65" s="565"/>
      <c r="AK65" s="566"/>
      <c r="AL65" s="152"/>
      <c r="AM65" s="152"/>
      <c r="AN65" s="195" t="e">
        <f>AM65/AL65</f>
        <v>#DIV/0!</v>
      </c>
      <c r="AO65" s="595"/>
      <c r="AP65" s="182"/>
      <c r="AQ65" s="182"/>
      <c r="AR65" s="596"/>
      <c r="AS65" s="595"/>
      <c r="AT65" s="595"/>
      <c r="AU65" s="40">
        <f>AV65+AW65+AX65+AY65+AZ65+BA65+BC65+BD65+BB65</f>
        <v>800</v>
      </c>
      <c r="AV65" s="309"/>
      <c r="AW65" s="309"/>
      <c r="AX65" s="309">
        <v>800</v>
      </c>
      <c r="AY65" s="40"/>
      <c r="AZ65" s="40"/>
      <c r="BA65" s="40"/>
      <c r="BB65" s="40"/>
      <c r="BC65" s="40"/>
      <c r="BD65" s="40"/>
      <c r="BE65" s="210" t="s">
        <v>149</v>
      </c>
      <c r="BF65" s="269" t="s">
        <v>909</v>
      </c>
      <c r="BG65" s="607" t="s">
        <v>910</v>
      </c>
      <c r="BH65" s="484" t="s">
        <v>89</v>
      </c>
      <c r="BI65" s="210" t="s">
        <v>426</v>
      </c>
      <c r="BJ65" s="484" t="s">
        <v>1725</v>
      </c>
      <c r="BK65" s="484" t="s">
        <v>1726</v>
      </c>
      <c r="BL65" s="149">
        <v>13319086932</v>
      </c>
      <c r="BM65" s="462"/>
      <c r="BN65" s="462"/>
      <c r="BO65" s="462"/>
      <c r="BP65" s="462"/>
      <c r="BQ65" s="151"/>
      <c r="BR65" s="115"/>
      <c r="BS65" s="115"/>
      <c r="BT65" s="115"/>
      <c r="BU65" s="115"/>
      <c r="BV65" s="115"/>
      <c r="XFD65"/>
    </row>
    <row r="66" ht="42" hidden="1" customHeight="1" spans="1:16384">
      <c r="A66" s="149">
        <v>46</v>
      </c>
      <c r="B66" s="32">
        <v>1</v>
      </c>
      <c r="C66" s="96" t="s">
        <v>89</v>
      </c>
      <c r="D66" s="249"/>
      <c r="E66" s="249"/>
      <c r="F66" s="88" t="s">
        <v>1729</v>
      </c>
      <c r="G66" s="88" t="s">
        <v>1730</v>
      </c>
      <c r="H66" s="309">
        <v>800</v>
      </c>
      <c r="I66" s="309"/>
      <c r="J66" s="97">
        <f>AU66</f>
        <v>800</v>
      </c>
      <c r="K66" s="40"/>
      <c r="L66" s="40"/>
      <c r="M66" s="40"/>
      <c r="N66" s="40"/>
      <c r="O66" s="456"/>
      <c r="P66" s="456">
        <v>1</v>
      </c>
      <c r="Q66" s="456"/>
      <c r="R66" s="456"/>
      <c r="S66" s="456"/>
      <c r="T66" s="456"/>
      <c r="U66" s="456"/>
      <c r="V66" s="456"/>
      <c r="W66" s="32">
        <f>O66*J66</f>
        <v>0</v>
      </c>
      <c r="X66" s="32">
        <f>Q66*J66</f>
        <v>0</v>
      </c>
      <c r="Y66" s="32">
        <f>T66/J66</f>
        <v>0</v>
      </c>
      <c r="Z66" s="32">
        <f>AJ66*J66</f>
        <v>0</v>
      </c>
      <c r="AA66" s="480"/>
      <c r="AB66" s="174">
        <f t="shared" si="79"/>
        <v>0</v>
      </c>
      <c r="AC66" s="480"/>
      <c r="AD66" s="480"/>
      <c r="AE66" s="480"/>
      <c r="AF66" s="480"/>
      <c r="AG66" s="37">
        <f>J66*0.75*AJ66</f>
        <v>0</v>
      </c>
      <c r="AH66" s="175">
        <f>AA66-AG66</f>
        <v>0</v>
      </c>
      <c r="AI66" s="182">
        <v>44835</v>
      </c>
      <c r="AJ66" s="565"/>
      <c r="AK66" s="566"/>
      <c r="AL66" s="152"/>
      <c r="AM66" s="152"/>
      <c r="AN66" s="195" t="e">
        <f>AM66/AL66</f>
        <v>#DIV/0!</v>
      </c>
      <c r="AO66" s="595"/>
      <c r="AP66" s="182"/>
      <c r="AQ66" s="182"/>
      <c r="AR66" s="596"/>
      <c r="AS66" s="595"/>
      <c r="AT66" s="595"/>
      <c r="AU66" s="40">
        <v>800</v>
      </c>
      <c r="AV66" s="309"/>
      <c r="AW66" s="309"/>
      <c r="AX66" s="309">
        <v>800</v>
      </c>
      <c r="AY66" s="40"/>
      <c r="AZ66" s="40"/>
      <c r="BA66" s="40"/>
      <c r="BB66" s="40"/>
      <c r="BC66" s="40"/>
      <c r="BD66" s="40"/>
      <c r="BE66" s="210" t="s">
        <v>149</v>
      </c>
      <c r="BF66" s="269" t="s">
        <v>909</v>
      </c>
      <c r="BG66" s="607" t="s">
        <v>910</v>
      </c>
      <c r="BH66" s="484" t="s">
        <v>89</v>
      </c>
      <c r="BI66" s="210" t="s">
        <v>426</v>
      </c>
      <c r="BJ66" s="484" t="s">
        <v>1731</v>
      </c>
      <c r="BK66" s="484" t="s">
        <v>1732</v>
      </c>
      <c r="BL66" s="149">
        <v>13899493110</v>
      </c>
      <c r="BM66" s="462"/>
      <c r="BN66" s="462"/>
      <c r="BO66" s="462"/>
      <c r="BP66" s="462"/>
      <c r="BQ66" s="151"/>
      <c r="BR66" s="115"/>
      <c r="BS66" s="115"/>
      <c r="BT66" s="115"/>
      <c r="BU66" s="115"/>
      <c r="BV66" s="115"/>
      <c r="XFD66"/>
    </row>
    <row r="67" ht="42" customHeight="1" spans="1:69">
      <c r="A67" s="465">
        <v>47</v>
      </c>
      <c r="B67" s="644">
        <v>1</v>
      </c>
      <c r="C67" s="645" t="s">
        <v>90</v>
      </c>
      <c r="D67" s="646">
        <v>1</v>
      </c>
      <c r="E67" s="646">
        <v>3650</v>
      </c>
      <c r="F67" s="647" t="s">
        <v>1733</v>
      </c>
      <c r="G67" s="88" t="s">
        <v>1734</v>
      </c>
      <c r="H67" s="648">
        <v>3800</v>
      </c>
      <c r="I67" s="309"/>
      <c r="J67" s="483">
        <f>AU67</f>
        <v>3650</v>
      </c>
      <c r="K67" s="40"/>
      <c r="L67" s="40"/>
      <c r="M67" s="40"/>
      <c r="N67" s="40"/>
      <c r="O67" s="456">
        <v>1</v>
      </c>
      <c r="P67" s="509"/>
      <c r="Q67" s="456">
        <v>1</v>
      </c>
      <c r="R67" s="456"/>
      <c r="S67" s="456"/>
      <c r="T67" s="456"/>
      <c r="U67" s="523"/>
      <c r="V67" s="456">
        <v>1</v>
      </c>
      <c r="W67" s="32">
        <f>O67*J67</f>
        <v>3650</v>
      </c>
      <c r="X67" s="32">
        <f>Q67*J67</f>
        <v>3650</v>
      </c>
      <c r="Y67" s="32">
        <f>T67/J67</f>
        <v>0</v>
      </c>
      <c r="Z67" s="32">
        <f>AJ67*J67</f>
        <v>3650</v>
      </c>
      <c r="AA67" s="548">
        <v>2800</v>
      </c>
      <c r="AB67" s="542">
        <f t="shared" si="79"/>
        <v>0.767123287671233</v>
      </c>
      <c r="AC67" s="548"/>
      <c r="AD67" s="548">
        <v>1</v>
      </c>
      <c r="AE67" s="548"/>
      <c r="AF67" s="546"/>
      <c r="AG67" s="441">
        <f>J67*0.75*AJ67</f>
        <v>2737.5</v>
      </c>
      <c r="AH67" s="562">
        <f>AA67-AG67</f>
        <v>62.5</v>
      </c>
      <c r="AI67" s="567">
        <v>44713</v>
      </c>
      <c r="AJ67" s="249">
        <v>1</v>
      </c>
      <c r="AK67" s="566"/>
      <c r="AL67" s="152"/>
      <c r="AM67" s="152"/>
      <c r="AN67" s="195" t="e">
        <f>AM67/AL67</f>
        <v>#DIV/0!</v>
      </c>
      <c r="AO67" s="593"/>
      <c r="AP67" s="182"/>
      <c r="AQ67" s="182"/>
      <c r="AR67" s="596"/>
      <c r="AS67" s="595"/>
      <c r="AT67" s="595"/>
      <c r="AU67" s="40">
        <f>AV67+AW67+AX67+AY67+AZ67+BA67+BC67+BD67+BB67</f>
        <v>3650</v>
      </c>
      <c r="AV67" s="309"/>
      <c r="AW67" s="40"/>
      <c r="AX67" s="40"/>
      <c r="AY67" s="40"/>
      <c r="AZ67" s="40"/>
      <c r="BA67" s="40"/>
      <c r="BB67" s="40">
        <v>3650</v>
      </c>
      <c r="BC67" s="40"/>
      <c r="BD67" s="40"/>
      <c r="BE67" s="210" t="s">
        <v>149</v>
      </c>
      <c r="BF67" s="269" t="s">
        <v>909</v>
      </c>
      <c r="BG67" s="607" t="s">
        <v>910</v>
      </c>
      <c r="BH67" s="484" t="s">
        <v>90</v>
      </c>
      <c r="BI67" s="42" t="s">
        <v>307</v>
      </c>
      <c r="BJ67" s="269" t="s">
        <v>1735</v>
      </c>
      <c r="BK67" s="269" t="s">
        <v>1736</v>
      </c>
      <c r="BL67" s="149">
        <v>18809085677</v>
      </c>
      <c r="BM67" s="590"/>
      <c r="BN67" s="462"/>
      <c r="BO67" s="590"/>
      <c r="BP67" s="590"/>
      <c r="BQ67" s="631" t="s">
        <v>1737</v>
      </c>
    </row>
    <row r="68" ht="42" hidden="1" customHeight="1" spans="1:16384">
      <c r="A68" s="145" t="s">
        <v>936</v>
      </c>
      <c r="B68" s="37">
        <f>SUM(B69:B70)</f>
        <v>2</v>
      </c>
      <c r="C68" s="37"/>
      <c r="D68" s="445"/>
      <c r="E68" s="445"/>
      <c r="F68" s="241" t="s">
        <v>937</v>
      </c>
      <c r="G68" s="144"/>
      <c r="H68" s="37">
        <f t="shared" ref="H68:Y68" si="86">SUM(H69:H70)</f>
        <v>14132</v>
      </c>
      <c r="I68" s="37"/>
      <c r="J68" s="37">
        <f t="shared" si="86"/>
        <v>10632</v>
      </c>
      <c r="K68" s="37">
        <f t="shared" si="86"/>
        <v>2</v>
      </c>
      <c r="L68" s="37">
        <f t="shared" si="86"/>
        <v>2</v>
      </c>
      <c r="M68" s="37">
        <f t="shared" si="86"/>
        <v>1</v>
      </c>
      <c r="N68" s="37">
        <f t="shared" si="86"/>
        <v>1</v>
      </c>
      <c r="O68" s="445">
        <f t="shared" si="86"/>
        <v>1</v>
      </c>
      <c r="P68" s="445">
        <f t="shared" si="86"/>
        <v>1</v>
      </c>
      <c r="Q68" s="445">
        <f t="shared" si="86"/>
        <v>1</v>
      </c>
      <c r="R68" s="445">
        <f t="shared" si="86"/>
        <v>0</v>
      </c>
      <c r="S68" s="445"/>
      <c r="T68" s="445">
        <f>SUM(T69:T70)</f>
        <v>0</v>
      </c>
      <c r="U68" s="445"/>
      <c r="V68" s="445">
        <f t="shared" ref="V68:AA68" si="87">SUM(V69:V70)</f>
        <v>1</v>
      </c>
      <c r="W68" s="37">
        <f t="shared" si="87"/>
        <v>632</v>
      </c>
      <c r="X68" s="37">
        <f t="shared" si="87"/>
        <v>632</v>
      </c>
      <c r="Y68" s="37">
        <f t="shared" si="87"/>
        <v>0</v>
      </c>
      <c r="Z68" s="37">
        <f t="shared" si="87"/>
        <v>632</v>
      </c>
      <c r="AA68" s="445">
        <f t="shared" si="87"/>
        <v>445</v>
      </c>
      <c r="AB68" s="174">
        <f t="shared" si="79"/>
        <v>0.0418547780285929</v>
      </c>
      <c r="AC68" s="445">
        <f t="shared" ref="AC68:AE68" si="88">SUM(AC69:AC70)</f>
        <v>632</v>
      </c>
      <c r="AD68" s="445"/>
      <c r="AE68" s="445"/>
      <c r="AF68" s="445"/>
      <c r="AG68" s="37"/>
      <c r="AH68" s="37"/>
      <c r="AI68" s="260"/>
      <c r="AJ68" s="445"/>
      <c r="AK68" s="254"/>
      <c r="AL68" s="37">
        <f t="shared" ref="AJ68:AM68" si="89">SUM(AL69:AL70)</f>
        <v>0</v>
      </c>
      <c r="AM68" s="37">
        <f t="shared" si="89"/>
        <v>0</v>
      </c>
      <c r="AN68" s="178"/>
      <c r="AO68" s="600"/>
      <c r="AP68" s="260"/>
      <c r="AQ68" s="260"/>
      <c r="AR68" s="601"/>
      <c r="AS68" s="600"/>
      <c r="AT68" s="600"/>
      <c r="AU68" s="37">
        <f>SUM(AU69:AU70)</f>
        <v>10632</v>
      </c>
      <c r="AV68" s="37">
        <f t="shared" ref="AV68:BD68" si="90">SUM(AV69:AV70)</f>
        <v>0</v>
      </c>
      <c r="AW68" s="37">
        <f t="shared" si="90"/>
        <v>0</v>
      </c>
      <c r="AX68" s="37">
        <f t="shared" si="90"/>
        <v>10000</v>
      </c>
      <c r="AY68" s="37">
        <f t="shared" si="90"/>
        <v>0</v>
      </c>
      <c r="AZ68" s="37">
        <f t="shared" si="90"/>
        <v>0</v>
      </c>
      <c r="BA68" s="37">
        <f t="shared" si="90"/>
        <v>0</v>
      </c>
      <c r="BB68" s="37">
        <f t="shared" si="90"/>
        <v>0</v>
      </c>
      <c r="BC68" s="37">
        <f t="shared" si="90"/>
        <v>632</v>
      </c>
      <c r="BD68" s="37">
        <f t="shared" si="90"/>
        <v>0</v>
      </c>
      <c r="BE68" s="219"/>
      <c r="BF68" s="152"/>
      <c r="BG68" s="481"/>
      <c r="BH68" s="464"/>
      <c r="BI68" s="32"/>
      <c r="BJ68" s="152"/>
      <c r="BK68" s="152"/>
      <c r="BL68" s="149"/>
      <c r="BM68" s="462"/>
      <c r="BN68" s="462"/>
      <c r="BO68" s="462"/>
      <c r="BP68" s="462"/>
      <c r="BQ68" s="225"/>
      <c r="BR68" s="115"/>
      <c r="BS68" s="115"/>
      <c r="BT68" s="115"/>
      <c r="BU68" s="115"/>
      <c r="BV68" s="115"/>
      <c r="XFD68"/>
    </row>
    <row r="69" ht="42" hidden="1" customHeight="1" spans="1:16384">
      <c r="A69" s="149">
        <v>48</v>
      </c>
      <c r="B69" s="32">
        <v>1</v>
      </c>
      <c r="C69" s="96" t="s">
        <v>89</v>
      </c>
      <c r="D69" s="249"/>
      <c r="E69" s="249"/>
      <c r="F69" s="69" t="s">
        <v>1738</v>
      </c>
      <c r="G69" s="69" t="s">
        <v>1739</v>
      </c>
      <c r="H69" s="481">
        <v>13500</v>
      </c>
      <c r="I69" s="481"/>
      <c r="J69" s="97">
        <f t="shared" ref="J69:J75" si="91">AU69</f>
        <v>10000</v>
      </c>
      <c r="K69" s="97">
        <v>1</v>
      </c>
      <c r="L69" s="97">
        <v>1</v>
      </c>
      <c r="M69" s="97"/>
      <c r="N69" s="97"/>
      <c r="O69" s="508"/>
      <c r="P69" s="508">
        <v>1</v>
      </c>
      <c r="Q69" s="508"/>
      <c r="R69" s="508"/>
      <c r="S69" s="508"/>
      <c r="T69" s="508"/>
      <c r="U69" s="508"/>
      <c r="V69" s="508"/>
      <c r="W69" s="32">
        <f>O69*J69</f>
        <v>0</v>
      </c>
      <c r="X69" s="32">
        <f>Q69*J69</f>
        <v>0</v>
      </c>
      <c r="Y69" s="32">
        <f>T69/J69</f>
        <v>0</v>
      </c>
      <c r="Z69" s="32">
        <f>AJ69*J69</f>
        <v>0</v>
      </c>
      <c r="AA69" s="480"/>
      <c r="AB69" s="174">
        <f t="shared" si="79"/>
        <v>0</v>
      </c>
      <c r="AC69" s="480"/>
      <c r="AD69" s="480"/>
      <c r="AE69" s="480"/>
      <c r="AF69" s="480"/>
      <c r="AG69" s="37">
        <f t="shared" ref="AG69:AG75" si="92">J69*0.75*AJ69</f>
        <v>0</v>
      </c>
      <c r="AH69" s="175">
        <f t="shared" ref="AH69:AH75" si="93">AA69-AG69</f>
        <v>0</v>
      </c>
      <c r="AI69" s="182">
        <v>44835</v>
      </c>
      <c r="AJ69" s="565"/>
      <c r="AK69" s="566"/>
      <c r="AL69" s="152"/>
      <c r="AM69" s="152"/>
      <c r="AN69" s="195" t="e">
        <f t="shared" ref="AN69:AN75" si="94">AM69/AL69</f>
        <v>#DIV/0!</v>
      </c>
      <c r="AO69" s="595"/>
      <c r="AP69" s="182"/>
      <c r="AQ69" s="182"/>
      <c r="AR69" s="596"/>
      <c r="AS69" s="595"/>
      <c r="AT69" s="595"/>
      <c r="AU69" s="40">
        <f t="shared" ref="AU69:AU75" si="95">AV69+AW69+AX69+AY69+AZ69+BA69+BC69+BD69+BB69</f>
        <v>10000</v>
      </c>
      <c r="AV69" s="40"/>
      <c r="AW69" s="40"/>
      <c r="AX69" s="481">
        <v>10000</v>
      </c>
      <c r="AY69" s="306"/>
      <c r="AZ69" s="306"/>
      <c r="BA69" s="306"/>
      <c r="BB69" s="306"/>
      <c r="BC69" s="603"/>
      <c r="BD69" s="306"/>
      <c r="BE69" s="42" t="s">
        <v>149</v>
      </c>
      <c r="BF69" s="42" t="s">
        <v>755</v>
      </c>
      <c r="BG69" s="615" t="s">
        <v>756</v>
      </c>
      <c r="BH69" s="42" t="s">
        <v>89</v>
      </c>
      <c r="BI69" s="606" t="s">
        <v>124</v>
      </c>
      <c r="BJ69" s="42" t="s">
        <v>815</v>
      </c>
      <c r="BK69" s="42" t="s">
        <v>1675</v>
      </c>
      <c r="BL69" s="616">
        <v>13779031280</v>
      </c>
      <c r="BM69" s="507"/>
      <c r="BN69" s="507"/>
      <c r="BO69" s="507"/>
      <c r="BP69" s="507"/>
      <c r="BQ69" s="151"/>
      <c r="BR69" s="115"/>
      <c r="BS69" s="115"/>
      <c r="BT69" s="115"/>
      <c r="BU69" s="115"/>
      <c r="BV69" s="115"/>
      <c r="XFD69"/>
    </row>
    <row r="70" s="119" customFormat="1" ht="42" hidden="1" customHeight="1" spans="1:69">
      <c r="A70" s="149">
        <v>49</v>
      </c>
      <c r="B70" s="32">
        <v>1</v>
      </c>
      <c r="C70" s="96" t="s">
        <v>89</v>
      </c>
      <c r="D70" s="249">
        <v>1</v>
      </c>
      <c r="E70" s="249">
        <v>632</v>
      </c>
      <c r="F70" s="85" t="s">
        <v>1740</v>
      </c>
      <c r="G70" s="85" t="s">
        <v>1741</v>
      </c>
      <c r="H70" s="304">
        <v>632</v>
      </c>
      <c r="I70" s="304"/>
      <c r="J70" s="97">
        <f t="shared" si="91"/>
        <v>632</v>
      </c>
      <c r="K70" s="40">
        <v>1</v>
      </c>
      <c r="L70" s="40">
        <v>1</v>
      </c>
      <c r="M70" s="40">
        <v>1</v>
      </c>
      <c r="N70" s="40">
        <v>1</v>
      </c>
      <c r="O70" s="456">
        <v>1</v>
      </c>
      <c r="P70" s="456"/>
      <c r="Q70" s="509">
        <v>1</v>
      </c>
      <c r="R70" s="456"/>
      <c r="S70" s="521"/>
      <c r="T70" s="456"/>
      <c r="U70" s="521"/>
      <c r="V70" s="456">
        <v>1</v>
      </c>
      <c r="W70" s="32">
        <f>O70*J70</f>
        <v>632</v>
      </c>
      <c r="X70" s="32">
        <f>Q70*J70</f>
        <v>632</v>
      </c>
      <c r="Y70" s="32">
        <f>T70/J70</f>
        <v>0</v>
      </c>
      <c r="Z70" s="32">
        <f>AJ70*J70</f>
        <v>632</v>
      </c>
      <c r="AA70" s="253">
        <v>445</v>
      </c>
      <c r="AB70" s="174">
        <f t="shared" si="79"/>
        <v>0.704113924050633</v>
      </c>
      <c r="AC70" s="253">
        <v>632</v>
      </c>
      <c r="AD70" s="253"/>
      <c r="AE70" s="253"/>
      <c r="AF70" s="253"/>
      <c r="AG70" s="37">
        <f t="shared" si="92"/>
        <v>474</v>
      </c>
      <c r="AH70" s="175">
        <f t="shared" si="93"/>
        <v>-29</v>
      </c>
      <c r="AI70" s="182">
        <v>44803</v>
      </c>
      <c r="AJ70" s="565">
        <v>1</v>
      </c>
      <c r="AK70" s="566"/>
      <c r="AL70" s="152"/>
      <c r="AM70" s="152"/>
      <c r="AN70" s="195" t="e">
        <f t="shared" si="94"/>
        <v>#DIV/0!</v>
      </c>
      <c r="AO70" s="592" t="s">
        <v>1742</v>
      </c>
      <c r="AP70" s="293"/>
      <c r="AQ70" s="293"/>
      <c r="AR70" s="565" t="s">
        <v>1743</v>
      </c>
      <c r="AS70" s="565"/>
      <c r="AT70" s="565"/>
      <c r="AU70" s="40">
        <f t="shared" si="95"/>
        <v>632</v>
      </c>
      <c r="AV70" s="40"/>
      <c r="AW70" s="40"/>
      <c r="AX70" s="40"/>
      <c r="AY70" s="40"/>
      <c r="AZ70" s="304"/>
      <c r="BA70" s="40"/>
      <c r="BB70" s="40"/>
      <c r="BC70" s="40">
        <v>632</v>
      </c>
      <c r="BD70" s="40"/>
      <c r="BE70" s="210" t="s">
        <v>1026</v>
      </c>
      <c r="BF70" s="607" t="s">
        <v>1027</v>
      </c>
      <c r="BG70" s="615" t="s">
        <v>1028</v>
      </c>
      <c r="BH70" s="42" t="s">
        <v>89</v>
      </c>
      <c r="BI70" s="606" t="s">
        <v>426</v>
      </c>
      <c r="BJ70" s="269" t="s">
        <v>1744</v>
      </c>
      <c r="BK70" s="152"/>
      <c r="BL70" s="152"/>
      <c r="BM70" s="565"/>
      <c r="BN70" s="565"/>
      <c r="BO70" s="565"/>
      <c r="BP70" s="565"/>
      <c r="BQ70" s="150" t="s">
        <v>1745</v>
      </c>
    </row>
    <row r="71" ht="42" hidden="1" customHeight="1" spans="1:16384">
      <c r="A71" s="139" t="s">
        <v>166</v>
      </c>
      <c r="B71" s="649">
        <f>SUM(B72:B75)</f>
        <v>4</v>
      </c>
      <c r="C71" s="459"/>
      <c r="D71" s="460"/>
      <c r="E71" s="460"/>
      <c r="F71" s="454" t="s">
        <v>1746</v>
      </c>
      <c r="G71" s="650"/>
      <c r="H71" s="649">
        <f t="shared" ref="H71:K71" si="96">SUM(H72:H75)</f>
        <v>723318</v>
      </c>
      <c r="I71" s="649"/>
      <c r="J71" s="649">
        <f t="shared" si="96"/>
        <v>54168</v>
      </c>
      <c r="K71" s="649">
        <f t="shared" si="96"/>
        <v>0</v>
      </c>
      <c r="L71" s="649">
        <f t="shared" ref="L71:O71" si="97">SUM(L72:L75)</f>
        <v>1</v>
      </c>
      <c r="M71" s="649">
        <f t="shared" si="97"/>
        <v>0</v>
      </c>
      <c r="N71" s="649">
        <f t="shared" si="97"/>
        <v>0</v>
      </c>
      <c r="O71" s="670">
        <f t="shared" si="97"/>
        <v>3</v>
      </c>
      <c r="P71" s="670">
        <f t="shared" ref="P71:T71" si="98">SUM(P72:P75)</f>
        <v>1</v>
      </c>
      <c r="Q71" s="670">
        <f t="shared" si="98"/>
        <v>3</v>
      </c>
      <c r="R71" s="670">
        <f t="shared" si="98"/>
        <v>1</v>
      </c>
      <c r="S71" s="670"/>
      <c r="T71" s="670">
        <f t="shared" si="98"/>
        <v>1</v>
      </c>
      <c r="U71" s="670"/>
      <c r="V71" s="670">
        <f>SUM(V72:V75)</f>
        <v>2</v>
      </c>
      <c r="W71" s="649"/>
      <c r="X71" s="649"/>
      <c r="Y71" s="649"/>
      <c r="Z71" s="649"/>
      <c r="AA71" s="670">
        <f>SUM(AA72:AA75)</f>
        <v>220</v>
      </c>
      <c r="AB71" s="174">
        <f t="shared" si="79"/>
        <v>0.004061438487668</v>
      </c>
      <c r="AC71" s="670">
        <f>SUM(AC72:AC75)</f>
        <v>500</v>
      </c>
      <c r="AD71" s="670"/>
      <c r="AE71" s="670"/>
      <c r="AF71" s="670"/>
      <c r="AG71" s="649"/>
      <c r="AH71" s="649"/>
      <c r="AI71" s="260"/>
      <c r="AJ71" s="670"/>
      <c r="AK71" s="254"/>
      <c r="AL71" s="649">
        <f>SUM(AL72:AL74)</f>
        <v>0</v>
      </c>
      <c r="AM71" s="649">
        <f>SUM(AM72:AM74)</f>
        <v>0</v>
      </c>
      <c r="AN71" s="178"/>
      <c r="AO71" s="600"/>
      <c r="AP71" s="260"/>
      <c r="AQ71" s="260"/>
      <c r="AR71" s="601"/>
      <c r="AS71" s="600"/>
      <c r="AT71" s="600"/>
      <c r="AU71" s="649">
        <f>SUM(AU72:AU75)</f>
        <v>54168</v>
      </c>
      <c r="AV71" s="649">
        <f t="shared" ref="AV71:BD71" si="99">SUM(AV72:AV75)</f>
        <v>0</v>
      </c>
      <c r="AW71" s="649">
        <f t="shared" si="99"/>
        <v>51889</v>
      </c>
      <c r="AX71" s="649">
        <f t="shared" si="99"/>
        <v>0</v>
      </c>
      <c r="AY71" s="649">
        <f t="shared" si="99"/>
        <v>500</v>
      </c>
      <c r="AZ71" s="649">
        <f t="shared" si="99"/>
        <v>0</v>
      </c>
      <c r="BA71" s="649">
        <f t="shared" si="99"/>
        <v>0</v>
      </c>
      <c r="BB71" s="649">
        <f t="shared" si="99"/>
        <v>0</v>
      </c>
      <c r="BC71" s="649">
        <f t="shared" si="99"/>
        <v>0</v>
      </c>
      <c r="BD71" s="649">
        <f t="shared" si="99"/>
        <v>1779</v>
      </c>
      <c r="BE71" s="691"/>
      <c r="BF71" s="691"/>
      <c r="BG71" s="691"/>
      <c r="BH71" s="459"/>
      <c r="BI71" s="691"/>
      <c r="BJ71" s="691"/>
      <c r="BK71" s="691"/>
      <c r="BL71" s="691"/>
      <c r="BM71" s="702"/>
      <c r="BN71" s="702"/>
      <c r="BO71" s="702"/>
      <c r="BP71" s="702"/>
      <c r="BQ71" s="225"/>
      <c r="BR71" s="115"/>
      <c r="BS71" s="115"/>
      <c r="BT71" s="115"/>
      <c r="BU71" s="115"/>
      <c r="BV71" s="115"/>
      <c r="XFD71"/>
    </row>
    <row r="72" ht="42" hidden="1" customHeight="1" spans="1:16384">
      <c r="A72" s="149">
        <v>50</v>
      </c>
      <c r="B72" s="32">
        <v>1</v>
      </c>
      <c r="C72" s="96" t="s">
        <v>86</v>
      </c>
      <c r="D72" s="651"/>
      <c r="E72" s="651"/>
      <c r="F72" s="471" t="s">
        <v>1747</v>
      </c>
      <c r="G72" s="279" t="s">
        <v>1748</v>
      </c>
      <c r="H72" s="502">
        <v>719000</v>
      </c>
      <c r="I72" s="502"/>
      <c r="J72" s="97">
        <f t="shared" si="91"/>
        <v>50000</v>
      </c>
      <c r="K72" s="671"/>
      <c r="L72" s="671"/>
      <c r="M72" s="671"/>
      <c r="N72" s="671"/>
      <c r="O72" s="672">
        <v>1</v>
      </c>
      <c r="P72" s="672"/>
      <c r="Q72" s="672">
        <v>1</v>
      </c>
      <c r="R72" s="672"/>
      <c r="S72" s="521">
        <v>44809</v>
      </c>
      <c r="T72" s="672">
        <v>1</v>
      </c>
      <c r="U72" s="521">
        <v>44870</v>
      </c>
      <c r="V72" s="672"/>
      <c r="W72" s="32">
        <f>O72*J72</f>
        <v>50000</v>
      </c>
      <c r="X72" s="32">
        <f>Q72*J72</f>
        <v>50000</v>
      </c>
      <c r="Y72" s="32">
        <f>T72/J72</f>
        <v>2e-5</v>
      </c>
      <c r="Z72" s="32">
        <f>AJ72*J72</f>
        <v>0</v>
      </c>
      <c r="AA72" s="253"/>
      <c r="AB72" s="174">
        <f t="shared" si="79"/>
        <v>0</v>
      </c>
      <c r="AC72" s="253">
        <v>500</v>
      </c>
      <c r="AD72" s="253"/>
      <c r="AE72" s="253"/>
      <c r="AF72" s="253"/>
      <c r="AG72" s="37">
        <f t="shared" si="92"/>
        <v>0</v>
      </c>
      <c r="AH72" s="175">
        <f t="shared" si="93"/>
        <v>0</v>
      </c>
      <c r="AI72" s="676">
        <v>44872</v>
      </c>
      <c r="AJ72" s="462"/>
      <c r="AK72" s="254"/>
      <c r="AL72" s="677"/>
      <c r="AM72" s="677"/>
      <c r="AN72" s="195" t="e">
        <f t="shared" si="94"/>
        <v>#DIV/0!</v>
      </c>
      <c r="AO72" s="462"/>
      <c r="AP72" s="149"/>
      <c r="AQ72" s="149"/>
      <c r="AR72" s="462"/>
      <c r="AS72" s="462"/>
      <c r="AT72" s="462"/>
      <c r="AU72" s="40">
        <f t="shared" si="95"/>
        <v>50000</v>
      </c>
      <c r="AV72" s="502"/>
      <c r="AW72" s="502">
        <v>50000</v>
      </c>
      <c r="AX72" s="502"/>
      <c r="AY72" s="472"/>
      <c r="AZ72" s="472"/>
      <c r="BA72" s="472"/>
      <c r="BB72" s="472"/>
      <c r="BC72" s="472"/>
      <c r="BD72" s="472"/>
      <c r="BE72" s="277" t="s">
        <v>171</v>
      </c>
      <c r="BF72" s="609" t="s">
        <v>172</v>
      </c>
      <c r="BG72" s="618" t="s">
        <v>173</v>
      </c>
      <c r="BH72" s="607" t="s">
        <v>89</v>
      </c>
      <c r="BI72" s="210" t="s">
        <v>426</v>
      </c>
      <c r="BJ72" s="609" t="s">
        <v>176</v>
      </c>
      <c r="BK72" s="609" t="s">
        <v>177</v>
      </c>
      <c r="BL72" s="149">
        <v>18199709728</v>
      </c>
      <c r="BM72" s="462"/>
      <c r="BN72" s="462"/>
      <c r="BO72" s="462"/>
      <c r="BP72" s="462"/>
      <c r="BQ72" s="279"/>
      <c r="BR72" s="115"/>
      <c r="BS72" s="115"/>
      <c r="BT72" s="115"/>
      <c r="BU72" s="115"/>
      <c r="BV72" s="115"/>
      <c r="XFD72"/>
    </row>
    <row r="73" ht="42" hidden="1" customHeight="1" spans="1:16384">
      <c r="A73" s="149">
        <v>51</v>
      </c>
      <c r="B73" s="32">
        <v>1</v>
      </c>
      <c r="C73" s="96" t="s">
        <v>89</v>
      </c>
      <c r="D73" s="480"/>
      <c r="E73" s="480"/>
      <c r="F73" s="88" t="s">
        <v>1749</v>
      </c>
      <c r="G73" s="88" t="s">
        <v>1750</v>
      </c>
      <c r="H73" s="40">
        <v>1779</v>
      </c>
      <c r="I73" s="40"/>
      <c r="J73" s="97">
        <f t="shared" si="91"/>
        <v>1779</v>
      </c>
      <c r="K73" s="40"/>
      <c r="L73" s="40">
        <v>1</v>
      </c>
      <c r="M73" s="40"/>
      <c r="N73" s="40"/>
      <c r="O73" s="456">
        <v>1</v>
      </c>
      <c r="P73" s="456"/>
      <c r="Q73" s="456">
        <v>1</v>
      </c>
      <c r="R73" s="456"/>
      <c r="S73" s="456"/>
      <c r="T73" s="456"/>
      <c r="U73" s="456"/>
      <c r="V73" s="456">
        <v>1</v>
      </c>
      <c r="W73" s="32">
        <f>O73*J73</f>
        <v>1779</v>
      </c>
      <c r="X73" s="32">
        <f>Q73*J73</f>
        <v>1779</v>
      </c>
      <c r="Y73" s="32">
        <f>T73/J73</f>
        <v>0</v>
      </c>
      <c r="Z73" s="32">
        <f>AJ73*J73</f>
        <v>0</v>
      </c>
      <c r="AA73" s="480"/>
      <c r="AB73" s="174">
        <f t="shared" si="79"/>
        <v>0</v>
      </c>
      <c r="AC73" s="480"/>
      <c r="AD73" s="480"/>
      <c r="AE73" s="480"/>
      <c r="AF73" s="480"/>
      <c r="AG73" s="37">
        <f t="shared" si="92"/>
        <v>0</v>
      </c>
      <c r="AH73" s="175">
        <f t="shared" si="93"/>
        <v>0</v>
      </c>
      <c r="AI73" s="182">
        <v>44835</v>
      </c>
      <c r="AJ73" s="565"/>
      <c r="AK73" s="566"/>
      <c r="AL73" s="152"/>
      <c r="AM73" s="152"/>
      <c r="AN73" s="195" t="e">
        <f t="shared" si="94"/>
        <v>#DIV/0!</v>
      </c>
      <c r="AO73" s="598" t="s">
        <v>1751</v>
      </c>
      <c r="AP73" s="182"/>
      <c r="AQ73" s="182"/>
      <c r="AR73" s="596"/>
      <c r="AS73" s="595"/>
      <c r="AT73" s="595"/>
      <c r="AU73" s="40">
        <f t="shared" si="95"/>
        <v>1779</v>
      </c>
      <c r="AV73" s="40"/>
      <c r="AW73" s="40"/>
      <c r="AX73" s="40"/>
      <c r="AY73" s="40"/>
      <c r="AZ73" s="40"/>
      <c r="BA73" s="40"/>
      <c r="BB73" s="40"/>
      <c r="BC73" s="40"/>
      <c r="BD73" s="40">
        <v>1779</v>
      </c>
      <c r="BE73" s="607" t="s">
        <v>171</v>
      </c>
      <c r="BF73" s="269" t="s">
        <v>172</v>
      </c>
      <c r="BG73" s="206" t="s">
        <v>173</v>
      </c>
      <c r="BH73" s="96" t="s">
        <v>89</v>
      </c>
      <c r="BI73" s="96" t="s">
        <v>426</v>
      </c>
      <c r="BJ73" s="96" t="s">
        <v>996</v>
      </c>
      <c r="BK73" s="96" t="s">
        <v>997</v>
      </c>
      <c r="BL73" s="506">
        <v>13899493876</v>
      </c>
      <c r="BM73" s="703"/>
      <c r="BN73" s="637"/>
      <c r="BO73" s="637"/>
      <c r="BP73" s="637"/>
      <c r="BQ73" s="151" t="s">
        <v>325</v>
      </c>
      <c r="BR73" s="115"/>
      <c r="BS73" s="115"/>
      <c r="BT73" s="115"/>
      <c r="BU73" s="115"/>
      <c r="BV73" s="115"/>
      <c r="XFD73"/>
    </row>
    <row r="74" ht="42" hidden="1" customHeight="1" spans="1:16384">
      <c r="A74" s="149">
        <v>52</v>
      </c>
      <c r="B74" s="472">
        <v>1</v>
      </c>
      <c r="C74" s="96" t="s">
        <v>89</v>
      </c>
      <c r="D74" s="249"/>
      <c r="E74" s="249"/>
      <c r="F74" s="88" t="s">
        <v>1752</v>
      </c>
      <c r="G74" s="652" t="s">
        <v>1753</v>
      </c>
      <c r="H74" s="309">
        <v>1889</v>
      </c>
      <c r="I74" s="309"/>
      <c r="J74" s="97">
        <f t="shared" si="91"/>
        <v>1889</v>
      </c>
      <c r="K74" s="502"/>
      <c r="L74" s="502"/>
      <c r="M74" s="502"/>
      <c r="N74" s="502"/>
      <c r="O74" s="503"/>
      <c r="P74" s="503">
        <v>1</v>
      </c>
      <c r="Q74" s="503"/>
      <c r="R74" s="503">
        <v>1</v>
      </c>
      <c r="S74" s="503"/>
      <c r="T74" s="503"/>
      <c r="U74" s="503"/>
      <c r="V74" s="503"/>
      <c r="W74" s="32">
        <f>O74*J74</f>
        <v>0</v>
      </c>
      <c r="X74" s="32">
        <f>Q74*J74</f>
        <v>0</v>
      </c>
      <c r="Y74" s="32">
        <f>T74/J74</f>
        <v>0</v>
      </c>
      <c r="Z74" s="32">
        <f>AJ74*J74</f>
        <v>0</v>
      </c>
      <c r="AA74" s="480"/>
      <c r="AB74" s="174">
        <f t="shared" si="79"/>
        <v>0</v>
      </c>
      <c r="AC74" s="480"/>
      <c r="AD74" s="480"/>
      <c r="AE74" s="480"/>
      <c r="AF74" s="480"/>
      <c r="AG74" s="37">
        <f t="shared" si="92"/>
        <v>0</v>
      </c>
      <c r="AH74" s="175">
        <f t="shared" si="93"/>
        <v>0</v>
      </c>
      <c r="AI74" s="182">
        <v>44895</v>
      </c>
      <c r="AJ74" s="565"/>
      <c r="AK74" s="678"/>
      <c r="AL74" s="565"/>
      <c r="AM74" s="565"/>
      <c r="AN74" s="679" t="e">
        <f t="shared" si="94"/>
        <v>#DIV/0!</v>
      </c>
      <c r="AO74" s="594" t="s">
        <v>1754</v>
      </c>
      <c r="AP74" s="182"/>
      <c r="AQ74" s="182"/>
      <c r="AR74" s="596"/>
      <c r="AS74" s="595"/>
      <c r="AT74" s="595"/>
      <c r="AU74" s="40">
        <f t="shared" si="95"/>
        <v>1889</v>
      </c>
      <c r="AV74" s="40"/>
      <c r="AW74" s="502">
        <v>1889</v>
      </c>
      <c r="AX74" s="502"/>
      <c r="AY74" s="502"/>
      <c r="AZ74" s="502"/>
      <c r="BA74" s="502"/>
      <c r="BB74" s="502"/>
      <c r="BC74" s="502"/>
      <c r="BD74" s="502"/>
      <c r="BE74" s="277" t="s">
        <v>171</v>
      </c>
      <c r="BF74" s="609" t="s">
        <v>172</v>
      </c>
      <c r="BG74" s="618" t="s">
        <v>173</v>
      </c>
      <c r="BH74" s="607" t="s">
        <v>89</v>
      </c>
      <c r="BI74" s="210" t="s">
        <v>426</v>
      </c>
      <c r="BJ74" s="609" t="s">
        <v>996</v>
      </c>
      <c r="BK74" s="609" t="s">
        <v>997</v>
      </c>
      <c r="BL74" s="149">
        <v>13899493876</v>
      </c>
      <c r="BM74" s="462"/>
      <c r="BN74" s="462"/>
      <c r="BO74" s="462"/>
      <c r="BP74" s="462"/>
      <c r="BQ74" s="151" t="s">
        <v>1688</v>
      </c>
      <c r="BR74" s="115"/>
      <c r="BS74" s="115"/>
      <c r="BT74" s="115"/>
      <c r="BU74" s="115"/>
      <c r="BV74" s="115"/>
      <c r="XFD74"/>
    </row>
    <row r="75" ht="42" customHeight="1" spans="1:69">
      <c r="A75" s="465">
        <v>53</v>
      </c>
      <c r="B75" s="483">
        <v>1</v>
      </c>
      <c r="C75" s="653" t="s">
        <v>90</v>
      </c>
      <c r="D75" s="654">
        <v>1</v>
      </c>
      <c r="E75" s="654">
        <v>500</v>
      </c>
      <c r="F75" s="647" t="s">
        <v>1755</v>
      </c>
      <c r="G75" s="88" t="s">
        <v>1756</v>
      </c>
      <c r="H75" s="483">
        <v>650</v>
      </c>
      <c r="I75" s="40"/>
      <c r="J75" s="483">
        <f t="shared" si="91"/>
        <v>500</v>
      </c>
      <c r="K75" s="40"/>
      <c r="L75" s="40"/>
      <c r="M75" s="40"/>
      <c r="N75" s="40"/>
      <c r="O75" s="456">
        <v>1</v>
      </c>
      <c r="P75" s="456"/>
      <c r="Q75" s="456">
        <v>1</v>
      </c>
      <c r="R75" s="470"/>
      <c r="S75" s="521"/>
      <c r="T75" s="470"/>
      <c r="U75" s="521"/>
      <c r="V75" s="470">
        <v>1</v>
      </c>
      <c r="W75" s="32">
        <f>O75*J75</f>
        <v>500</v>
      </c>
      <c r="X75" s="32">
        <f>Q75*J75</f>
        <v>500</v>
      </c>
      <c r="Y75" s="32">
        <f>T75/J75</f>
        <v>0</v>
      </c>
      <c r="Z75" s="32">
        <f>AJ75*J75</f>
        <v>500</v>
      </c>
      <c r="AA75" s="548">
        <v>220</v>
      </c>
      <c r="AB75" s="542">
        <f t="shared" si="79"/>
        <v>0.44</v>
      </c>
      <c r="AC75" s="548"/>
      <c r="AD75" s="548">
        <v>1</v>
      </c>
      <c r="AE75" s="548"/>
      <c r="AF75" s="548"/>
      <c r="AG75" s="441">
        <f t="shared" si="92"/>
        <v>375</v>
      </c>
      <c r="AH75" s="562">
        <f t="shared" si="93"/>
        <v>-155</v>
      </c>
      <c r="AI75" s="567">
        <v>44818</v>
      </c>
      <c r="AJ75" s="565">
        <v>1</v>
      </c>
      <c r="AK75" s="566"/>
      <c r="AL75" s="152"/>
      <c r="AM75" s="152"/>
      <c r="AN75" s="195" t="e">
        <f t="shared" si="94"/>
        <v>#DIV/0!</v>
      </c>
      <c r="AO75" s="682" t="s">
        <v>1757</v>
      </c>
      <c r="AP75" s="182"/>
      <c r="AQ75" s="182"/>
      <c r="AR75" s="596"/>
      <c r="AS75" s="595"/>
      <c r="AT75" s="595"/>
      <c r="AU75" s="40">
        <f t="shared" si="95"/>
        <v>500</v>
      </c>
      <c r="AV75" s="40"/>
      <c r="AW75" s="40"/>
      <c r="AX75" s="40"/>
      <c r="AY75" s="40">
        <v>500</v>
      </c>
      <c r="AZ75" s="40"/>
      <c r="BA75" s="40"/>
      <c r="BB75" s="40"/>
      <c r="BC75" s="40"/>
      <c r="BD75" s="40"/>
      <c r="BE75" s="277" t="s">
        <v>171</v>
      </c>
      <c r="BF75" s="609" t="s">
        <v>172</v>
      </c>
      <c r="BG75" s="618" t="s">
        <v>173</v>
      </c>
      <c r="BH75" s="607" t="s">
        <v>90</v>
      </c>
      <c r="BI75" s="609" t="s">
        <v>191</v>
      </c>
      <c r="BJ75" s="609" t="s">
        <v>1016</v>
      </c>
      <c r="BK75" s="609" t="s">
        <v>193</v>
      </c>
      <c r="BL75" s="149">
        <v>15292559666</v>
      </c>
      <c r="BM75" s="637"/>
      <c r="BN75" s="637"/>
      <c r="BO75" s="703"/>
      <c r="BP75" s="703"/>
      <c r="BQ75" s="631" t="s">
        <v>1688</v>
      </c>
    </row>
    <row r="76" ht="42" hidden="1" customHeight="1" spans="1:16384">
      <c r="A76" s="214" t="s">
        <v>202</v>
      </c>
      <c r="B76" s="459">
        <f>SUM(B77:B84)</f>
        <v>8</v>
      </c>
      <c r="C76" s="459"/>
      <c r="D76" s="460"/>
      <c r="E76" s="460"/>
      <c r="F76" s="454" t="s">
        <v>203</v>
      </c>
      <c r="G76" s="650"/>
      <c r="H76" s="459">
        <f t="shared" ref="H76:K76" si="100">SUM(H77:H84)</f>
        <v>1236787.7</v>
      </c>
      <c r="I76" s="459"/>
      <c r="J76" s="459">
        <f t="shared" si="100"/>
        <v>327001</v>
      </c>
      <c r="K76" s="459">
        <f t="shared" si="100"/>
        <v>4</v>
      </c>
      <c r="L76" s="459">
        <f t="shared" ref="L76:O76" si="101">SUM(L77:L84)</f>
        <v>3</v>
      </c>
      <c r="M76" s="459">
        <f t="shared" si="101"/>
        <v>2</v>
      </c>
      <c r="N76" s="459">
        <f t="shared" si="101"/>
        <v>2</v>
      </c>
      <c r="O76" s="460">
        <f t="shared" si="101"/>
        <v>5</v>
      </c>
      <c r="P76" s="460">
        <f t="shared" ref="P76:T76" si="102">SUM(P77:P84)</f>
        <v>3</v>
      </c>
      <c r="Q76" s="460">
        <f t="shared" si="102"/>
        <v>5</v>
      </c>
      <c r="R76" s="460">
        <f t="shared" si="102"/>
        <v>0</v>
      </c>
      <c r="S76" s="460"/>
      <c r="T76" s="460">
        <f t="shared" si="102"/>
        <v>0</v>
      </c>
      <c r="U76" s="460"/>
      <c r="V76" s="460">
        <f>SUM(V77:V84)</f>
        <v>4</v>
      </c>
      <c r="W76" s="459"/>
      <c r="X76" s="459"/>
      <c r="Y76" s="459"/>
      <c r="Z76" s="459"/>
      <c r="AA76" s="460">
        <f>SUM(AA77:AA84)</f>
        <v>108300</v>
      </c>
      <c r="AB76" s="174">
        <f t="shared" si="79"/>
        <v>0.331191647731964</v>
      </c>
      <c r="AC76" s="460">
        <f>SUM(AC77:AC84)</f>
        <v>130000</v>
      </c>
      <c r="AD76" s="460"/>
      <c r="AE76" s="460"/>
      <c r="AF76" s="460"/>
      <c r="AG76" s="459"/>
      <c r="AH76" s="459"/>
      <c r="AI76" s="260"/>
      <c r="AJ76" s="462"/>
      <c r="AK76" s="254"/>
      <c r="AL76" s="149"/>
      <c r="AM76" s="149"/>
      <c r="AN76" s="178"/>
      <c r="AO76" s="600"/>
      <c r="AP76" s="260"/>
      <c r="AQ76" s="260"/>
      <c r="AR76" s="601"/>
      <c r="AS76" s="600"/>
      <c r="AT76" s="600"/>
      <c r="AU76" s="459">
        <f>SUM(AU77:AU84)</f>
        <v>327001</v>
      </c>
      <c r="AV76" s="459">
        <f t="shared" ref="AV76:BD76" si="103">SUM(AV77:AV84)</f>
        <v>0</v>
      </c>
      <c r="AW76" s="459">
        <f t="shared" si="103"/>
        <v>2000</v>
      </c>
      <c r="AX76" s="459">
        <f t="shared" si="103"/>
        <v>0</v>
      </c>
      <c r="AY76" s="459">
        <f t="shared" si="103"/>
        <v>0</v>
      </c>
      <c r="AZ76" s="459">
        <f t="shared" si="103"/>
        <v>0</v>
      </c>
      <c r="BA76" s="459">
        <f t="shared" si="103"/>
        <v>0</v>
      </c>
      <c r="BB76" s="459">
        <f t="shared" si="103"/>
        <v>0</v>
      </c>
      <c r="BC76" s="459">
        <f t="shared" si="103"/>
        <v>325001</v>
      </c>
      <c r="BD76" s="459">
        <f t="shared" si="103"/>
        <v>0</v>
      </c>
      <c r="BE76" s="691"/>
      <c r="BF76" s="691"/>
      <c r="BG76" s="691"/>
      <c r="BH76" s="459"/>
      <c r="BI76" s="691"/>
      <c r="BJ76" s="691"/>
      <c r="BK76" s="691"/>
      <c r="BL76" s="691"/>
      <c r="BM76" s="702"/>
      <c r="BN76" s="702"/>
      <c r="BO76" s="702"/>
      <c r="BP76" s="702"/>
      <c r="BQ76" s="225"/>
      <c r="BR76" s="115"/>
      <c r="BS76" s="115"/>
      <c r="BT76" s="115"/>
      <c r="BU76" s="115"/>
      <c r="BV76" s="115"/>
      <c r="XFD76"/>
    </row>
    <row r="77" ht="42" hidden="1" customHeight="1" spans="1:16384">
      <c r="A77" s="149">
        <v>54</v>
      </c>
      <c r="B77" s="302">
        <v>1</v>
      </c>
      <c r="C77" s="207" t="s">
        <v>86</v>
      </c>
      <c r="D77" s="470"/>
      <c r="E77" s="470"/>
      <c r="F77" s="65" t="s">
        <v>1758</v>
      </c>
      <c r="G77" s="652" t="s">
        <v>1759</v>
      </c>
      <c r="H77" s="302">
        <v>3986</v>
      </c>
      <c r="I77" s="302"/>
      <c r="J77" s="40">
        <f t="shared" ref="J77:J84" si="104">AU77</f>
        <v>2000</v>
      </c>
      <c r="K77" s="302">
        <v>1</v>
      </c>
      <c r="L77" s="302">
        <v>1</v>
      </c>
      <c r="M77" s="302"/>
      <c r="N77" s="302"/>
      <c r="O77" s="470"/>
      <c r="P77" s="470">
        <v>1</v>
      </c>
      <c r="Q77" s="460"/>
      <c r="R77" s="460"/>
      <c r="S77" s="460"/>
      <c r="T77" s="460"/>
      <c r="U77" s="460"/>
      <c r="V77" s="460"/>
      <c r="W77" s="32">
        <f t="shared" ref="W77:W84" si="105">O77*J77</f>
        <v>0</v>
      </c>
      <c r="X77" s="32">
        <f t="shared" ref="X77:X84" si="106">Q77*J77</f>
        <v>0</v>
      </c>
      <c r="Y77" s="32">
        <f t="shared" ref="Y77:Y84" si="107">T77/J77</f>
        <v>0</v>
      </c>
      <c r="Z77" s="32">
        <f t="shared" ref="Z77:Z84" si="108">AJ77*J77</f>
        <v>0</v>
      </c>
      <c r="AA77" s="480"/>
      <c r="AB77" s="174">
        <f t="shared" ref="AB77:AB86" si="109">AA77/J77</f>
        <v>0</v>
      </c>
      <c r="AC77" s="480"/>
      <c r="AD77" s="480"/>
      <c r="AE77" s="480"/>
      <c r="AF77" s="480"/>
      <c r="AG77" s="37">
        <f t="shared" ref="AG77:AG84" si="110">J77*0.75*AJ77</f>
        <v>0</v>
      </c>
      <c r="AH77" s="175">
        <f t="shared" ref="AH77:AH84" si="111">AA77-AG77</f>
        <v>0</v>
      </c>
      <c r="AI77" s="182">
        <v>44835</v>
      </c>
      <c r="AJ77" s="462"/>
      <c r="AK77" s="254"/>
      <c r="AL77" s="149"/>
      <c r="AM77" s="149"/>
      <c r="AN77" s="195" t="e">
        <f t="shared" ref="AN77:AN84" si="112">AM77/AL77</f>
        <v>#DIV/0!</v>
      </c>
      <c r="AO77" s="523"/>
      <c r="AP77" s="179"/>
      <c r="AQ77" s="179"/>
      <c r="AR77" s="587"/>
      <c r="AS77" s="523"/>
      <c r="AT77" s="523"/>
      <c r="AU77" s="40">
        <f t="shared" ref="AU77:AU84" si="113">AV77+AW77+AX77+AY77+AZ77+BA77+BC77+BD77+BB77</f>
        <v>2000</v>
      </c>
      <c r="AV77" s="302"/>
      <c r="AW77" s="302">
        <v>2000</v>
      </c>
      <c r="AX77" s="302"/>
      <c r="AY77" s="302"/>
      <c r="AZ77" s="302"/>
      <c r="BA77" s="302"/>
      <c r="BB77" s="302"/>
      <c r="BC77" s="302"/>
      <c r="BD77" s="302"/>
      <c r="BE77" s="206" t="s">
        <v>100</v>
      </c>
      <c r="BF77" s="607" t="s">
        <v>101</v>
      </c>
      <c r="BG77" s="206" t="s">
        <v>102</v>
      </c>
      <c r="BH77" s="607" t="s">
        <v>89</v>
      </c>
      <c r="BI77" s="606" t="s">
        <v>124</v>
      </c>
      <c r="BJ77" s="42" t="s">
        <v>1760</v>
      </c>
      <c r="BK77" s="42" t="s">
        <v>105</v>
      </c>
      <c r="BL77" s="32">
        <v>18809089511</v>
      </c>
      <c r="BM77" s="480"/>
      <c r="BN77" s="480"/>
      <c r="BO77" s="480"/>
      <c r="BP77" s="480"/>
      <c r="BQ77" s="279"/>
      <c r="BR77" s="115"/>
      <c r="BS77" s="115"/>
      <c r="BT77" s="115"/>
      <c r="BU77" s="115"/>
      <c r="BV77" s="115"/>
      <c r="XFD77"/>
    </row>
    <row r="78" ht="64" hidden="1" customHeight="1" spans="1:16384">
      <c r="A78" s="149">
        <v>55</v>
      </c>
      <c r="B78" s="32">
        <v>1</v>
      </c>
      <c r="C78" s="605" t="s">
        <v>87</v>
      </c>
      <c r="D78" s="638">
        <v>1</v>
      </c>
      <c r="E78" s="638">
        <v>131492</v>
      </c>
      <c r="F78" s="91" t="s">
        <v>1761</v>
      </c>
      <c r="G78" s="477" t="s">
        <v>1762</v>
      </c>
      <c r="H78" s="40">
        <v>230000</v>
      </c>
      <c r="I78" s="40"/>
      <c r="J78" s="97">
        <f t="shared" si="104"/>
        <v>131492</v>
      </c>
      <c r="K78" s="40">
        <v>1</v>
      </c>
      <c r="L78" s="40">
        <v>1</v>
      </c>
      <c r="M78" s="40">
        <v>1</v>
      </c>
      <c r="N78" s="40">
        <v>1</v>
      </c>
      <c r="O78" s="456">
        <v>1</v>
      </c>
      <c r="P78" s="456"/>
      <c r="Q78" s="456">
        <v>1</v>
      </c>
      <c r="R78" s="456"/>
      <c r="S78" s="523"/>
      <c r="T78" s="456"/>
      <c r="U78" s="523"/>
      <c r="V78" s="456">
        <v>1</v>
      </c>
      <c r="W78" s="32">
        <f t="shared" si="105"/>
        <v>131492</v>
      </c>
      <c r="X78" s="32">
        <f t="shared" si="106"/>
        <v>131492</v>
      </c>
      <c r="Y78" s="32">
        <f t="shared" si="107"/>
        <v>0</v>
      </c>
      <c r="Z78" s="32">
        <f t="shared" si="108"/>
        <v>131492</v>
      </c>
      <c r="AA78" s="253">
        <v>72800</v>
      </c>
      <c r="AB78" s="174">
        <f t="shared" si="109"/>
        <v>0.553645849177136</v>
      </c>
      <c r="AC78" s="253">
        <v>80000</v>
      </c>
      <c r="AD78" s="253">
        <v>1</v>
      </c>
      <c r="AE78" s="253"/>
      <c r="AF78" s="543"/>
      <c r="AG78" s="37">
        <f t="shared" si="110"/>
        <v>98619</v>
      </c>
      <c r="AH78" s="175">
        <f t="shared" si="111"/>
        <v>-25819</v>
      </c>
      <c r="AI78" s="182">
        <v>44771</v>
      </c>
      <c r="AJ78" s="565">
        <v>1</v>
      </c>
      <c r="AK78" s="566"/>
      <c r="AL78" s="152"/>
      <c r="AM78" s="152"/>
      <c r="AN78" s="195" t="e">
        <f t="shared" si="112"/>
        <v>#DIV/0!</v>
      </c>
      <c r="AO78" s="591" t="s">
        <v>1763</v>
      </c>
      <c r="AP78" s="152"/>
      <c r="AQ78" s="152"/>
      <c r="AR78" s="591"/>
      <c r="AS78" s="565"/>
      <c r="AT78" s="565"/>
      <c r="AU78" s="40">
        <f t="shared" si="113"/>
        <v>131492</v>
      </c>
      <c r="AV78" s="40"/>
      <c r="AW78" s="40"/>
      <c r="AX78" s="40"/>
      <c r="AY78" s="40"/>
      <c r="AZ78" s="40"/>
      <c r="BA78" s="40"/>
      <c r="BB78" s="40"/>
      <c r="BC78" s="40">
        <v>131492</v>
      </c>
      <c r="BD78" s="40"/>
      <c r="BE78" s="203" t="s">
        <v>1026</v>
      </c>
      <c r="BF78" s="607" t="s">
        <v>1027</v>
      </c>
      <c r="BG78" s="692" t="s">
        <v>1028</v>
      </c>
      <c r="BH78" s="484" t="s">
        <v>87</v>
      </c>
      <c r="BI78" s="618" t="s">
        <v>354</v>
      </c>
      <c r="BJ78" s="33" t="s">
        <v>1764</v>
      </c>
      <c r="BK78" s="605" t="s">
        <v>1765</v>
      </c>
      <c r="BL78" s="504">
        <v>13899498046</v>
      </c>
      <c r="BM78" s="703" t="s">
        <v>1766</v>
      </c>
      <c r="BN78" s="637">
        <v>18910853296</v>
      </c>
      <c r="BO78" s="639" t="s">
        <v>681</v>
      </c>
      <c r="BP78" s="639" t="s">
        <v>1767</v>
      </c>
      <c r="BQ78" s="225" t="s">
        <v>325</v>
      </c>
      <c r="BR78" s="115"/>
      <c r="BS78" s="115"/>
      <c r="BT78" s="115"/>
      <c r="BU78" s="115"/>
      <c r="BV78" s="115"/>
      <c r="XFD78"/>
    </row>
    <row r="79" ht="42" hidden="1" customHeight="1" spans="1:16384">
      <c r="A79" s="149">
        <v>56</v>
      </c>
      <c r="B79" s="310">
        <v>1</v>
      </c>
      <c r="C79" s="204" t="s">
        <v>88</v>
      </c>
      <c r="D79" s="655">
        <v>1</v>
      </c>
      <c r="E79" s="655">
        <v>63000</v>
      </c>
      <c r="F79" s="92" t="s">
        <v>1768</v>
      </c>
      <c r="G79" s="656" t="s">
        <v>1769</v>
      </c>
      <c r="H79" s="310">
        <v>167921</v>
      </c>
      <c r="I79" s="310"/>
      <c r="J79" s="673">
        <f t="shared" si="104"/>
        <v>63000</v>
      </c>
      <c r="K79" s="504"/>
      <c r="L79" s="306"/>
      <c r="M79" s="306"/>
      <c r="N79" s="306"/>
      <c r="O79" s="655">
        <v>1</v>
      </c>
      <c r="P79" s="655"/>
      <c r="Q79" s="655">
        <v>1</v>
      </c>
      <c r="R79" s="655"/>
      <c r="S79" s="655"/>
      <c r="T79" s="655"/>
      <c r="U79" s="655"/>
      <c r="V79" s="655">
        <v>1</v>
      </c>
      <c r="W79" s="32">
        <f t="shared" si="105"/>
        <v>63000</v>
      </c>
      <c r="X79" s="32">
        <f t="shared" si="106"/>
        <v>63000</v>
      </c>
      <c r="Y79" s="32">
        <f t="shared" si="107"/>
        <v>0</v>
      </c>
      <c r="Z79" s="32">
        <f t="shared" si="108"/>
        <v>63000</v>
      </c>
      <c r="AA79" s="480">
        <v>18000</v>
      </c>
      <c r="AB79" s="174">
        <f t="shared" si="109"/>
        <v>0.285714285714286</v>
      </c>
      <c r="AC79" s="480"/>
      <c r="AD79" s="480">
        <v>1</v>
      </c>
      <c r="AE79" s="480">
        <v>15188</v>
      </c>
      <c r="AF79" s="480"/>
      <c r="AG79" s="37">
        <f t="shared" si="110"/>
        <v>47250</v>
      </c>
      <c r="AH79" s="175">
        <f t="shared" si="111"/>
        <v>-29250</v>
      </c>
      <c r="AI79" s="182">
        <v>44768</v>
      </c>
      <c r="AJ79" s="565">
        <v>1</v>
      </c>
      <c r="AK79" s="566"/>
      <c r="AL79" s="152"/>
      <c r="AM79" s="152"/>
      <c r="AN79" s="195" t="e">
        <f t="shared" si="112"/>
        <v>#DIV/0!</v>
      </c>
      <c r="AO79" s="565"/>
      <c r="AP79" s="152"/>
      <c r="AQ79" s="152"/>
      <c r="AR79" s="596"/>
      <c r="AS79" s="595"/>
      <c r="AT79" s="595"/>
      <c r="AU79" s="40">
        <f t="shared" si="113"/>
        <v>63000</v>
      </c>
      <c r="AV79" s="310"/>
      <c r="AW79" s="310"/>
      <c r="AX79" s="310"/>
      <c r="AY79" s="310"/>
      <c r="AZ79" s="310"/>
      <c r="BA79" s="310"/>
      <c r="BB79" s="310"/>
      <c r="BC79" s="310">
        <v>63000</v>
      </c>
      <c r="BD79" s="310"/>
      <c r="BE79" s="210" t="s">
        <v>1026</v>
      </c>
      <c r="BF79" s="42" t="s">
        <v>1027</v>
      </c>
      <c r="BG79" s="609" t="s">
        <v>1028</v>
      </c>
      <c r="BH79" s="607" t="s">
        <v>88</v>
      </c>
      <c r="BI79" s="614" t="s">
        <v>528</v>
      </c>
      <c r="BJ79" s="210" t="s">
        <v>1770</v>
      </c>
      <c r="BK79" s="210" t="s">
        <v>1771</v>
      </c>
      <c r="BL79" s="219">
        <v>13899490521</v>
      </c>
      <c r="BM79" s="704"/>
      <c r="BN79" s="704"/>
      <c r="BO79" s="704"/>
      <c r="BP79" s="704"/>
      <c r="BQ79" s="227" t="s">
        <v>1772</v>
      </c>
      <c r="BR79" s="115"/>
      <c r="BS79" s="115"/>
      <c r="BT79" s="115"/>
      <c r="BU79" s="115"/>
      <c r="BV79" s="115"/>
      <c r="XFD79"/>
    </row>
    <row r="80" ht="42" hidden="1" customHeight="1" spans="1:16384">
      <c r="A80" s="149">
        <v>57</v>
      </c>
      <c r="B80" s="657">
        <v>1</v>
      </c>
      <c r="C80" s="658" t="s">
        <v>88</v>
      </c>
      <c r="D80" s="659">
        <v>1</v>
      </c>
      <c r="E80" s="659">
        <v>40000</v>
      </c>
      <c r="F80" s="90" t="s">
        <v>1773</v>
      </c>
      <c r="G80" s="463" t="s">
        <v>1774</v>
      </c>
      <c r="H80" s="310">
        <v>72000</v>
      </c>
      <c r="I80" s="310"/>
      <c r="J80" s="673">
        <f t="shared" si="104"/>
        <v>40000</v>
      </c>
      <c r="K80" s="504"/>
      <c r="L80" s="306"/>
      <c r="M80" s="306"/>
      <c r="N80" s="306"/>
      <c r="O80" s="655">
        <v>1</v>
      </c>
      <c r="P80" s="655"/>
      <c r="Q80" s="655">
        <v>1</v>
      </c>
      <c r="R80" s="655"/>
      <c r="S80" s="655"/>
      <c r="T80" s="655"/>
      <c r="U80" s="655"/>
      <c r="V80" s="655">
        <v>1</v>
      </c>
      <c r="W80" s="32">
        <f t="shared" si="105"/>
        <v>40000</v>
      </c>
      <c r="X80" s="32">
        <f t="shared" si="106"/>
        <v>40000</v>
      </c>
      <c r="Y80" s="32">
        <f t="shared" si="107"/>
        <v>0</v>
      </c>
      <c r="Z80" s="32">
        <f t="shared" si="108"/>
        <v>40000</v>
      </c>
      <c r="AA80" s="480">
        <v>11000</v>
      </c>
      <c r="AB80" s="174">
        <f t="shared" si="109"/>
        <v>0.275</v>
      </c>
      <c r="AC80" s="480"/>
      <c r="AD80" s="480">
        <v>1</v>
      </c>
      <c r="AE80" s="480">
        <v>10000</v>
      </c>
      <c r="AF80" s="480"/>
      <c r="AG80" s="37">
        <f t="shared" si="110"/>
        <v>30000</v>
      </c>
      <c r="AH80" s="175">
        <f t="shared" si="111"/>
        <v>-19000</v>
      </c>
      <c r="AI80" s="182">
        <v>44768</v>
      </c>
      <c r="AJ80" s="565">
        <v>1</v>
      </c>
      <c r="AK80" s="566"/>
      <c r="AL80" s="152"/>
      <c r="AM80" s="152"/>
      <c r="AN80" s="195" t="e">
        <f t="shared" si="112"/>
        <v>#DIV/0!</v>
      </c>
      <c r="AO80" s="595"/>
      <c r="AP80" s="182"/>
      <c r="AQ80" s="182"/>
      <c r="AR80" s="596"/>
      <c r="AS80" s="595"/>
      <c r="AT80" s="595"/>
      <c r="AU80" s="40">
        <f t="shared" si="113"/>
        <v>40000</v>
      </c>
      <c r="AV80" s="310"/>
      <c r="AW80" s="310"/>
      <c r="AX80" s="310"/>
      <c r="AY80" s="310"/>
      <c r="AZ80" s="310"/>
      <c r="BA80" s="310"/>
      <c r="BB80" s="310"/>
      <c r="BC80" s="310">
        <v>40000</v>
      </c>
      <c r="BD80" s="310"/>
      <c r="BE80" s="210" t="s">
        <v>1026</v>
      </c>
      <c r="BF80" s="42" t="s">
        <v>1027</v>
      </c>
      <c r="BG80" s="609" t="s">
        <v>1028</v>
      </c>
      <c r="BH80" s="607" t="s">
        <v>88</v>
      </c>
      <c r="BI80" s="614" t="s">
        <v>528</v>
      </c>
      <c r="BJ80" s="210" t="s">
        <v>1770</v>
      </c>
      <c r="BK80" s="210" t="s">
        <v>1771</v>
      </c>
      <c r="BL80" s="219">
        <v>13899490521</v>
      </c>
      <c r="BM80" s="704"/>
      <c r="BN80" s="704"/>
      <c r="BO80" s="704"/>
      <c r="BP80" s="704"/>
      <c r="BQ80" s="227" t="s">
        <v>1775</v>
      </c>
      <c r="BR80" s="115"/>
      <c r="BS80" s="115"/>
      <c r="BT80" s="115"/>
      <c r="BU80" s="115"/>
      <c r="BV80" s="115"/>
      <c r="XFD80"/>
    </row>
    <row r="81" ht="42" hidden="1" customHeight="1" spans="1:16384">
      <c r="A81" s="149">
        <v>58</v>
      </c>
      <c r="B81" s="302">
        <v>1</v>
      </c>
      <c r="C81" s="207" t="s">
        <v>88</v>
      </c>
      <c r="D81" s="470"/>
      <c r="E81" s="470"/>
      <c r="F81" s="65" t="s">
        <v>1776</v>
      </c>
      <c r="G81" s="652" t="s">
        <v>1777</v>
      </c>
      <c r="H81" s="302">
        <v>600000</v>
      </c>
      <c r="I81" s="302"/>
      <c r="J81" s="40">
        <f t="shared" si="104"/>
        <v>28000</v>
      </c>
      <c r="K81" s="302"/>
      <c r="L81" s="302"/>
      <c r="M81" s="302"/>
      <c r="N81" s="302"/>
      <c r="O81" s="470"/>
      <c r="P81" s="470">
        <v>1</v>
      </c>
      <c r="Q81" s="470"/>
      <c r="R81" s="470"/>
      <c r="S81" s="470"/>
      <c r="T81" s="470"/>
      <c r="U81" s="470"/>
      <c r="V81" s="470"/>
      <c r="W81" s="32">
        <f t="shared" si="105"/>
        <v>0</v>
      </c>
      <c r="X81" s="32">
        <f t="shared" si="106"/>
        <v>0</v>
      </c>
      <c r="Y81" s="32">
        <f t="shared" si="107"/>
        <v>0</v>
      </c>
      <c r="Z81" s="32">
        <f t="shared" si="108"/>
        <v>0</v>
      </c>
      <c r="AA81" s="480"/>
      <c r="AB81" s="174">
        <f t="shared" si="109"/>
        <v>0</v>
      </c>
      <c r="AC81" s="480"/>
      <c r="AD81" s="480"/>
      <c r="AE81" s="480"/>
      <c r="AF81" s="480"/>
      <c r="AG81" s="37">
        <f t="shared" si="110"/>
        <v>0</v>
      </c>
      <c r="AH81" s="175">
        <f t="shared" si="111"/>
        <v>0</v>
      </c>
      <c r="AI81" s="182">
        <v>44835</v>
      </c>
      <c r="AJ81" s="565"/>
      <c r="AK81" s="566"/>
      <c r="AL81" s="152"/>
      <c r="AM81" s="152"/>
      <c r="AN81" s="195" t="e">
        <f t="shared" si="112"/>
        <v>#DIV/0!</v>
      </c>
      <c r="AO81" s="595"/>
      <c r="AP81" s="182"/>
      <c r="AQ81" s="182"/>
      <c r="AR81" s="596"/>
      <c r="AS81" s="595"/>
      <c r="AT81" s="595"/>
      <c r="AU81" s="40">
        <f t="shared" si="113"/>
        <v>28000</v>
      </c>
      <c r="AV81" s="302"/>
      <c r="AW81" s="302"/>
      <c r="AX81" s="302"/>
      <c r="AY81" s="302"/>
      <c r="AZ81" s="302"/>
      <c r="BA81" s="302"/>
      <c r="BB81" s="302"/>
      <c r="BC81" s="302">
        <v>28000</v>
      </c>
      <c r="BD81" s="302"/>
      <c r="BE81" s="207" t="s">
        <v>1026</v>
      </c>
      <c r="BF81" s="618" t="s">
        <v>1027</v>
      </c>
      <c r="BG81" s="618" t="s">
        <v>1028</v>
      </c>
      <c r="BH81" s="618" t="s">
        <v>88</v>
      </c>
      <c r="BI81" s="207" t="s">
        <v>528</v>
      </c>
      <c r="BJ81" s="618" t="s">
        <v>1770</v>
      </c>
      <c r="BK81" s="618" t="s">
        <v>1771</v>
      </c>
      <c r="BL81" s="693">
        <v>13899480521</v>
      </c>
      <c r="BM81" s="705"/>
      <c r="BN81" s="705"/>
      <c r="BO81" s="705"/>
      <c r="BP81" s="705"/>
      <c r="BQ81" s="225"/>
      <c r="BR81" s="115"/>
      <c r="BS81" s="115"/>
      <c r="BT81" s="115"/>
      <c r="BU81" s="115"/>
      <c r="BV81" s="115"/>
      <c r="XFD81"/>
    </row>
    <row r="82" ht="42" hidden="1" customHeight="1" spans="1:16384">
      <c r="A82" s="149">
        <v>59</v>
      </c>
      <c r="B82" s="32">
        <v>1</v>
      </c>
      <c r="C82" s="96" t="s">
        <v>89</v>
      </c>
      <c r="D82" s="470">
        <v>1</v>
      </c>
      <c r="E82" s="470">
        <v>25000</v>
      </c>
      <c r="F82" s="104" t="s">
        <v>1778</v>
      </c>
      <c r="G82" s="479" t="s">
        <v>1779</v>
      </c>
      <c r="H82" s="40">
        <v>127126</v>
      </c>
      <c r="I82" s="40"/>
      <c r="J82" s="97">
        <f t="shared" si="104"/>
        <v>52000</v>
      </c>
      <c r="K82" s="504">
        <v>1</v>
      </c>
      <c r="L82" s="306"/>
      <c r="M82" s="306"/>
      <c r="N82" s="306"/>
      <c r="O82" s="456">
        <v>1</v>
      </c>
      <c r="P82" s="456"/>
      <c r="Q82" s="456">
        <v>1</v>
      </c>
      <c r="R82" s="456"/>
      <c r="S82" s="456"/>
      <c r="T82" s="456"/>
      <c r="U82" s="456"/>
      <c r="V82" s="456">
        <v>1</v>
      </c>
      <c r="W82" s="32">
        <f t="shared" si="105"/>
        <v>52000</v>
      </c>
      <c r="X82" s="32">
        <f t="shared" si="106"/>
        <v>52000</v>
      </c>
      <c r="Y82" s="32">
        <f t="shared" si="107"/>
        <v>0</v>
      </c>
      <c r="Z82" s="32">
        <f t="shared" si="108"/>
        <v>52000</v>
      </c>
      <c r="AA82" s="480">
        <v>6500</v>
      </c>
      <c r="AB82" s="174">
        <f t="shared" si="109"/>
        <v>0.125</v>
      </c>
      <c r="AC82" s="480">
        <v>50000</v>
      </c>
      <c r="AD82" s="480"/>
      <c r="AE82" s="480"/>
      <c r="AF82" s="480"/>
      <c r="AG82" s="37">
        <f t="shared" si="110"/>
        <v>39000</v>
      </c>
      <c r="AH82" s="175">
        <f t="shared" si="111"/>
        <v>-32500</v>
      </c>
      <c r="AI82" s="182">
        <v>44790</v>
      </c>
      <c r="AJ82" s="565">
        <v>1</v>
      </c>
      <c r="AK82" s="566"/>
      <c r="AL82" s="152"/>
      <c r="AM82" s="152"/>
      <c r="AN82" s="195" t="e">
        <f t="shared" si="112"/>
        <v>#DIV/0!</v>
      </c>
      <c r="AO82" s="598" t="s">
        <v>1780</v>
      </c>
      <c r="AP82" s="182"/>
      <c r="AQ82" s="182"/>
      <c r="AR82" s="596"/>
      <c r="AS82" s="595"/>
      <c r="AT82" s="595"/>
      <c r="AU82" s="40">
        <f t="shared" si="113"/>
        <v>52000</v>
      </c>
      <c r="AV82" s="40"/>
      <c r="AW82" s="40"/>
      <c r="AX82" s="40"/>
      <c r="AY82" s="40"/>
      <c r="AZ82" s="40"/>
      <c r="BA82" s="40"/>
      <c r="BB82" s="40"/>
      <c r="BC82" s="40">
        <v>52000</v>
      </c>
      <c r="BD82" s="40"/>
      <c r="BE82" s="607" t="s">
        <v>1026</v>
      </c>
      <c r="BF82" s="269" t="s">
        <v>1027</v>
      </c>
      <c r="BG82" s="206" t="s">
        <v>1028</v>
      </c>
      <c r="BH82" s="96" t="s">
        <v>89</v>
      </c>
      <c r="BI82" s="96" t="s">
        <v>426</v>
      </c>
      <c r="BJ82" s="96" t="s">
        <v>1781</v>
      </c>
      <c r="BK82" s="96" t="s">
        <v>1782</v>
      </c>
      <c r="BL82" s="506">
        <v>13899495288</v>
      </c>
      <c r="BM82" s="642"/>
      <c r="BN82" s="642"/>
      <c r="BO82" s="642"/>
      <c r="BP82" s="642"/>
      <c r="BQ82" s="151" t="s">
        <v>1783</v>
      </c>
      <c r="BR82" s="115"/>
      <c r="BS82" s="115"/>
      <c r="BT82" s="115"/>
      <c r="BU82" s="115"/>
      <c r="BV82" s="115"/>
      <c r="XFD82"/>
    </row>
    <row r="83" ht="42" hidden="1" customHeight="1" spans="1:16384">
      <c r="A83" s="149">
        <v>60</v>
      </c>
      <c r="B83" s="32">
        <v>1</v>
      </c>
      <c r="C83" s="96" t="s">
        <v>89</v>
      </c>
      <c r="D83" s="249"/>
      <c r="E83" s="249"/>
      <c r="F83" s="474" t="s">
        <v>1784</v>
      </c>
      <c r="G83" s="474" t="s">
        <v>1785</v>
      </c>
      <c r="H83" s="40">
        <v>35245.7</v>
      </c>
      <c r="I83" s="40"/>
      <c r="J83" s="97">
        <f t="shared" si="104"/>
        <v>10000</v>
      </c>
      <c r="K83" s="40"/>
      <c r="L83" s="40"/>
      <c r="M83" s="40"/>
      <c r="N83" s="40"/>
      <c r="O83" s="456"/>
      <c r="P83" s="456">
        <v>1</v>
      </c>
      <c r="Q83" s="456"/>
      <c r="R83" s="456"/>
      <c r="S83" s="456"/>
      <c r="T83" s="456"/>
      <c r="U83" s="456"/>
      <c r="V83" s="456"/>
      <c r="W83" s="32">
        <f t="shared" si="105"/>
        <v>0</v>
      </c>
      <c r="X83" s="32">
        <f t="shared" si="106"/>
        <v>0</v>
      </c>
      <c r="Y83" s="32">
        <f t="shared" si="107"/>
        <v>0</v>
      </c>
      <c r="Z83" s="32">
        <f t="shared" si="108"/>
        <v>0</v>
      </c>
      <c r="AA83" s="480"/>
      <c r="AB83" s="174">
        <f t="shared" si="109"/>
        <v>0</v>
      </c>
      <c r="AC83" s="480"/>
      <c r="AD83" s="480"/>
      <c r="AE83" s="480"/>
      <c r="AF83" s="480"/>
      <c r="AG83" s="37">
        <f t="shared" si="110"/>
        <v>0</v>
      </c>
      <c r="AH83" s="175">
        <f t="shared" si="111"/>
        <v>0</v>
      </c>
      <c r="AI83" s="182">
        <v>44835</v>
      </c>
      <c r="AJ83" s="565"/>
      <c r="AK83" s="566"/>
      <c r="AL83" s="152"/>
      <c r="AM83" s="152"/>
      <c r="AN83" s="195" t="e">
        <f t="shared" si="112"/>
        <v>#DIV/0!</v>
      </c>
      <c r="AO83" s="598" t="s">
        <v>1786</v>
      </c>
      <c r="AP83" s="182"/>
      <c r="AQ83" s="182"/>
      <c r="AR83" s="596"/>
      <c r="AS83" s="595"/>
      <c r="AT83" s="595"/>
      <c r="AU83" s="40">
        <f t="shared" si="113"/>
        <v>10000</v>
      </c>
      <c r="AV83" s="502"/>
      <c r="AW83" s="502"/>
      <c r="AX83" s="502"/>
      <c r="AY83" s="502"/>
      <c r="AZ83" s="502"/>
      <c r="BA83" s="502"/>
      <c r="BB83" s="502"/>
      <c r="BC83" s="40">
        <v>10000</v>
      </c>
      <c r="BD83" s="40"/>
      <c r="BE83" s="206" t="s">
        <v>100</v>
      </c>
      <c r="BF83" s="607" t="s">
        <v>101</v>
      </c>
      <c r="BG83" s="206" t="s">
        <v>102</v>
      </c>
      <c r="BH83" s="607" t="s">
        <v>89</v>
      </c>
      <c r="BI83" s="606" t="s">
        <v>124</v>
      </c>
      <c r="BJ83" s="42" t="s">
        <v>125</v>
      </c>
      <c r="BK83" s="42" t="s">
        <v>126</v>
      </c>
      <c r="BL83" s="32">
        <v>15700991168</v>
      </c>
      <c r="BM83" s="480"/>
      <c r="BN83" s="480"/>
      <c r="BO83" s="480"/>
      <c r="BP83" s="480"/>
      <c r="BQ83" s="151"/>
      <c r="BR83" s="115"/>
      <c r="BS83" s="115"/>
      <c r="BT83" s="115"/>
      <c r="BU83" s="115"/>
      <c r="BV83" s="115"/>
      <c r="XFD83"/>
    </row>
    <row r="84" s="406" customFormat="1" ht="42" hidden="1" customHeight="1" spans="1:69">
      <c r="A84" s="149">
        <v>61</v>
      </c>
      <c r="B84" s="32">
        <v>1</v>
      </c>
      <c r="C84" s="96" t="s">
        <v>89</v>
      </c>
      <c r="D84" s="249"/>
      <c r="E84" s="249"/>
      <c r="F84" s="69" t="s">
        <v>1787</v>
      </c>
      <c r="G84" s="69" t="s">
        <v>1788</v>
      </c>
      <c r="H84" s="481">
        <v>509</v>
      </c>
      <c r="I84" s="481"/>
      <c r="J84" s="97">
        <f t="shared" si="104"/>
        <v>509</v>
      </c>
      <c r="K84" s="504">
        <v>1</v>
      </c>
      <c r="L84" s="306">
        <v>1</v>
      </c>
      <c r="M84" s="306">
        <v>1</v>
      </c>
      <c r="N84" s="306">
        <v>1</v>
      </c>
      <c r="O84" s="508">
        <v>1</v>
      </c>
      <c r="P84" s="508"/>
      <c r="Q84" s="508">
        <v>1</v>
      </c>
      <c r="R84" s="456"/>
      <c r="S84" s="508"/>
      <c r="T84" s="508"/>
      <c r="U84" s="508"/>
      <c r="V84" s="508"/>
      <c r="W84" s="32">
        <f t="shared" si="105"/>
        <v>509</v>
      </c>
      <c r="X84" s="32">
        <f t="shared" si="106"/>
        <v>509</v>
      </c>
      <c r="Y84" s="32">
        <f t="shared" si="107"/>
        <v>0</v>
      </c>
      <c r="Z84" s="32">
        <f t="shared" si="108"/>
        <v>0</v>
      </c>
      <c r="AA84" s="480"/>
      <c r="AB84" s="174">
        <f t="shared" si="109"/>
        <v>0</v>
      </c>
      <c r="AC84" s="480"/>
      <c r="AD84" s="480"/>
      <c r="AE84" s="480"/>
      <c r="AF84" s="480"/>
      <c r="AG84" s="37">
        <f t="shared" si="110"/>
        <v>0</v>
      </c>
      <c r="AH84" s="175">
        <f t="shared" si="111"/>
        <v>0</v>
      </c>
      <c r="AI84" s="182">
        <v>44835</v>
      </c>
      <c r="AJ84" s="565"/>
      <c r="AK84" s="678"/>
      <c r="AL84" s="565"/>
      <c r="AM84" s="565"/>
      <c r="AN84" s="679" t="e">
        <f t="shared" si="112"/>
        <v>#DIV/0!</v>
      </c>
      <c r="AO84" s="594" t="s">
        <v>1789</v>
      </c>
      <c r="AP84" s="182"/>
      <c r="AQ84" s="182"/>
      <c r="AR84" s="596" t="s">
        <v>1790</v>
      </c>
      <c r="AS84" s="595"/>
      <c r="AT84" s="595"/>
      <c r="AU84" s="40">
        <f t="shared" si="113"/>
        <v>509</v>
      </c>
      <c r="AV84" s="306"/>
      <c r="AW84" s="306"/>
      <c r="AX84" s="306"/>
      <c r="AY84" s="306"/>
      <c r="AZ84" s="306"/>
      <c r="BA84" s="306"/>
      <c r="BB84" s="306"/>
      <c r="BC84" s="306">
        <v>509</v>
      </c>
      <c r="BD84" s="306"/>
      <c r="BE84" s="210" t="s">
        <v>1026</v>
      </c>
      <c r="BF84" s="607" t="s">
        <v>1027</v>
      </c>
      <c r="BG84" s="615" t="s">
        <v>1028</v>
      </c>
      <c r="BH84" s="42" t="s">
        <v>89</v>
      </c>
      <c r="BI84" s="606" t="s">
        <v>426</v>
      </c>
      <c r="BJ84" s="269" t="s">
        <v>1781</v>
      </c>
      <c r="BK84" s="269" t="s">
        <v>1782</v>
      </c>
      <c r="BL84" s="152">
        <v>13899495288</v>
      </c>
      <c r="BM84" s="565"/>
      <c r="BN84" s="565"/>
      <c r="BO84" s="565"/>
      <c r="BP84" s="565"/>
      <c r="BQ84" s="151" t="s">
        <v>1688</v>
      </c>
    </row>
    <row r="85" ht="42" hidden="1" customHeight="1" spans="1:16384">
      <c r="A85" s="139" t="s">
        <v>215</v>
      </c>
      <c r="B85" s="459">
        <f>B86+B103+B110+B115</f>
        <v>36</v>
      </c>
      <c r="C85" s="459"/>
      <c r="D85" s="460"/>
      <c r="E85" s="460"/>
      <c r="F85" s="454" t="s">
        <v>216</v>
      </c>
      <c r="G85" s="650"/>
      <c r="H85" s="459">
        <f>H86+H103+H110+H115</f>
        <v>155285</v>
      </c>
      <c r="I85" s="459"/>
      <c r="J85" s="459">
        <f>J86+J103+J110+J115</f>
        <v>101625</v>
      </c>
      <c r="K85" s="459">
        <f t="shared" ref="K85:T85" si="114">K86+K103+K110+K115</f>
        <v>32</v>
      </c>
      <c r="L85" s="459">
        <f t="shared" si="114"/>
        <v>31</v>
      </c>
      <c r="M85" s="459">
        <f t="shared" si="114"/>
        <v>27</v>
      </c>
      <c r="N85" s="459">
        <f t="shared" si="114"/>
        <v>28</v>
      </c>
      <c r="O85" s="460">
        <f t="shared" si="114"/>
        <v>27</v>
      </c>
      <c r="P85" s="460">
        <f t="shared" si="114"/>
        <v>8</v>
      </c>
      <c r="Q85" s="460">
        <f t="shared" si="114"/>
        <v>25</v>
      </c>
      <c r="R85" s="460">
        <f t="shared" si="114"/>
        <v>2</v>
      </c>
      <c r="S85" s="460"/>
      <c r="T85" s="460">
        <f>T86+T103+T110+T115</f>
        <v>2</v>
      </c>
      <c r="U85" s="460"/>
      <c r="V85" s="460">
        <f>V86+V103+V110+V115</f>
        <v>23</v>
      </c>
      <c r="W85" s="459"/>
      <c r="X85" s="459"/>
      <c r="Y85" s="459"/>
      <c r="Z85" s="459"/>
      <c r="AA85" s="460">
        <f>AA86+AA103+AA110+AA115</f>
        <v>28160</v>
      </c>
      <c r="AB85" s="174">
        <f t="shared" si="109"/>
        <v>0.27709717097171</v>
      </c>
      <c r="AC85" s="460">
        <f>AC86+AC103+AC110+AC115</f>
        <v>28283</v>
      </c>
      <c r="AD85" s="460"/>
      <c r="AE85" s="460"/>
      <c r="AF85" s="460"/>
      <c r="AG85" s="459"/>
      <c r="AH85" s="459"/>
      <c r="AI85" s="680"/>
      <c r="AJ85" s="569"/>
      <c r="AK85" s="570"/>
      <c r="AL85" s="571"/>
      <c r="AM85" s="571"/>
      <c r="AN85" s="572"/>
      <c r="AO85" s="683"/>
      <c r="AP85" s="680"/>
      <c r="AQ85" s="680"/>
      <c r="AR85" s="684"/>
      <c r="AS85" s="683"/>
      <c r="AT85" s="683"/>
      <c r="AU85" s="459">
        <f t="shared" ref="AU85:BD85" si="115">AU86+AU103+AU110+AU115</f>
        <v>101625</v>
      </c>
      <c r="AV85" s="459">
        <f t="shared" si="115"/>
        <v>7953</v>
      </c>
      <c r="AW85" s="459">
        <f t="shared" si="115"/>
        <v>5042</v>
      </c>
      <c r="AX85" s="459">
        <f t="shared" si="115"/>
        <v>30980</v>
      </c>
      <c r="AY85" s="459">
        <f t="shared" si="115"/>
        <v>1210</v>
      </c>
      <c r="AZ85" s="459">
        <f t="shared" si="115"/>
        <v>0</v>
      </c>
      <c r="BA85" s="459">
        <f t="shared" si="115"/>
        <v>36000</v>
      </c>
      <c r="BB85" s="459">
        <f t="shared" si="115"/>
        <v>12000</v>
      </c>
      <c r="BC85" s="459">
        <f t="shared" si="115"/>
        <v>5690</v>
      </c>
      <c r="BD85" s="459">
        <f t="shared" si="115"/>
        <v>2750</v>
      </c>
      <c r="BE85" s="691"/>
      <c r="BF85" s="691"/>
      <c r="BG85" s="691"/>
      <c r="BH85" s="459"/>
      <c r="BI85" s="691"/>
      <c r="BJ85" s="691"/>
      <c r="BK85" s="691"/>
      <c r="BL85" s="691"/>
      <c r="BM85" s="702"/>
      <c r="BN85" s="702"/>
      <c r="BO85" s="702"/>
      <c r="BP85" s="702"/>
      <c r="BQ85" s="225"/>
      <c r="BR85" s="115"/>
      <c r="BS85" s="115"/>
      <c r="BT85" s="115"/>
      <c r="BU85" s="115"/>
      <c r="BV85" s="115"/>
      <c r="XFD85"/>
    </row>
    <row r="86" ht="42" hidden="1" customHeight="1" spans="1:16384">
      <c r="A86" s="139" t="s">
        <v>93</v>
      </c>
      <c r="B86" s="459">
        <f>SUM(B87:B102)</f>
        <v>16</v>
      </c>
      <c r="C86" s="459"/>
      <c r="D86" s="460"/>
      <c r="E86" s="460"/>
      <c r="F86" s="454" t="s">
        <v>217</v>
      </c>
      <c r="G86" s="650"/>
      <c r="H86" s="459">
        <f>SUM(H87:H102)</f>
        <v>37915</v>
      </c>
      <c r="I86" s="459"/>
      <c r="J86" s="459">
        <f t="shared" ref="J86:O86" si="116">SUM(J87:J102)</f>
        <v>37405</v>
      </c>
      <c r="K86" s="459">
        <f t="shared" si="116"/>
        <v>15</v>
      </c>
      <c r="L86" s="459">
        <f t="shared" si="116"/>
        <v>15</v>
      </c>
      <c r="M86" s="459">
        <f t="shared" si="116"/>
        <v>15</v>
      </c>
      <c r="N86" s="459">
        <f t="shared" si="116"/>
        <v>15</v>
      </c>
      <c r="O86" s="460">
        <f t="shared" si="116"/>
        <v>14</v>
      </c>
      <c r="P86" s="460">
        <f t="shared" ref="P86:T86" si="117">SUM(P87:P102)</f>
        <v>2</v>
      </c>
      <c r="Q86" s="460">
        <f t="shared" si="117"/>
        <v>13</v>
      </c>
      <c r="R86" s="460">
        <f t="shared" si="117"/>
        <v>1</v>
      </c>
      <c r="S86" s="460"/>
      <c r="T86" s="460">
        <f t="shared" si="117"/>
        <v>0</v>
      </c>
      <c r="U86" s="460"/>
      <c r="V86" s="460">
        <f>SUM(V87:V102)</f>
        <v>12</v>
      </c>
      <c r="W86" s="459"/>
      <c r="X86" s="459"/>
      <c r="Y86" s="459"/>
      <c r="Z86" s="459"/>
      <c r="AA86" s="460">
        <f>SUM(AA87:AA102)</f>
        <v>6810</v>
      </c>
      <c r="AB86" s="174">
        <f t="shared" si="109"/>
        <v>0.182061221761797</v>
      </c>
      <c r="AC86" s="460">
        <f>SUM(AC87:AC102)</f>
        <v>4533</v>
      </c>
      <c r="AD86" s="460"/>
      <c r="AE86" s="460"/>
      <c r="AF86" s="460"/>
      <c r="AG86" s="459"/>
      <c r="AH86" s="459"/>
      <c r="AI86" s="564"/>
      <c r="AJ86" s="444"/>
      <c r="AK86" s="195"/>
      <c r="AL86" s="142"/>
      <c r="AM86" s="142"/>
      <c r="AN86" s="180"/>
      <c r="AO86" s="586"/>
      <c r="AP86" s="564"/>
      <c r="AQ86" s="564"/>
      <c r="AR86" s="585"/>
      <c r="AS86" s="586"/>
      <c r="AT86" s="586"/>
      <c r="AU86" s="459">
        <f>SUM(AU87:AU102)</f>
        <v>37405</v>
      </c>
      <c r="AV86" s="459">
        <f t="shared" ref="AV86:BD86" si="118">SUM(AV87:AV102)</f>
        <v>3153</v>
      </c>
      <c r="AW86" s="459">
        <f t="shared" si="118"/>
        <v>5042</v>
      </c>
      <c r="AX86" s="459">
        <f t="shared" si="118"/>
        <v>14750</v>
      </c>
      <c r="AY86" s="459">
        <f t="shared" si="118"/>
        <v>1210</v>
      </c>
      <c r="AZ86" s="459">
        <f t="shared" si="118"/>
        <v>0</v>
      </c>
      <c r="BA86" s="459">
        <f t="shared" si="118"/>
        <v>0</v>
      </c>
      <c r="BB86" s="459">
        <f t="shared" si="118"/>
        <v>12000</v>
      </c>
      <c r="BC86" s="459">
        <f t="shared" si="118"/>
        <v>0</v>
      </c>
      <c r="BD86" s="459">
        <f t="shared" si="118"/>
        <v>1250</v>
      </c>
      <c r="BE86" s="691"/>
      <c r="BF86" s="691"/>
      <c r="BG86" s="691"/>
      <c r="BH86" s="459"/>
      <c r="BI86" s="691"/>
      <c r="BJ86" s="691"/>
      <c r="BK86" s="691"/>
      <c r="BL86" s="691"/>
      <c r="BM86" s="702"/>
      <c r="BN86" s="702"/>
      <c r="BO86" s="702"/>
      <c r="BP86" s="702"/>
      <c r="BQ86" s="225"/>
      <c r="BR86" s="115"/>
      <c r="BS86" s="115"/>
      <c r="BT86" s="115"/>
      <c r="BU86" s="115"/>
      <c r="BV86" s="115"/>
      <c r="XFD86"/>
    </row>
    <row r="87" ht="42" hidden="1" customHeight="1" spans="1:16384">
      <c r="A87" s="149">
        <v>62</v>
      </c>
      <c r="B87" s="32">
        <v>1</v>
      </c>
      <c r="C87" s="96" t="s">
        <v>87</v>
      </c>
      <c r="D87" s="249">
        <v>1</v>
      </c>
      <c r="E87" s="249">
        <v>750</v>
      </c>
      <c r="F87" s="69" t="s">
        <v>1791</v>
      </c>
      <c r="G87" s="88" t="s">
        <v>1792</v>
      </c>
      <c r="H87" s="660">
        <v>750</v>
      </c>
      <c r="I87" s="660"/>
      <c r="J87" s="40">
        <f t="shared" ref="J87:J102" si="119">AU87</f>
        <v>750</v>
      </c>
      <c r="K87" s="472">
        <v>1</v>
      </c>
      <c r="L87" s="472">
        <v>1</v>
      </c>
      <c r="M87" s="472">
        <v>1</v>
      </c>
      <c r="N87" s="472">
        <v>1</v>
      </c>
      <c r="O87" s="509">
        <v>1</v>
      </c>
      <c r="P87" s="509"/>
      <c r="Q87" s="509">
        <v>1</v>
      </c>
      <c r="R87" s="509"/>
      <c r="S87" s="549"/>
      <c r="T87" s="509"/>
      <c r="U87" s="549"/>
      <c r="V87" s="509">
        <v>1</v>
      </c>
      <c r="W87" s="32">
        <f t="shared" ref="W87:W102" si="120">O87*J87</f>
        <v>750</v>
      </c>
      <c r="X87" s="32">
        <f t="shared" ref="X87:X102" si="121">Q87*J87</f>
        <v>750</v>
      </c>
      <c r="Y87" s="32">
        <f t="shared" ref="Y87:Y102" si="122">T87/J87</f>
        <v>0</v>
      </c>
      <c r="Z87" s="32">
        <f t="shared" ref="Z87:Z102" si="123">AJ87*J87</f>
        <v>750</v>
      </c>
      <c r="AA87" s="253">
        <v>600</v>
      </c>
      <c r="AB87" s="174">
        <f t="shared" ref="AB87:AB103" si="124">AA87/J87</f>
        <v>0.8</v>
      </c>
      <c r="AC87" s="456">
        <v>600</v>
      </c>
      <c r="AD87" s="544"/>
      <c r="AE87" s="480"/>
      <c r="AF87" s="523">
        <v>44844</v>
      </c>
      <c r="AG87" s="37">
        <f t="shared" ref="AG87:AG102" si="125">J87*0.75*AJ87</f>
        <v>562.5</v>
      </c>
      <c r="AH87" s="175">
        <f t="shared" ref="AH87:AH102" si="126">AA87-AG87</f>
        <v>37.5</v>
      </c>
      <c r="AI87" s="182">
        <v>44739</v>
      </c>
      <c r="AJ87" s="565">
        <v>1</v>
      </c>
      <c r="AK87" s="566"/>
      <c r="AL87" s="152">
        <v>25</v>
      </c>
      <c r="AM87" s="152">
        <v>25</v>
      </c>
      <c r="AN87" s="195">
        <f t="shared" ref="AN87:AN102" si="127">AM87/AL87</f>
        <v>1</v>
      </c>
      <c r="AO87" s="598" t="s">
        <v>1793</v>
      </c>
      <c r="AP87" s="182"/>
      <c r="AQ87" s="182"/>
      <c r="AR87" s="544" t="s">
        <v>754</v>
      </c>
      <c r="AS87" s="595"/>
      <c r="AT87" s="595"/>
      <c r="AU87" s="40">
        <f t="shared" ref="AU87:AU102" si="128">AV87+AW87+AX87+AY87+AZ87+BA87+BC87+BD87+BB87</f>
        <v>750</v>
      </c>
      <c r="AV87" s="472"/>
      <c r="AW87" s="472">
        <v>750</v>
      </c>
      <c r="AX87" s="472"/>
      <c r="AY87" s="660"/>
      <c r="AZ87" s="472"/>
      <c r="BA87" s="472"/>
      <c r="BB87" s="472"/>
      <c r="BC87" s="472"/>
      <c r="BD87" s="472"/>
      <c r="BE87" s="210" t="s">
        <v>221</v>
      </c>
      <c r="BF87" s="204" t="s">
        <v>222</v>
      </c>
      <c r="BG87" s="204" t="s">
        <v>1093</v>
      </c>
      <c r="BH87" s="204" t="s">
        <v>87</v>
      </c>
      <c r="BI87" s="204" t="s">
        <v>1094</v>
      </c>
      <c r="BJ87" s="204" t="s">
        <v>1109</v>
      </c>
      <c r="BK87" s="204" t="s">
        <v>1110</v>
      </c>
      <c r="BL87" s="310">
        <v>13899486582</v>
      </c>
      <c r="BM87" s="706" t="s">
        <v>1794</v>
      </c>
      <c r="BN87" s="640">
        <v>18709085066</v>
      </c>
      <c r="BO87" s="642"/>
      <c r="BP87" s="642"/>
      <c r="BQ87" s="151" t="s">
        <v>360</v>
      </c>
      <c r="BR87" s="115"/>
      <c r="BS87" s="115"/>
      <c r="BT87" s="115"/>
      <c r="BU87" s="115"/>
      <c r="BV87" s="115"/>
      <c r="XFD87"/>
    </row>
    <row r="88" ht="42" hidden="1" customHeight="1" spans="1:16384">
      <c r="A88" s="149">
        <v>63</v>
      </c>
      <c r="B88" s="32">
        <v>1</v>
      </c>
      <c r="C88" s="96" t="s">
        <v>87</v>
      </c>
      <c r="D88" s="249">
        <v>1</v>
      </c>
      <c r="E88" s="249">
        <v>533</v>
      </c>
      <c r="F88" s="95" t="s">
        <v>1795</v>
      </c>
      <c r="G88" s="88" t="s">
        <v>1796</v>
      </c>
      <c r="H88" s="304">
        <v>533</v>
      </c>
      <c r="I88" s="304"/>
      <c r="J88" s="40">
        <f t="shared" si="119"/>
        <v>533</v>
      </c>
      <c r="K88" s="40">
        <v>1</v>
      </c>
      <c r="L88" s="40">
        <v>1</v>
      </c>
      <c r="M88" s="40">
        <v>1</v>
      </c>
      <c r="N88" s="40">
        <v>1</v>
      </c>
      <c r="O88" s="456">
        <v>1</v>
      </c>
      <c r="P88" s="456"/>
      <c r="Q88" s="456">
        <v>1</v>
      </c>
      <c r="R88" s="456"/>
      <c r="S88" s="523"/>
      <c r="T88" s="456"/>
      <c r="U88" s="523"/>
      <c r="V88" s="456">
        <v>1</v>
      </c>
      <c r="W88" s="32">
        <f t="shared" si="120"/>
        <v>533</v>
      </c>
      <c r="X88" s="32">
        <f t="shared" si="121"/>
        <v>533</v>
      </c>
      <c r="Y88" s="32">
        <f t="shared" si="122"/>
        <v>0</v>
      </c>
      <c r="Z88" s="32">
        <f t="shared" si="123"/>
        <v>533</v>
      </c>
      <c r="AA88" s="253">
        <v>500</v>
      </c>
      <c r="AB88" s="174">
        <f t="shared" si="124"/>
        <v>0.938086303939963</v>
      </c>
      <c r="AC88" s="456">
        <v>533</v>
      </c>
      <c r="AD88" s="544"/>
      <c r="AE88" s="480"/>
      <c r="AF88" s="523">
        <v>44844</v>
      </c>
      <c r="AG88" s="37">
        <f t="shared" si="125"/>
        <v>399.75</v>
      </c>
      <c r="AH88" s="175">
        <f t="shared" si="126"/>
        <v>100.25</v>
      </c>
      <c r="AI88" s="182">
        <v>44738</v>
      </c>
      <c r="AJ88" s="565">
        <v>1</v>
      </c>
      <c r="AK88" s="566"/>
      <c r="AL88" s="152">
        <v>30</v>
      </c>
      <c r="AM88" s="152">
        <v>30</v>
      </c>
      <c r="AN88" s="195">
        <f t="shared" si="127"/>
        <v>1</v>
      </c>
      <c r="AO88" s="685" t="s">
        <v>1797</v>
      </c>
      <c r="AP88" s="182"/>
      <c r="AQ88" s="182"/>
      <c r="AR88" s="544" t="s">
        <v>754</v>
      </c>
      <c r="AS88" s="595"/>
      <c r="AT88" s="595"/>
      <c r="AU88" s="40">
        <f t="shared" si="128"/>
        <v>533</v>
      </c>
      <c r="AV88" s="472"/>
      <c r="AW88" s="602">
        <v>533</v>
      </c>
      <c r="AX88" s="472"/>
      <c r="AY88" s="304"/>
      <c r="AZ88" s="472"/>
      <c r="BA88" s="472"/>
      <c r="BB88" s="472"/>
      <c r="BC88" s="472"/>
      <c r="BD88" s="472"/>
      <c r="BE88" s="210" t="s">
        <v>221</v>
      </c>
      <c r="BF88" s="204" t="s">
        <v>222</v>
      </c>
      <c r="BG88" s="204" t="s">
        <v>1093</v>
      </c>
      <c r="BH88" s="204" t="s">
        <v>87</v>
      </c>
      <c r="BI88" s="204" t="s">
        <v>1094</v>
      </c>
      <c r="BJ88" s="204" t="s">
        <v>1109</v>
      </c>
      <c r="BK88" s="204" t="s">
        <v>1110</v>
      </c>
      <c r="BL88" s="310">
        <v>13899486582</v>
      </c>
      <c r="BM88" s="590" t="s">
        <v>1798</v>
      </c>
      <c r="BN88" s="462">
        <v>18194846557</v>
      </c>
      <c r="BO88" s="462"/>
      <c r="BP88" s="462"/>
      <c r="BQ88" s="227" t="s">
        <v>360</v>
      </c>
      <c r="BR88" s="115"/>
      <c r="BS88" s="115"/>
      <c r="BT88" s="115"/>
      <c r="BU88" s="115"/>
      <c r="BV88" s="115"/>
      <c r="XFD88"/>
    </row>
    <row r="89" ht="42" hidden="1" customHeight="1" spans="1:16384">
      <c r="A89" s="149">
        <v>64</v>
      </c>
      <c r="B89" s="40">
        <v>1</v>
      </c>
      <c r="C89" s="484" t="s">
        <v>87</v>
      </c>
      <c r="D89" s="249">
        <v>1</v>
      </c>
      <c r="E89" s="249">
        <v>1000</v>
      </c>
      <c r="F89" s="95" t="s">
        <v>1799</v>
      </c>
      <c r="G89" s="477" t="s">
        <v>1800</v>
      </c>
      <c r="H89" s="309">
        <v>1000</v>
      </c>
      <c r="I89" s="309"/>
      <c r="J89" s="40">
        <f t="shared" si="119"/>
        <v>1000</v>
      </c>
      <c r="K89" s="309">
        <v>1</v>
      </c>
      <c r="L89" s="302">
        <v>1</v>
      </c>
      <c r="M89" s="302">
        <v>1</v>
      </c>
      <c r="N89" s="302">
        <v>1</v>
      </c>
      <c r="O89" s="470">
        <v>1</v>
      </c>
      <c r="P89" s="470"/>
      <c r="Q89" s="470">
        <v>1</v>
      </c>
      <c r="R89" s="470"/>
      <c r="S89" s="527"/>
      <c r="T89" s="470"/>
      <c r="U89" s="527"/>
      <c r="V89" s="470">
        <v>1</v>
      </c>
      <c r="W89" s="32">
        <f t="shared" si="120"/>
        <v>1000</v>
      </c>
      <c r="X89" s="32">
        <f t="shared" si="121"/>
        <v>1000</v>
      </c>
      <c r="Y89" s="32">
        <f t="shared" si="122"/>
        <v>0</v>
      </c>
      <c r="Z89" s="32">
        <f t="shared" si="123"/>
        <v>1000</v>
      </c>
      <c r="AA89" s="253">
        <v>800</v>
      </c>
      <c r="AB89" s="174">
        <f t="shared" si="124"/>
        <v>0.8</v>
      </c>
      <c r="AC89" s="456">
        <v>1000</v>
      </c>
      <c r="AD89" s="480">
        <v>1</v>
      </c>
      <c r="AE89" s="480">
        <v>796</v>
      </c>
      <c r="AF89" s="523"/>
      <c r="AG89" s="37">
        <f t="shared" si="125"/>
        <v>750</v>
      </c>
      <c r="AH89" s="175">
        <f t="shared" si="126"/>
        <v>50</v>
      </c>
      <c r="AI89" s="182">
        <v>44739</v>
      </c>
      <c r="AJ89" s="565">
        <v>1</v>
      </c>
      <c r="AK89" s="566"/>
      <c r="AL89" s="152">
        <v>30</v>
      </c>
      <c r="AM89" s="152">
        <v>30</v>
      </c>
      <c r="AN89" s="195">
        <f t="shared" si="127"/>
        <v>1</v>
      </c>
      <c r="AO89" s="685" t="s">
        <v>1801</v>
      </c>
      <c r="AP89" s="182"/>
      <c r="AQ89" s="182"/>
      <c r="AR89" s="596"/>
      <c r="AS89" s="595"/>
      <c r="AT89" s="595"/>
      <c r="AU89" s="40">
        <f t="shared" si="128"/>
        <v>1000</v>
      </c>
      <c r="AV89" s="302"/>
      <c r="AW89" s="302">
        <v>1000</v>
      </c>
      <c r="AX89" s="309"/>
      <c r="AY89" s="302"/>
      <c r="AZ89" s="302"/>
      <c r="BA89" s="302"/>
      <c r="BB89" s="302"/>
      <c r="BC89" s="302"/>
      <c r="BD89" s="302"/>
      <c r="BE89" s="277" t="s">
        <v>221</v>
      </c>
      <c r="BF89" s="204" t="s">
        <v>222</v>
      </c>
      <c r="BG89" s="204" t="s">
        <v>1093</v>
      </c>
      <c r="BH89" s="204" t="s">
        <v>87</v>
      </c>
      <c r="BI89" s="204" t="s">
        <v>1094</v>
      </c>
      <c r="BJ89" s="204" t="s">
        <v>1109</v>
      </c>
      <c r="BK89" s="204" t="s">
        <v>1110</v>
      </c>
      <c r="BL89" s="310">
        <v>13899486582</v>
      </c>
      <c r="BM89" s="703" t="s">
        <v>1802</v>
      </c>
      <c r="BN89" s="637" t="s">
        <v>1803</v>
      </c>
      <c r="BO89" s="703" t="s">
        <v>1804</v>
      </c>
      <c r="BP89" s="703" t="s">
        <v>1805</v>
      </c>
      <c r="BQ89" s="225" t="s">
        <v>360</v>
      </c>
      <c r="BR89" s="115"/>
      <c r="BS89" s="115"/>
      <c r="BT89" s="115"/>
      <c r="BU89" s="115"/>
      <c r="BV89" s="115"/>
      <c r="XFD89"/>
    </row>
    <row r="90" ht="63" hidden="1" customHeight="1" spans="1:16384">
      <c r="A90" s="149">
        <v>65</v>
      </c>
      <c r="B90" s="32">
        <v>1</v>
      </c>
      <c r="C90" s="96" t="s">
        <v>87</v>
      </c>
      <c r="D90" s="249">
        <v>1</v>
      </c>
      <c r="E90" s="249">
        <v>1210</v>
      </c>
      <c r="F90" s="95" t="s">
        <v>1806</v>
      </c>
      <c r="G90" s="95" t="s">
        <v>1807</v>
      </c>
      <c r="H90" s="304">
        <v>1210</v>
      </c>
      <c r="I90" s="304"/>
      <c r="J90" s="97">
        <f t="shared" si="119"/>
        <v>1210</v>
      </c>
      <c r="K90" s="40"/>
      <c r="L90" s="40"/>
      <c r="M90" s="40"/>
      <c r="N90" s="40"/>
      <c r="O90" s="456">
        <v>1</v>
      </c>
      <c r="P90" s="456"/>
      <c r="Q90" s="456">
        <v>1</v>
      </c>
      <c r="R90" s="456"/>
      <c r="S90" s="523"/>
      <c r="T90" s="456"/>
      <c r="U90" s="523"/>
      <c r="V90" s="456">
        <v>1</v>
      </c>
      <c r="W90" s="32">
        <f t="shared" si="120"/>
        <v>1210</v>
      </c>
      <c r="X90" s="32">
        <f t="shared" si="121"/>
        <v>1210</v>
      </c>
      <c r="Y90" s="32">
        <f t="shared" si="122"/>
        <v>0</v>
      </c>
      <c r="Z90" s="32">
        <f t="shared" si="123"/>
        <v>1210</v>
      </c>
      <c r="AA90" s="253">
        <v>860</v>
      </c>
      <c r="AB90" s="174">
        <f t="shared" si="124"/>
        <v>0.710743801652893</v>
      </c>
      <c r="AC90" s="253">
        <v>800</v>
      </c>
      <c r="AD90" s="544"/>
      <c r="AE90" s="253"/>
      <c r="AF90" s="543">
        <v>44844</v>
      </c>
      <c r="AG90" s="37">
        <f t="shared" si="125"/>
        <v>907.5</v>
      </c>
      <c r="AH90" s="175">
        <f t="shared" si="126"/>
        <v>-47.5</v>
      </c>
      <c r="AI90" s="182">
        <v>44752</v>
      </c>
      <c r="AJ90" s="565">
        <v>1</v>
      </c>
      <c r="AK90" s="566"/>
      <c r="AL90" s="152"/>
      <c r="AM90" s="152"/>
      <c r="AN90" s="195" t="e">
        <f t="shared" si="127"/>
        <v>#DIV/0!</v>
      </c>
      <c r="AO90" s="685" t="s">
        <v>1808</v>
      </c>
      <c r="AP90" s="152"/>
      <c r="AQ90" s="152"/>
      <c r="AR90" s="544" t="s">
        <v>754</v>
      </c>
      <c r="AS90" s="565"/>
      <c r="AT90" s="565"/>
      <c r="AU90" s="40">
        <f t="shared" si="128"/>
        <v>1210</v>
      </c>
      <c r="AV90" s="472"/>
      <c r="AW90" s="602"/>
      <c r="AX90" s="472"/>
      <c r="AY90" s="304">
        <v>1210</v>
      </c>
      <c r="AZ90" s="472"/>
      <c r="BA90" s="472"/>
      <c r="BB90" s="472"/>
      <c r="BC90" s="472"/>
      <c r="BD90" s="472"/>
      <c r="BE90" s="210" t="s">
        <v>221</v>
      </c>
      <c r="BF90" s="42" t="s">
        <v>222</v>
      </c>
      <c r="BG90" s="609" t="s">
        <v>1809</v>
      </c>
      <c r="BH90" s="269" t="s">
        <v>87</v>
      </c>
      <c r="BI90" s="42" t="s">
        <v>1810</v>
      </c>
      <c r="BJ90" s="269" t="s">
        <v>1109</v>
      </c>
      <c r="BK90" s="269" t="s">
        <v>1110</v>
      </c>
      <c r="BL90" s="149">
        <v>13899486582</v>
      </c>
      <c r="BM90" s="590" t="s">
        <v>1811</v>
      </c>
      <c r="BN90" s="462">
        <v>17799081666</v>
      </c>
      <c r="BO90" s="590" t="s">
        <v>358</v>
      </c>
      <c r="BP90" s="590" t="s">
        <v>1812</v>
      </c>
      <c r="BQ90" s="227" t="s">
        <v>325</v>
      </c>
      <c r="BR90" s="115"/>
      <c r="BS90" s="115"/>
      <c r="BT90" s="115"/>
      <c r="BU90" s="115"/>
      <c r="BV90" s="115"/>
      <c r="XFD90"/>
    </row>
    <row r="91" ht="42" hidden="1" customHeight="1" spans="1:16384">
      <c r="A91" s="149">
        <v>66</v>
      </c>
      <c r="B91" s="32">
        <v>1</v>
      </c>
      <c r="C91" s="605" t="s">
        <v>87</v>
      </c>
      <c r="D91" s="637">
        <v>1</v>
      </c>
      <c r="E91" s="637">
        <v>557</v>
      </c>
      <c r="F91" s="88" t="s">
        <v>1813</v>
      </c>
      <c r="G91" s="477" t="s">
        <v>1814</v>
      </c>
      <c r="H91" s="40">
        <v>557</v>
      </c>
      <c r="I91" s="40"/>
      <c r="J91" s="97">
        <f t="shared" si="119"/>
        <v>557</v>
      </c>
      <c r="K91" s="40">
        <v>1</v>
      </c>
      <c r="L91" s="40">
        <v>1</v>
      </c>
      <c r="M91" s="40">
        <v>1</v>
      </c>
      <c r="N91" s="40">
        <v>1</v>
      </c>
      <c r="O91" s="456">
        <v>1</v>
      </c>
      <c r="P91" s="456"/>
      <c r="Q91" s="456">
        <v>1</v>
      </c>
      <c r="R91" s="456"/>
      <c r="S91" s="521"/>
      <c r="T91" s="456"/>
      <c r="U91" s="521"/>
      <c r="V91" s="253">
        <v>1</v>
      </c>
      <c r="W91" s="32">
        <f t="shared" si="120"/>
        <v>557</v>
      </c>
      <c r="X91" s="32">
        <f t="shared" si="121"/>
        <v>557</v>
      </c>
      <c r="Y91" s="32">
        <f t="shared" si="122"/>
        <v>0</v>
      </c>
      <c r="Z91" s="32">
        <f t="shared" si="123"/>
        <v>557</v>
      </c>
      <c r="AA91" s="253">
        <v>200</v>
      </c>
      <c r="AB91" s="174">
        <f t="shared" si="124"/>
        <v>0.359066427289048</v>
      </c>
      <c r="AC91" s="253">
        <v>100</v>
      </c>
      <c r="AD91" s="253"/>
      <c r="AE91" s="253"/>
      <c r="AF91" s="543">
        <v>44844</v>
      </c>
      <c r="AG91" s="37">
        <f t="shared" si="125"/>
        <v>417.75</v>
      </c>
      <c r="AH91" s="175">
        <f t="shared" si="126"/>
        <v>-217.75</v>
      </c>
      <c r="AI91" s="182">
        <v>44824</v>
      </c>
      <c r="AJ91" s="565">
        <v>1</v>
      </c>
      <c r="AK91" s="566"/>
      <c r="AL91" s="152"/>
      <c r="AM91" s="152"/>
      <c r="AN91" s="195" t="e">
        <f t="shared" si="127"/>
        <v>#DIV/0!</v>
      </c>
      <c r="AO91" s="598" t="s">
        <v>1815</v>
      </c>
      <c r="AP91" s="152"/>
      <c r="AQ91" s="152"/>
      <c r="AR91" s="544" t="s">
        <v>754</v>
      </c>
      <c r="AS91" s="565"/>
      <c r="AT91" s="565"/>
      <c r="AU91" s="40">
        <f t="shared" si="128"/>
        <v>557</v>
      </c>
      <c r="AV91" s="40"/>
      <c r="AW91" s="40">
        <v>557</v>
      </c>
      <c r="AX91" s="40"/>
      <c r="AY91" s="40"/>
      <c r="AZ91" s="40"/>
      <c r="BA91" s="40"/>
      <c r="BB91" s="40"/>
      <c r="BC91" s="40"/>
      <c r="BD91" s="40"/>
      <c r="BE91" s="203" t="s">
        <v>221</v>
      </c>
      <c r="BF91" s="607" t="s">
        <v>222</v>
      </c>
      <c r="BG91" s="692" t="s">
        <v>1809</v>
      </c>
      <c r="BH91" s="484" t="s">
        <v>87</v>
      </c>
      <c r="BI91" s="618" t="s">
        <v>1810</v>
      </c>
      <c r="BJ91" s="33" t="s">
        <v>1109</v>
      </c>
      <c r="BK91" s="605" t="s">
        <v>1110</v>
      </c>
      <c r="BL91" s="504">
        <v>13899486582</v>
      </c>
      <c r="BM91" s="638"/>
      <c r="BN91" s="638"/>
      <c r="BO91" s="639" t="s">
        <v>1816</v>
      </c>
      <c r="BP91" s="639" t="s">
        <v>1817</v>
      </c>
      <c r="BQ91" s="225" t="s">
        <v>325</v>
      </c>
      <c r="BR91" s="115"/>
      <c r="BS91" s="115"/>
      <c r="BT91" s="115"/>
      <c r="BU91" s="115"/>
      <c r="BV91" s="115"/>
      <c r="XFD91"/>
    </row>
    <row r="92" ht="42" hidden="1" customHeight="1" spans="1:16384">
      <c r="A92" s="149">
        <v>67</v>
      </c>
      <c r="B92" s="657">
        <v>1</v>
      </c>
      <c r="C92" s="658" t="s">
        <v>88</v>
      </c>
      <c r="D92" s="659">
        <v>1</v>
      </c>
      <c r="E92" s="655">
        <v>557</v>
      </c>
      <c r="F92" s="90" t="s">
        <v>1818</v>
      </c>
      <c r="G92" s="463" t="s">
        <v>1819</v>
      </c>
      <c r="H92" s="310">
        <v>557</v>
      </c>
      <c r="I92" s="310"/>
      <c r="J92" s="97">
        <f t="shared" si="119"/>
        <v>557</v>
      </c>
      <c r="K92" s="310">
        <v>1</v>
      </c>
      <c r="L92" s="310">
        <v>1</v>
      </c>
      <c r="M92" s="310">
        <v>1</v>
      </c>
      <c r="N92" s="310">
        <v>1</v>
      </c>
      <c r="O92" s="655">
        <v>1</v>
      </c>
      <c r="P92" s="655"/>
      <c r="Q92" s="655">
        <v>1</v>
      </c>
      <c r="R92" s="655"/>
      <c r="S92" s="655"/>
      <c r="T92" s="655"/>
      <c r="U92" s="655"/>
      <c r="V92" s="655">
        <v>1</v>
      </c>
      <c r="W92" s="32">
        <f t="shared" si="120"/>
        <v>557</v>
      </c>
      <c r="X92" s="32">
        <f t="shared" si="121"/>
        <v>557</v>
      </c>
      <c r="Y92" s="32">
        <f t="shared" si="122"/>
        <v>0</v>
      </c>
      <c r="Z92" s="32">
        <f t="shared" si="123"/>
        <v>557</v>
      </c>
      <c r="AA92" s="253">
        <v>500</v>
      </c>
      <c r="AB92" s="174">
        <f t="shared" si="124"/>
        <v>0.897666068222621</v>
      </c>
      <c r="AC92" s="253"/>
      <c r="AD92" s="253">
        <v>1</v>
      </c>
      <c r="AE92" s="253">
        <v>492</v>
      </c>
      <c r="AF92" s="253"/>
      <c r="AG92" s="37">
        <f t="shared" si="125"/>
        <v>417.75</v>
      </c>
      <c r="AH92" s="175">
        <f t="shared" si="126"/>
        <v>82.25</v>
      </c>
      <c r="AI92" s="182">
        <v>44732</v>
      </c>
      <c r="AJ92" s="565">
        <v>1</v>
      </c>
      <c r="AK92" s="566"/>
      <c r="AL92" s="152"/>
      <c r="AM92" s="152"/>
      <c r="AN92" s="195" t="e">
        <f t="shared" si="127"/>
        <v>#DIV/0!</v>
      </c>
      <c r="AO92" s="590" t="s">
        <v>318</v>
      </c>
      <c r="AP92" s="149"/>
      <c r="AQ92" s="149"/>
      <c r="AR92" s="462"/>
      <c r="AS92" s="565"/>
      <c r="AT92" s="565"/>
      <c r="AU92" s="40">
        <f t="shared" si="128"/>
        <v>557</v>
      </c>
      <c r="AV92" s="310"/>
      <c r="AW92" s="310">
        <v>557</v>
      </c>
      <c r="AX92" s="310"/>
      <c r="AY92" s="310"/>
      <c r="AZ92" s="310"/>
      <c r="BA92" s="310"/>
      <c r="BB92" s="310"/>
      <c r="BC92" s="310"/>
      <c r="BD92" s="310"/>
      <c r="BE92" s="694" t="s">
        <v>221</v>
      </c>
      <c r="BF92" s="204" t="s">
        <v>222</v>
      </c>
      <c r="BG92" s="694" t="s">
        <v>1093</v>
      </c>
      <c r="BH92" s="204" t="s">
        <v>88</v>
      </c>
      <c r="BI92" s="204" t="s">
        <v>406</v>
      </c>
      <c r="BJ92" s="204" t="s">
        <v>225</v>
      </c>
      <c r="BK92" s="204" t="s">
        <v>1128</v>
      </c>
      <c r="BL92" s="310">
        <v>13379707050</v>
      </c>
      <c r="BM92" s="655"/>
      <c r="BN92" s="655"/>
      <c r="BO92" s="655"/>
      <c r="BP92" s="655"/>
      <c r="BQ92" s="148" t="s">
        <v>1820</v>
      </c>
      <c r="BR92" s="115"/>
      <c r="BS92" s="115"/>
      <c r="BT92" s="115"/>
      <c r="BU92" s="115"/>
      <c r="BV92" s="115"/>
      <c r="XFD92"/>
    </row>
    <row r="93" ht="42" hidden="1" customHeight="1" spans="1:16384">
      <c r="A93" s="149">
        <v>68</v>
      </c>
      <c r="B93" s="657">
        <v>1</v>
      </c>
      <c r="C93" s="658" t="s">
        <v>88</v>
      </c>
      <c r="D93" s="659">
        <v>1</v>
      </c>
      <c r="E93" s="659">
        <v>1000</v>
      </c>
      <c r="F93" s="90" t="s">
        <v>1821</v>
      </c>
      <c r="G93" s="463" t="s">
        <v>1822</v>
      </c>
      <c r="H93" s="310">
        <v>8750</v>
      </c>
      <c r="I93" s="310"/>
      <c r="J93" s="40">
        <f t="shared" si="119"/>
        <v>8750</v>
      </c>
      <c r="K93" s="504">
        <v>1</v>
      </c>
      <c r="L93" s="306">
        <v>1</v>
      </c>
      <c r="M93" s="306">
        <v>1</v>
      </c>
      <c r="N93" s="306">
        <v>1</v>
      </c>
      <c r="O93" s="655">
        <v>1</v>
      </c>
      <c r="P93" s="655"/>
      <c r="Q93" s="655">
        <v>1</v>
      </c>
      <c r="R93" s="655"/>
      <c r="S93" s="674"/>
      <c r="T93" s="507"/>
      <c r="U93" s="674"/>
      <c r="V93" s="655">
        <v>1</v>
      </c>
      <c r="W93" s="32">
        <f t="shared" si="120"/>
        <v>8750</v>
      </c>
      <c r="X93" s="32">
        <f t="shared" si="121"/>
        <v>8750</v>
      </c>
      <c r="Y93" s="32">
        <f t="shared" si="122"/>
        <v>0</v>
      </c>
      <c r="Z93" s="32">
        <f t="shared" si="123"/>
        <v>8750</v>
      </c>
      <c r="AA93" s="480">
        <v>500</v>
      </c>
      <c r="AB93" s="174">
        <f t="shared" si="124"/>
        <v>0.0571428571428571</v>
      </c>
      <c r="AC93" s="480"/>
      <c r="AD93" s="480"/>
      <c r="AE93" s="480"/>
      <c r="AF93" s="480"/>
      <c r="AG93" s="37">
        <f t="shared" si="125"/>
        <v>6562.5</v>
      </c>
      <c r="AH93" s="175">
        <f t="shared" si="126"/>
        <v>-6062.5</v>
      </c>
      <c r="AI93" s="182">
        <v>44787</v>
      </c>
      <c r="AJ93" s="565">
        <v>1</v>
      </c>
      <c r="AK93" s="566"/>
      <c r="AL93" s="152"/>
      <c r="AM93" s="152"/>
      <c r="AN93" s="195" t="e">
        <f t="shared" si="127"/>
        <v>#DIV/0!</v>
      </c>
      <c r="AO93" s="598" t="s">
        <v>1823</v>
      </c>
      <c r="AP93" s="182"/>
      <c r="AQ93" s="182"/>
      <c r="AR93" s="596"/>
      <c r="AS93" s="595"/>
      <c r="AT93" s="595"/>
      <c r="AU93" s="40">
        <f t="shared" si="128"/>
        <v>8750</v>
      </c>
      <c r="AV93" s="310">
        <v>1000</v>
      </c>
      <c r="AW93" s="310"/>
      <c r="AX93" s="310">
        <v>750</v>
      </c>
      <c r="AY93" s="310"/>
      <c r="AZ93" s="310"/>
      <c r="BA93" s="310"/>
      <c r="BB93" s="310">
        <v>7000</v>
      </c>
      <c r="BC93" s="310"/>
      <c r="BD93" s="310"/>
      <c r="BE93" s="694" t="s">
        <v>221</v>
      </c>
      <c r="BF93" s="204" t="s">
        <v>222</v>
      </c>
      <c r="BG93" s="694" t="s">
        <v>1093</v>
      </c>
      <c r="BH93" s="204" t="s">
        <v>88</v>
      </c>
      <c r="BI93" s="204" t="s">
        <v>406</v>
      </c>
      <c r="BJ93" s="204" t="s">
        <v>225</v>
      </c>
      <c r="BK93" s="694" t="s">
        <v>1128</v>
      </c>
      <c r="BL93" s="695">
        <v>13379707050</v>
      </c>
      <c r="BM93" s="704"/>
      <c r="BN93" s="704"/>
      <c r="BO93" s="704"/>
      <c r="BP93" s="704"/>
      <c r="BQ93" s="225"/>
      <c r="BR93" s="115"/>
      <c r="BS93" s="115"/>
      <c r="BT93" s="115"/>
      <c r="BU93" s="115"/>
      <c r="BV93" s="115"/>
      <c r="XFD93"/>
    </row>
    <row r="94" ht="42" hidden="1" customHeight="1" spans="1:16384">
      <c r="A94" s="149">
        <v>69</v>
      </c>
      <c r="B94" s="310">
        <v>1</v>
      </c>
      <c r="C94" s="204" t="s">
        <v>88</v>
      </c>
      <c r="D94" s="655"/>
      <c r="E94" s="655"/>
      <c r="F94" s="90" t="s">
        <v>1824</v>
      </c>
      <c r="G94" s="463" t="s">
        <v>1825</v>
      </c>
      <c r="H94" s="310">
        <v>5000</v>
      </c>
      <c r="I94" s="310"/>
      <c r="J94" s="40">
        <f t="shared" si="119"/>
        <v>5000</v>
      </c>
      <c r="K94" s="504">
        <v>1</v>
      </c>
      <c r="L94" s="306">
        <v>1</v>
      </c>
      <c r="M94" s="306">
        <v>1</v>
      </c>
      <c r="N94" s="306">
        <v>1</v>
      </c>
      <c r="O94" s="655">
        <v>1</v>
      </c>
      <c r="P94" s="655"/>
      <c r="Q94" s="655"/>
      <c r="R94" s="655">
        <v>1</v>
      </c>
      <c r="S94" s="655"/>
      <c r="T94" s="655"/>
      <c r="U94" s="655"/>
      <c r="V94" s="655"/>
      <c r="W94" s="32">
        <f t="shared" si="120"/>
        <v>5000</v>
      </c>
      <c r="X94" s="32">
        <f t="shared" si="121"/>
        <v>0</v>
      </c>
      <c r="Y94" s="32">
        <f t="shared" si="122"/>
        <v>0</v>
      </c>
      <c r="Z94" s="32">
        <f t="shared" si="123"/>
        <v>0</v>
      </c>
      <c r="AA94" s="480"/>
      <c r="AB94" s="174">
        <f t="shared" si="124"/>
        <v>0</v>
      </c>
      <c r="AC94" s="480"/>
      <c r="AD94" s="480"/>
      <c r="AE94" s="480"/>
      <c r="AF94" s="480"/>
      <c r="AG94" s="37">
        <f t="shared" si="125"/>
        <v>0</v>
      </c>
      <c r="AH94" s="175">
        <f t="shared" si="126"/>
        <v>0</v>
      </c>
      <c r="AI94" s="182">
        <v>44835</v>
      </c>
      <c r="AJ94" s="565"/>
      <c r="AK94" s="566"/>
      <c r="AL94" s="152"/>
      <c r="AM94" s="152"/>
      <c r="AN94" s="195" t="e">
        <f t="shared" si="127"/>
        <v>#DIV/0!</v>
      </c>
      <c r="AO94" s="598" t="s">
        <v>1826</v>
      </c>
      <c r="AP94" s="182"/>
      <c r="AQ94" s="182"/>
      <c r="AR94" s="596"/>
      <c r="AS94" s="595"/>
      <c r="AT94" s="595"/>
      <c r="AU94" s="40">
        <f t="shared" si="128"/>
        <v>5000</v>
      </c>
      <c r="AV94" s="310"/>
      <c r="AW94" s="310"/>
      <c r="AX94" s="310"/>
      <c r="AY94" s="310"/>
      <c r="AZ94" s="310"/>
      <c r="BA94" s="310"/>
      <c r="BB94" s="310">
        <v>5000</v>
      </c>
      <c r="BC94" s="310"/>
      <c r="BD94" s="310"/>
      <c r="BE94" s="694" t="s">
        <v>221</v>
      </c>
      <c r="BF94" s="694" t="s">
        <v>222</v>
      </c>
      <c r="BG94" s="694" t="s">
        <v>1093</v>
      </c>
      <c r="BH94" s="694" t="s">
        <v>88</v>
      </c>
      <c r="BI94" s="204" t="s">
        <v>406</v>
      </c>
      <c r="BJ94" s="694" t="s">
        <v>225</v>
      </c>
      <c r="BK94" s="694" t="s">
        <v>1128</v>
      </c>
      <c r="BL94" s="695">
        <v>13379707050</v>
      </c>
      <c r="BM94" s="704"/>
      <c r="BN94" s="704"/>
      <c r="BO94" s="704"/>
      <c r="BP94" s="704"/>
      <c r="BQ94" s="227" t="s">
        <v>534</v>
      </c>
      <c r="BR94" s="115"/>
      <c r="BS94" s="115"/>
      <c r="BT94" s="115"/>
      <c r="BU94" s="115"/>
      <c r="BV94" s="115"/>
      <c r="XFD94"/>
    </row>
    <row r="95" ht="42" hidden="1" customHeight="1" spans="1:16384">
      <c r="A95" s="149">
        <v>70</v>
      </c>
      <c r="B95" s="310">
        <v>1</v>
      </c>
      <c r="C95" s="204" t="s">
        <v>88</v>
      </c>
      <c r="D95" s="655"/>
      <c r="E95" s="655"/>
      <c r="F95" s="90" t="s">
        <v>1827</v>
      </c>
      <c r="G95" s="463" t="s">
        <v>1828</v>
      </c>
      <c r="H95" s="243">
        <v>1250</v>
      </c>
      <c r="I95" s="243"/>
      <c r="J95" s="40">
        <f t="shared" si="119"/>
        <v>1250</v>
      </c>
      <c r="K95" s="504">
        <v>1</v>
      </c>
      <c r="L95" s="306">
        <v>1</v>
      </c>
      <c r="M95" s="306">
        <v>1</v>
      </c>
      <c r="N95" s="306">
        <v>1</v>
      </c>
      <c r="O95" s="655">
        <v>1</v>
      </c>
      <c r="P95" s="655"/>
      <c r="Q95" s="655">
        <v>1</v>
      </c>
      <c r="R95" s="655"/>
      <c r="S95" s="521"/>
      <c r="T95" s="655"/>
      <c r="U95" s="521"/>
      <c r="V95" s="655"/>
      <c r="W95" s="32">
        <f t="shared" si="120"/>
        <v>1250</v>
      </c>
      <c r="X95" s="32">
        <f t="shared" si="121"/>
        <v>1250</v>
      </c>
      <c r="Y95" s="32">
        <f t="shared" si="122"/>
        <v>0</v>
      </c>
      <c r="Z95" s="32">
        <f t="shared" si="123"/>
        <v>0</v>
      </c>
      <c r="AA95" s="480"/>
      <c r="AB95" s="174">
        <f t="shared" si="124"/>
        <v>0</v>
      </c>
      <c r="AC95" s="480"/>
      <c r="AD95" s="480"/>
      <c r="AE95" s="480"/>
      <c r="AF95" s="480"/>
      <c r="AG95" s="37">
        <f t="shared" si="125"/>
        <v>0</v>
      </c>
      <c r="AH95" s="175">
        <f t="shared" si="126"/>
        <v>0</v>
      </c>
      <c r="AI95" s="182">
        <v>44864</v>
      </c>
      <c r="AJ95" s="565"/>
      <c r="AK95" s="566"/>
      <c r="AL95" s="152"/>
      <c r="AM95" s="152"/>
      <c r="AN95" s="195" t="e">
        <f t="shared" si="127"/>
        <v>#DIV/0!</v>
      </c>
      <c r="AO95" s="598"/>
      <c r="AP95" s="182"/>
      <c r="AQ95" s="182"/>
      <c r="AR95" s="598" t="s">
        <v>1829</v>
      </c>
      <c r="AS95" s="595"/>
      <c r="AT95" s="595"/>
      <c r="AU95" s="40">
        <f t="shared" si="128"/>
        <v>1250</v>
      </c>
      <c r="AV95" s="243"/>
      <c r="AW95" s="243"/>
      <c r="AX95" s="243"/>
      <c r="AY95" s="243"/>
      <c r="AZ95" s="243"/>
      <c r="BA95" s="243"/>
      <c r="BB95" s="243"/>
      <c r="BC95" s="478"/>
      <c r="BD95" s="478">
        <v>1250</v>
      </c>
      <c r="BE95" s="694" t="s">
        <v>221</v>
      </c>
      <c r="BF95" s="694" t="s">
        <v>222</v>
      </c>
      <c r="BG95" s="694" t="s">
        <v>1093</v>
      </c>
      <c r="BH95" s="694" t="s">
        <v>88</v>
      </c>
      <c r="BI95" s="204" t="s">
        <v>406</v>
      </c>
      <c r="BJ95" s="694" t="s">
        <v>225</v>
      </c>
      <c r="BK95" s="694" t="s">
        <v>1128</v>
      </c>
      <c r="BL95" s="695">
        <v>13379707050</v>
      </c>
      <c r="BM95" s="704"/>
      <c r="BN95" s="704"/>
      <c r="BO95" s="704"/>
      <c r="BP95" s="704"/>
      <c r="BQ95" s="225" t="s">
        <v>946</v>
      </c>
      <c r="BR95" s="115"/>
      <c r="BS95" s="115"/>
      <c r="BT95" s="115"/>
      <c r="BU95" s="115"/>
      <c r="BV95" s="115"/>
      <c r="XFD95"/>
    </row>
    <row r="96" ht="42" hidden="1" customHeight="1" spans="1:16384">
      <c r="A96" s="149">
        <v>71</v>
      </c>
      <c r="B96" s="32">
        <v>1</v>
      </c>
      <c r="C96" s="96" t="s">
        <v>89</v>
      </c>
      <c r="D96" s="480"/>
      <c r="E96" s="480"/>
      <c r="F96" s="88" t="s">
        <v>1830</v>
      </c>
      <c r="G96" s="88" t="s">
        <v>1831</v>
      </c>
      <c r="H96" s="302">
        <v>12500</v>
      </c>
      <c r="I96" s="302"/>
      <c r="J96" s="97">
        <f t="shared" si="119"/>
        <v>12500</v>
      </c>
      <c r="K96" s="504">
        <v>1</v>
      </c>
      <c r="L96" s="306">
        <v>1</v>
      </c>
      <c r="M96" s="504">
        <v>1</v>
      </c>
      <c r="N96" s="306">
        <v>1</v>
      </c>
      <c r="O96" s="470"/>
      <c r="P96" s="470">
        <v>1</v>
      </c>
      <c r="Q96" s="470"/>
      <c r="R96" s="470"/>
      <c r="S96" s="470"/>
      <c r="T96" s="470"/>
      <c r="U96" s="470"/>
      <c r="V96" s="470"/>
      <c r="W96" s="32">
        <f t="shared" si="120"/>
        <v>0</v>
      </c>
      <c r="X96" s="32">
        <f t="shared" si="121"/>
        <v>0</v>
      </c>
      <c r="Y96" s="32">
        <f t="shared" si="122"/>
        <v>0</v>
      </c>
      <c r="Z96" s="32">
        <f t="shared" si="123"/>
        <v>0</v>
      </c>
      <c r="AA96" s="480"/>
      <c r="AB96" s="174">
        <f t="shared" si="124"/>
        <v>0</v>
      </c>
      <c r="AC96" s="480"/>
      <c r="AD96" s="480"/>
      <c r="AE96" s="480"/>
      <c r="AF96" s="480"/>
      <c r="AG96" s="37">
        <f t="shared" si="125"/>
        <v>0</v>
      </c>
      <c r="AH96" s="175">
        <f t="shared" si="126"/>
        <v>0</v>
      </c>
      <c r="AI96" s="182">
        <v>44835</v>
      </c>
      <c r="AJ96" s="565"/>
      <c r="AK96" s="566"/>
      <c r="AL96" s="152"/>
      <c r="AM96" s="152"/>
      <c r="AN96" s="195" t="e">
        <f t="shared" si="127"/>
        <v>#DIV/0!</v>
      </c>
      <c r="AO96" s="595"/>
      <c r="AP96" s="182"/>
      <c r="AQ96" s="182"/>
      <c r="AR96" s="596"/>
      <c r="AS96" s="595"/>
      <c r="AT96" s="595"/>
      <c r="AU96" s="40">
        <f t="shared" si="128"/>
        <v>12500</v>
      </c>
      <c r="AV96" s="302"/>
      <c r="AW96" s="459"/>
      <c r="AX96" s="302">
        <v>12500</v>
      </c>
      <c r="AY96" s="302"/>
      <c r="AZ96" s="302"/>
      <c r="BA96" s="302"/>
      <c r="BB96" s="302"/>
      <c r="BC96" s="302"/>
      <c r="BD96" s="302"/>
      <c r="BE96" s="618" t="s">
        <v>221</v>
      </c>
      <c r="BF96" s="207" t="s">
        <v>222</v>
      </c>
      <c r="BG96" s="618" t="s">
        <v>223</v>
      </c>
      <c r="BH96" s="207" t="s">
        <v>89</v>
      </c>
      <c r="BI96" s="207" t="s">
        <v>255</v>
      </c>
      <c r="BJ96" s="207" t="s">
        <v>1147</v>
      </c>
      <c r="BK96" s="207" t="s">
        <v>1148</v>
      </c>
      <c r="BL96" s="302">
        <v>15209089908</v>
      </c>
      <c r="BM96" s="470"/>
      <c r="BN96" s="470"/>
      <c r="BO96" s="470"/>
      <c r="BP96" s="470"/>
      <c r="BQ96" s="151"/>
      <c r="BR96" s="115"/>
      <c r="BS96" s="115"/>
      <c r="BT96" s="115"/>
      <c r="BU96" s="115"/>
      <c r="BV96" s="115"/>
      <c r="XFD96"/>
    </row>
    <row r="97" ht="42" hidden="1" customHeight="1" spans="1:16384">
      <c r="A97" s="149">
        <v>72</v>
      </c>
      <c r="B97" s="32">
        <v>1</v>
      </c>
      <c r="C97" s="96" t="s">
        <v>89</v>
      </c>
      <c r="D97" s="480"/>
      <c r="E97" s="480"/>
      <c r="F97" s="88" t="s">
        <v>1832</v>
      </c>
      <c r="G97" s="88" t="s">
        <v>1833</v>
      </c>
      <c r="H97" s="302">
        <v>1500</v>
      </c>
      <c r="I97" s="302"/>
      <c r="J97" s="97">
        <f t="shared" si="119"/>
        <v>1500</v>
      </c>
      <c r="K97" s="504">
        <v>1</v>
      </c>
      <c r="L97" s="306">
        <v>1</v>
      </c>
      <c r="M97" s="504">
        <v>1</v>
      </c>
      <c r="N97" s="306">
        <v>1</v>
      </c>
      <c r="O97" s="470"/>
      <c r="P97" s="510">
        <v>1</v>
      </c>
      <c r="Q97" s="470"/>
      <c r="R97" s="470"/>
      <c r="S97" s="470"/>
      <c r="T97" s="470"/>
      <c r="U97" s="470"/>
      <c r="V97" s="470"/>
      <c r="W97" s="32">
        <f t="shared" si="120"/>
        <v>0</v>
      </c>
      <c r="X97" s="32">
        <f t="shared" si="121"/>
        <v>0</v>
      </c>
      <c r="Y97" s="32">
        <f t="shared" si="122"/>
        <v>0</v>
      </c>
      <c r="Z97" s="32">
        <f t="shared" si="123"/>
        <v>0</v>
      </c>
      <c r="AA97" s="480"/>
      <c r="AB97" s="174">
        <f t="shared" si="124"/>
        <v>0</v>
      </c>
      <c r="AC97" s="480"/>
      <c r="AD97" s="480"/>
      <c r="AE97" s="480"/>
      <c r="AF97" s="480"/>
      <c r="AG97" s="37">
        <f t="shared" si="125"/>
        <v>0</v>
      </c>
      <c r="AH97" s="175">
        <f t="shared" si="126"/>
        <v>0</v>
      </c>
      <c r="AI97" s="182">
        <v>44835</v>
      </c>
      <c r="AJ97" s="565"/>
      <c r="AK97" s="566"/>
      <c r="AL97" s="152"/>
      <c r="AM97" s="152"/>
      <c r="AN97" s="195" t="e">
        <f t="shared" si="127"/>
        <v>#DIV/0!</v>
      </c>
      <c r="AO97" s="595"/>
      <c r="AP97" s="182"/>
      <c r="AQ97" s="182"/>
      <c r="AR97" s="596"/>
      <c r="AS97" s="595"/>
      <c r="AT97" s="595"/>
      <c r="AU97" s="40">
        <f t="shared" si="128"/>
        <v>1500</v>
      </c>
      <c r="AV97" s="302"/>
      <c r="AW97" s="302"/>
      <c r="AX97" s="302">
        <v>1500</v>
      </c>
      <c r="AY97" s="302"/>
      <c r="AZ97" s="302"/>
      <c r="BA97" s="302"/>
      <c r="BB97" s="302"/>
      <c r="BC97" s="302"/>
      <c r="BD97" s="302"/>
      <c r="BE97" s="618" t="s">
        <v>221</v>
      </c>
      <c r="BF97" s="207" t="s">
        <v>222</v>
      </c>
      <c r="BG97" s="618" t="s">
        <v>223</v>
      </c>
      <c r="BH97" s="207" t="s">
        <v>89</v>
      </c>
      <c r="BI97" s="207" t="s">
        <v>255</v>
      </c>
      <c r="BJ97" s="207" t="s">
        <v>1147</v>
      </c>
      <c r="BK97" s="207" t="s">
        <v>1148</v>
      </c>
      <c r="BL97" s="302">
        <v>15209089908</v>
      </c>
      <c r="BM97" s="470"/>
      <c r="BN97" s="470"/>
      <c r="BO97" s="470"/>
      <c r="BP97" s="470"/>
      <c r="BQ97" s="151"/>
      <c r="BR97" s="115"/>
      <c r="BS97" s="115"/>
      <c r="BT97" s="115"/>
      <c r="BU97" s="115"/>
      <c r="BV97" s="115"/>
      <c r="XFD97"/>
    </row>
    <row r="98" s="122" customFormat="1" ht="42" customHeight="1" spans="1:16384">
      <c r="A98" s="465">
        <v>73</v>
      </c>
      <c r="B98" s="644">
        <v>1</v>
      </c>
      <c r="C98" s="645" t="s">
        <v>90</v>
      </c>
      <c r="D98" s="646">
        <v>1</v>
      </c>
      <c r="E98" s="646">
        <v>653</v>
      </c>
      <c r="F98" s="647" t="s">
        <v>1834</v>
      </c>
      <c r="G98" s="88" t="s">
        <v>1835</v>
      </c>
      <c r="H98" s="648">
        <v>1163</v>
      </c>
      <c r="I98" s="309"/>
      <c r="J98" s="483">
        <f t="shared" si="119"/>
        <v>653</v>
      </c>
      <c r="K98" s="40">
        <v>1</v>
      </c>
      <c r="L98" s="40">
        <v>1</v>
      </c>
      <c r="M98" s="40">
        <v>1</v>
      </c>
      <c r="N98" s="40">
        <v>1</v>
      </c>
      <c r="O98" s="456">
        <v>1</v>
      </c>
      <c r="P98" s="456"/>
      <c r="Q98" s="456">
        <v>1</v>
      </c>
      <c r="R98" s="456"/>
      <c r="S98" s="521"/>
      <c r="T98" s="456"/>
      <c r="U98" s="521"/>
      <c r="V98" s="456">
        <v>1</v>
      </c>
      <c r="W98" s="32">
        <f t="shared" si="120"/>
        <v>653</v>
      </c>
      <c r="X98" s="32">
        <f t="shared" si="121"/>
        <v>653</v>
      </c>
      <c r="Y98" s="32">
        <f t="shared" si="122"/>
        <v>0</v>
      </c>
      <c r="Z98" s="32">
        <f t="shared" si="123"/>
        <v>653</v>
      </c>
      <c r="AA98" s="548">
        <v>250</v>
      </c>
      <c r="AB98" s="542">
        <f t="shared" si="124"/>
        <v>0.382848392036753</v>
      </c>
      <c r="AC98" s="548"/>
      <c r="AD98" s="548">
        <v>1</v>
      </c>
      <c r="AE98" s="548"/>
      <c r="AF98" s="548"/>
      <c r="AG98" s="441">
        <f t="shared" si="125"/>
        <v>489.75</v>
      </c>
      <c r="AH98" s="562">
        <f t="shared" si="126"/>
        <v>-239.75</v>
      </c>
      <c r="AI98" s="567">
        <v>44802</v>
      </c>
      <c r="AJ98" s="565">
        <v>1</v>
      </c>
      <c r="AK98" s="566"/>
      <c r="AL98" s="152"/>
      <c r="AM98" s="152"/>
      <c r="AN98" s="195" t="e">
        <f t="shared" si="127"/>
        <v>#DIV/0!</v>
      </c>
      <c r="AO98" s="593" t="s">
        <v>318</v>
      </c>
      <c r="AP98" s="182"/>
      <c r="AQ98" s="182"/>
      <c r="AR98" s="596"/>
      <c r="AS98" s="595"/>
      <c r="AT98" s="595"/>
      <c r="AU98" s="40">
        <f t="shared" si="128"/>
        <v>653</v>
      </c>
      <c r="AV98" s="309">
        <v>653</v>
      </c>
      <c r="AW98" s="309"/>
      <c r="AX98" s="40"/>
      <c r="AY98" s="40"/>
      <c r="AZ98" s="40"/>
      <c r="BA98" s="40"/>
      <c r="BB98" s="40"/>
      <c r="BC98" s="40"/>
      <c r="BD98" s="40"/>
      <c r="BE98" s="618" t="s">
        <v>221</v>
      </c>
      <c r="BF98" s="207" t="s">
        <v>222</v>
      </c>
      <c r="BG98" s="618" t="s">
        <v>223</v>
      </c>
      <c r="BH98" s="207" t="s">
        <v>90</v>
      </c>
      <c r="BI98" s="207" t="s">
        <v>368</v>
      </c>
      <c r="BJ98" s="207" t="s">
        <v>1174</v>
      </c>
      <c r="BK98" s="207" t="s">
        <v>1175</v>
      </c>
      <c r="BL98" s="302">
        <v>18809081860</v>
      </c>
      <c r="BM98" s="637"/>
      <c r="BN98" s="637"/>
      <c r="BO98" s="703"/>
      <c r="BP98" s="703"/>
      <c r="BQ98" s="631" t="s">
        <v>1737</v>
      </c>
      <c r="BR98" s="707"/>
      <c r="BS98" s="707"/>
      <c r="BT98" s="707"/>
      <c r="BU98" s="707"/>
      <c r="BV98" s="707"/>
      <c r="XFD98" s="707"/>
    </row>
    <row r="99" s="122" customFormat="1" ht="42" customHeight="1" spans="1:16384">
      <c r="A99" s="465">
        <v>74</v>
      </c>
      <c r="B99" s="483">
        <v>1</v>
      </c>
      <c r="C99" s="645" t="s">
        <v>90</v>
      </c>
      <c r="D99" s="646">
        <v>1</v>
      </c>
      <c r="E99" s="646">
        <v>905</v>
      </c>
      <c r="F99" s="647" t="s">
        <v>1836</v>
      </c>
      <c r="G99" s="88" t="s">
        <v>1837</v>
      </c>
      <c r="H99" s="648">
        <v>905</v>
      </c>
      <c r="I99" s="309"/>
      <c r="J99" s="483">
        <f t="shared" si="119"/>
        <v>905</v>
      </c>
      <c r="K99" s="40">
        <v>1</v>
      </c>
      <c r="L99" s="40">
        <v>1</v>
      </c>
      <c r="M99" s="40">
        <v>1</v>
      </c>
      <c r="N99" s="40">
        <v>1</v>
      </c>
      <c r="O99" s="456">
        <v>1</v>
      </c>
      <c r="P99" s="456"/>
      <c r="Q99" s="456">
        <v>1</v>
      </c>
      <c r="R99" s="456"/>
      <c r="S99" s="456"/>
      <c r="T99" s="249"/>
      <c r="U99" s="595"/>
      <c r="V99" s="249">
        <v>1</v>
      </c>
      <c r="W99" s="32">
        <f t="shared" si="120"/>
        <v>905</v>
      </c>
      <c r="X99" s="32">
        <f t="shared" si="121"/>
        <v>905</v>
      </c>
      <c r="Y99" s="32">
        <f t="shared" si="122"/>
        <v>0</v>
      </c>
      <c r="Z99" s="32">
        <f t="shared" si="123"/>
        <v>905</v>
      </c>
      <c r="AA99" s="547">
        <v>830</v>
      </c>
      <c r="AB99" s="542">
        <f t="shared" si="124"/>
        <v>0.917127071823204</v>
      </c>
      <c r="AC99" s="548">
        <v>500</v>
      </c>
      <c r="AD99" s="548">
        <v>1</v>
      </c>
      <c r="AE99" s="548">
        <v>433</v>
      </c>
      <c r="AF99" s="546"/>
      <c r="AG99" s="441">
        <f t="shared" si="125"/>
        <v>678.75</v>
      </c>
      <c r="AH99" s="562">
        <f t="shared" si="126"/>
        <v>151.25</v>
      </c>
      <c r="AI99" s="567">
        <v>44722</v>
      </c>
      <c r="AJ99" s="565">
        <v>1</v>
      </c>
      <c r="AK99" s="566"/>
      <c r="AL99" s="152">
        <v>15</v>
      </c>
      <c r="AM99" s="152">
        <v>15</v>
      </c>
      <c r="AN99" s="195">
        <f t="shared" si="127"/>
        <v>1</v>
      </c>
      <c r="AO99" s="593" t="s">
        <v>249</v>
      </c>
      <c r="AP99" s="182"/>
      <c r="AQ99" s="182"/>
      <c r="AR99" s="596"/>
      <c r="AS99" s="595"/>
      <c r="AT99" s="595"/>
      <c r="AU99" s="40">
        <f t="shared" si="128"/>
        <v>905</v>
      </c>
      <c r="AV99" s="309"/>
      <c r="AW99" s="309">
        <v>905</v>
      </c>
      <c r="AX99" s="309"/>
      <c r="AY99" s="309"/>
      <c r="AZ99" s="309"/>
      <c r="BA99" s="309"/>
      <c r="BB99" s="309"/>
      <c r="BC99" s="690"/>
      <c r="BD99" s="309"/>
      <c r="BE99" s="618" t="s">
        <v>221</v>
      </c>
      <c r="BF99" s="207" t="s">
        <v>222</v>
      </c>
      <c r="BG99" s="618" t="s">
        <v>223</v>
      </c>
      <c r="BH99" s="207" t="s">
        <v>90</v>
      </c>
      <c r="BI99" s="207" t="s">
        <v>368</v>
      </c>
      <c r="BJ99" s="207" t="s">
        <v>1174</v>
      </c>
      <c r="BK99" s="207" t="s">
        <v>1175</v>
      </c>
      <c r="BL99" s="302">
        <v>18809081860</v>
      </c>
      <c r="BM99" s="637"/>
      <c r="BN99" s="637"/>
      <c r="BO99" s="703" t="s">
        <v>311</v>
      </c>
      <c r="BP99" s="703" t="s">
        <v>372</v>
      </c>
      <c r="BQ99" s="631" t="s">
        <v>1181</v>
      </c>
      <c r="BR99" s="707"/>
      <c r="BS99" s="707"/>
      <c r="BT99" s="707"/>
      <c r="BU99" s="707"/>
      <c r="BV99" s="707"/>
      <c r="XFD99" s="707"/>
    </row>
    <row r="100" ht="42" customHeight="1" spans="1:69">
      <c r="A100" s="465">
        <v>75</v>
      </c>
      <c r="B100" s="644">
        <v>1</v>
      </c>
      <c r="C100" s="661" t="s">
        <v>90</v>
      </c>
      <c r="D100" s="548">
        <v>1</v>
      </c>
      <c r="E100" s="548">
        <v>500</v>
      </c>
      <c r="F100" s="647" t="s">
        <v>1838</v>
      </c>
      <c r="G100" s="88" t="s">
        <v>1839</v>
      </c>
      <c r="H100" s="466">
        <v>500</v>
      </c>
      <c r="I100" s="302"/>
      <c r="J100" s="483">
        <f t="shared" si="119"/>
        <v>500</v>
      </c>
      <c r="K100" s="40">
        <v>1</v>
      </c>
      <c r="L100" s="40">
        <v>1</v>
      </c>
      <c r="M100" s="40">
        <v>1</v>
      </c>
      <c r="N100" s="40">
        <v>1</v>
      </c>
      <c r="O100" s="470">
        <v>1</v>
      </c>
      <c r="P100" s="470"/>
      <c r="Q100" s="470">
        <v>1</v>
      </c>
      <c r="R100" s="470"/>
      <c r="S100" s="470"/>
      <c r="T100" s="470"/>
      <c r="U100" s="527"/>
      <c r="V100" s="470">
        <v>1</v>
      </c>
      <c r="W100" s="32">
        <f t="shared" si="120"/>
        <v>500</v>
      </c>
      <c r="X100" s="32">
        <f t="shared" si="121"/>
        <v>500</v>
      </c>
      <c r="Y100" s="32">
        <f t="shared" si="122"/>
        <v>0</v>
      </c>
      <c r="Z100" s="32">
        <f t="shared" si="123"/>
        <v>500</v>
      </c>
      <c r="AA100" s="547">
        <v>500</v>
      </c>
      <c r="AB100" s="542">
        <f t="shared" si="124"/>
        <v>1</v>
      </c>
      <c r="AC100" s="548">
        <v>500</v>
      </c>
      <c r="AD100" s="548">
        <v>1</v>
      </c>
      <c r="AE100" s="548">
        <v>221</v>
      </c>
      <c r="AF100" s="546"/>
      <c r="AG100" s="441">
        <f t="shared" si="125"/>
        <v>375</v>
      </c>
      <c r="AH100" s="562">
        <f t="shared" si="126"/>
        <v>125</v>
      </c>
      <c r="AI100" s="567">
        <v>44706</v>
      </c>
      <c r="AJ100" s="565">
        <v>1</v>
      </c>
      <c r="AK100" s="566"/>
      <c r="AL100" s="152">
        <v>10</v>
      </c>
      <c r="AM100" s="152">
        <v>10</v>
      </c>
      <c r="AN100" s="195">
        <f t="shared" si="127"/>
        <v>1</v>
      </c>
      <c r="AO100" s="682" t="s">
        <v>148</v>
      </c>
      <c r="AP100" s="182"/>
      <c r="AQ100" s="182"/>
      <c r="AR100" s="596"/>
      <c r="AS100" s="595"/>
      <c r="AT100" s="595"/>
      <c r="AU100" s="40">
        <f t="shared" si="128"/>
        <v>500</v>
      </c>
      <c r="AV100" s="302">
        <v>500</v>
      </c>
      <c r="AW100" s="302"/>
      <c r="AX100" s="302"/>
      <c r="AY100" s="302"/>
      <c r="AZ100" s="302"/>
      <c r="BA100" s="302"/>
      <c r="BB100" s="302"/>
      <c r="BC100" s="302"/>
      <c r="BD100" s="302"/>
      <c r="BE100" s="618" t="s">
        <v>221</v>
      </c>
      <c r="BF100" s="207" t="s">
        <v>222</v>
      </c>
      <c r="BG100" s="618" t="s">
        <v>223</v>
      </c>
      <c r="BH100" s="207" t="s">
        <v>90</v>
      </c>
      <c r="BI100" s="207" t="s">
        <v>368</v>
      </c>
      <c r="BJ100" s="207" t="s">
        <v>1174</v>
      </c>
      <c r="BK100" s="207" t="s">
        <v>1175</v>
      </c>
      <c r="BL100" s="302">
        <v>18809081860</v>
      </c>
      <c r="BM100" s="470"/>
      <c r="BN100" s="470"/>
      <c r="BO100" s="643" t="s">
        <v>311</v>
      </c>
      <c r="BP100" s="643" t="s">
        <v>372</v>
      </c>
      <c r="BQ100" s="631" t="s">
        <v>1439</v>
      </c>
    </row>
    <row r="101" ht="42" customHeight="1" spans="1:69">
      <c r="A101" s="465">
        <v>76</v>
      </c>
      <c r="B101" s="644">
        <v>1</v>
      </c>
      <c r="C101" s="661" t="s">
        <v>90</v>
      </c>
      <c r="D101" s="548">
        <v>1</v>
      </c>
      <c r="E101" s="548">
        <v>1000</v>
      </c>
      <c r="F101" s="647" t="s">
        <v>1840</v>
      </c>
      <c r="G101" s="88" t="s">
        <v>1841</v>
      </c>
      <c r="H101" s="466">
        <v>1000</v>
      </c>
      <c r="I101" s="302"/>
      <c r="J101" s="483">
        <f t="shared" si="119"/>
        <v>1000</v>
      </c>
      <c r="K101" s="504">
        <v>1</v>
      </c>
      <c r="L101" s="306">
        <v>1</v>
      </c>
      <c r="M101" s="306">
        <v>1</v>
      </c>
      <c r="N101" s="306">
        <v>1</v>
      </c>
      <c r="O101" s="470">
        <v>1</v>
      </c>
      <c r="P101" s="470"/>
      <c r="Q101" s="470">
        <v>1</v>
      </c>
      <c r="R101" s="470"/>
      <c r="S101" s="470"/>
      <c r="T101" s="470"/>
      <c r="U101" s="527"/>
      <c r="V101" s="470">
        <v>1</v>
      </c>
      <c r="W101" s="32">
        <f t="shared" si="120"/>
        <v>1000</v>
      </c>
      <c r="X101" s="32">
        <f t="shared" si="121"/>
        <v>1000</v>
      </c>
      <c r="Y101" s="32">
        <f t="shared" si="122"/>
        <v>0</v>
      </c>
      <c r="Z101" s="32">
        <f t="shared" si="123"/>
        <v>1000</v>
      </c>
      <c r="AA101" s="547">
        <v>850</v>
      </c>
      <c r="AB101" s="542">
        <f t="shared" si="124"/>
        <v>0.85</v>
      </c>
      <c r="AC101" s="548">
        <v>500</v>
      </c>
      <c r="AD101" s="548">
        <v>1</v>
      </c>
      <c r="AE101" s="548">
        <v>474</v>
      </c>
      <c r="AF101" s="546"/>
      <c r="AG101" s="441">
        <f t="shared" si="125"/>
        <v>750</v>
      </c>
      <c r="AH101" s="562">
        <f t="shared" si="126"/>
        <v>100</v>
      </c>
      <c r="AI101" s="567">
        <v>44722</v>
      </c>
      <c r="AJ101" s="565">
        <v>1</v>
      </c>
      <c r="AK101" s="566"/>
      <c r="AL101" s="152">
        <v>16</v>
      </c>
      <c r="AM101" s="152">
        <v>16</v>
      </c>
      <c r="AN101" s="195">
        <f t="shared" si="127"/>
        <v>1</v>
      </c>
      <c r="AO101" s="682" t="s">
        <v>249</v>
      </c>
      <c r="AP101" s="182"/>
      <c r="AQ101" s="182"/>
      <c r="AR101" s="596"/>
      <c r="AS101" s="595"/>
      <c r="AT101" s="595"/>
      <c r="AU101" s="40">
        <f t="shared" si="128"/>
        <v>1000</v>
      </c>
      <c r="AV101" s="302">
        <v>1000</v>
      </c>
      <c r="AW101" s="302"/>
      <c r="AX101" s="302"/>
      <c r="AY101" s="302"/>
      <c r="AZ101" s="302"/>
      <c r="BA101" s="302"/>
      <c r="BB101" s="302"/>
      <c r="BC101" s="302"/>
      <c r="BD101" s="302"/>
      <c r="BE101" s="618" t="s">
        <v>221</v>
      </c>
      <c r="BF101" s="207" t="s">
        <v>222</v>
      </c>
      <c r="BG101" s="618" t="s">
        <v>223</v>
      </c>
      <c r="BH101" s="207" t="s">
        <v>90</v>
      </c>
      <c r="BI101" s="207" t="s">
        <v>368</v>
      </c>
      <c r="BJ101" s="207" t="s">
        <v>1174</v>
      </c>
      <c r="BK101" s="207" t="s">
        <v>1175</v>
      </c>
      <c r="BL101" s="302">
        <v>18809081860</v>
      </c>
      <c r="BM101" s="470"/>
      <c r="BN101" s="470"/>
      <c r="BO101" s="643" t="s">
        <v>195</v>
      </c>
      <c r="BP101" s="643" t="s">
        <v>766</v>
      </c>
      <c r="BQ101" s="631" t="s">
        <v>1439</v>
      </c>
    </row>
    <row r="102" ht="42" customHeight="1" spans="1:69">
      <c r="A102" s="465">
        <v>77</v>
      </c>
      <c r="B102" s="483">
        <v>1</v>
      </c>
      <c r="C102" s="653" t="s">
        <v>90</v>
      </c>
      <c r="D102" s="654">
        <v>1</v>
      </c>
      <c r="E102" s="654">
        <v>740</v>
      </c>
      <c r="F102" s="662" t="s">
        <v>1842</v>
      </c>
      <c r="G102" s="104" t="s">
        <v>1843</v>
      </c>
      <c r="H102" s="483">
        <v>740</v>
      </c>
      <c r="I102" s="40"/>
      <c r="J102" s="483">
        <f t="shared" si="119"/>
        <v>740</v>
      </c>
      <c r="K102" s="40">
        <v>1</v>
      </c>
      <c r="L102" s="40">
        <v>1</v>
      </c>
      <c r="M102" s="40">
        <v>1</v>
      </c>
      <c r="N102" s="40">
        <v>1</v>
      </c>
      <c r="O102" s="456">
        <v>1</v>
      </c>
      <c r="P102" s="456"/>
      <c r="Q102" s="456">
        <v>1</v>
      </c>
      <c r="R102" s="456"/>
      <c r="S102" s="521"/>
      <c r="T102" s="456"/>
      <c r="U102" s="521"/>
      <c r="V102" s="456">
        <v>1</v>
      </c>
      <c r="W102" s="32">
        <f t="shared" si="120"/>
        <v>740</v>
      </c>
      <c r="X102" s="32">
        <f t="shared" si="121"/>
        <v>740</v>
      </c>
      <c r="Y102" s="32">
        <f t="shared" si="122"/>
        <v>0</v>
      </c>
      <c r="Z102" s="32">
        <f t="shared" si="123"/>
        <v>740</v>
      </c>
      <c r="AA102" s="548">
        <v>420</v>
      </c>
      <c r="AB102" s="542">
        <f t="shared" si="124"/>
        <v>0.567567567567568</v>
      </c>
      <c r="AC102" s="548"/>
      <c r="AD102" s="548">
        <v>1</v>
      </c>
      <c r="AE102" s="548"/>
      <c r="AF102" s="548"/>
      <c r="AG102" s="441">
        <f t="shared" si="125"/>
        <v>555</v>
      </c>
      <c r="AH102" s="562">
        <f t="shared" si="126"/>
        <v>-135</v>
      </c>
      <c r="AI102" s="567">
        <v>44811</v>
      </c>
      <c r="AJ102" s="565">
        <v>1</v>
      </c>
      <c r="AK102" s="566"/>
      <c r="AL102" s="152"/>
      <c r="AM102" s="152"/>
      <c r="AN102" s="195" t="e">
        <f t="shared" si="127"/>
        <v>#DIV/0!</v>
      </c>
      <c r="AO102" s="593"/>
      <c r="AP102" s="182"/>
      <c r="AQ102" s="182"/>
      <c r="AR102" s="596"/>
      <c r="AS102" s="595"/>
      <c r="AT102" s="595"/>
      <c r="AU102" s="40">
        <f t="shared" si="128"/>
        <v>740</v>
      </c>
      <c r="AV102" s="97"/>
      <c r="AW102" s="97">
        <v>740</v>
      </c>
      <c r="AX102" s="302"/>
      <c r="AY102" s="302"/>
      <c r="AZ102" s="40"/>
      <c r="BA102" s="302"/>
      <c r="BB102" s="302"/>
      <c r="BC102" s="40"/>
      <c r="BD102" s="40"/>
      <c r="BE102" s="618" t="s">
        <v>221</v>
      </c>
      <c r="BF102" s="207" t="s">
        <v>222</v>
      </c>
      <c r="BG102" s="618" t="s">
        <v>223</v>
      </c>
      <c r="BH102" s="207" t="s">
        <v>90</v>
      </c>
      <c r="BI102" s="207" t="s">
        <v>368</v>
      </c>
      <c r="BJ102" s="207" t="s">
        <v>1174</v>
      </c>
      <c r="BK102" s="207" t="s">
        <v>1175</v>
      </c>
      <c r="BL102" s="302">
        <v>18809081860</v>
      </c>
      <c r="BM102" s="642"/>
      <c r="BN102" s="642"/>
      <c r="BO102" s="641"/>
      <c r="BP102" s="641"/>
      <c r="BQ102" s="631" t="s">
        <v>1688</v>
      </c>
    </row>
    <row r="103" ht="42" hidden="1" customHeight="1" spans="1:16384">
      <c r="A103" s="139" t="s">
        <v>141</v>
      </c>
      <c r="B103" s="459">
        <f>SUM(B104:B109)</f>
        <v>6</v>
      </c>
      <c r="C103" s="141"/>
      <c r="D103" s="663"/>
      <c r="E103" s="663"/>
      <c r="F103" s="664" t="s">
        <v>235</v>
      </c>
      <c r="G103" s="665"/>
      <c r="H103" s="459">
        <f t="shared" ref="H103:K103" si="129">SUM(H104:H109)</f>
        <v>8750</v>
      </c>
      <c r="I103" s="459"/>
      <c r="J103" s="459">
        <f t="shared" si="129"/>
        <v>8600</v>
      </c>
      <c r="K103" s="459">
        <f t="shared" si="129"/>
        <v>5</v>
      </c>
      <c r="L103" s="459">
        <f t="shared" ref="L103:O103" si="130">SUM(L104:L109)</f>
        <v>5</v>
      </c>
      <c r="M103" s="459">
        <f t="shared" si="130"/>
        <v>4</v>
      </c>
      <c r="N103" s="459">
        <f t="shared" si="130"/>
        <v>4</v>
      </c>
      <c r="O103" s="460">
        <f t="shared" si="130"/>
        <v>3</v>
      </c>
      <c r="P103" s="460">
        <f t="shared" ref="P103:T103" si="131">SUM(P104:P109)</f>
        <v>3</v>
      </c>
      <c r="Q103" s="460">
        <f t="shared" si="131"/>
        <v>2</v>
      </c>
      <c r="R103" s="460">
        <f t="shared" si="131"/>
        <v>1</v>
      </c>
      <c r="S103" s="460"/>
      <c r="T103" s="460">
        <f t="shared" si="131"/>
        <v>0</v>
      </c>
      <c r="U103" s="460"/>
      <c r="V103" s="460">
        <f>SUM(V104:V109)</f>
        <v>2</v>
      </c>
      <c r="W103" s="459"/>
      <c r="X103" s="459"/>
      <c r="Y103" s="459"/>
      <c r="Z103" s="459"/>
      <c r="AA103" s="460">
        <f>SUM(AA104:AA109)</f>
        <v>2100</v>
      </c>
      <c r="AB103" s="174">
        <f t="shared" si="124"/>
        <v>0.244186046511628</v>
      </c>
      <c r="AC103" s="460">
        <f>SUM(AC104:AC109)</f>
        <v>2400</v>
      </c>
      <c r="AD103" s="460"/>
      <c r="AE103" s="460"/>
      <c r="AF103" s="460"/>
      <c r="AG103" s="459"/>
      <c r="AH103" s="459"/>
      <c r="AI103" s="680"/>
      <c r="AJ103" s="569"/>
      <c r="AK103" s="570"/>
      <c r="AL103" s="571"/>
      <c r="AM103" s="571"/>
      <c r="AN103" s="572"/>
      <c r="AO103" s="683"/>
      <c r="AP103" s="680"/>
      <c r="AQ103" s="680"/>
      <c r="AR103" s="684"/>
      <c r="AS103" s="683"/>
      <c r="AT103" s="683"/>
      <c r="AU103" s="459">
        <f>SUM(AU104:AU109)</f>
        <v>8600</v>
      </c>
      <c r="AV103" s="459">
        <f t="shared" ref="AV103:BD103" si="132">SUM(AV104:AV109)</f>
        <v>3000</v>
      </c>
      <c r="AW103" s="459">
        <f t="shared" si="132"/>
        <v>0</v>
      </c>
      <c r="AX103" s="459">
        <f t="shared" si="132"/>
        <v>5600</v>
      </c>
      <c r="AY103" s="459">
        <f t="shared" si="132"/>
        <v>0</v>
      </c>
      <c r="AZ103" s="459">
        <f t="shared" si="132"/>
        <v>0</v>
      </c>
      <c r="BA103" s="459">
        <f t="shared" si="132"/>
        <v>0</v>
      </c>
      <c r="BB103" s="459">
        <f t="shared" si="132"/>
        <v>0</v>
      </c>
      <c r="BC103" s="459">
        <f t="shared" si="132"/>
        <v>0</v>
      </c>
      <c r="BD103" s="459">
        <f t="shared" si="132"/>
        <v>0</v>
      </c>
      <c r="BE103" s="215"/>
      <c r="BF103" s="276"/>
      <c r="BG103" s="274"/>
      <c r="BH103" s="156"/>
      <c r="BI103" s="696"/>
      <c r="BJ103" s="696"/>
      <c r="BK103" s="696"/>
      <c r="BL103" s="697"/>
      <c r="BM103" s="708"/>
      <c r="BN103" s="708"/>
      <c r="BO103" s="708"/>
      <c r="BP103" s="708"/>
      <c r="BQ103" s="709"/>
      <c r="BR103" s="115"/>
      <c r="BS103" s="115"/>
      <c r="BT103" s="115"/>
      <c r="BU103" s="115"/>
      <c r="BV103" s="115"/>
      <c r="XFD103"/>
    </row>
    <row r="104" ht="42" hidden="1" customHeight="1" spans="1:16384">
      <c r="A104" s="149">
        <v>78</v>
      </c>
      <c r="B104" s="32">
        <v>1</v>
      </c>
      <c r="C104" s="96" t="s">
        <v>87</v>
      </c>
      <c r="D104" s="249">
        <v>1</v>
      </c>
      <c r="E104" s="249">
        <v>500</v>
      </c>
      <c r="F104" s="69" t="s">
        <v>1844</v>
      </c>
      <c r="G104" s="69" t="s">
        <v>1845</v>
      </c>
      <c r="H104" s="97">
        <v>650</v>
      </c>
      <c r="I104" s="97"/>
      <c r="J104" s="40">
        <f t="shared" ref="J104:J109" si="133">AU104</f>
        <v>500</v>
      </c>
      <c r="K104" s="40">
        <v>1</v>
      </c>
      <c r="L104" s="40">
        <v>1</v>
      </c>
      <c r="M104" s="40">
        <v>1</v>
      </c>
      <c r="N104" s="40">
        <v>1</v>
      </c>
      <c r="O104" s="456">
        <v>1</v>
      </c>
      <c r="P104" s="456"/>
      <c r="Q104" s="456">
        <v>1</v>
      </c>
      <c r="R104" s="480"/>
      <c r="S104" s="523"/>
      <c r="T104" s="480"/>
      <c r="U104" s="523"/>
      <c r="V104" s="456">
        <v>1</v>
      </c>
      <c r="W104" s="32">
        <f t="shared" ref="W104:W109" si="134">O104*J104</f>
        <v>500</v>
      </c>
      <c r="X104" s="32">
        <f t="shared" ref="X104:X109" si="135">Q104*J104</f>
        <v>500</v>
      </c>
      <c r="Y104" s="32">
        <f t="shared" ref="Y104:Y109" si="136">T104/J104</f>
        <v>0</v>
      </c>
      <c r="Z104" s="32">
        <f t="shared" ref="Z104:Z109" si="137">AJ104*J104</f>
        <v>500</v>
      </c>
      <c r="AA104" s="253">
        <v>400</v>
      </c>
      <c r="AB104" s="174">
        <f t="shared" ref="AB104:AB115" si="138">AA104/J104</f>
        <v>0.8</v>
      </c>
      <c r="AC104" s="456">
        <v>400</v>
      </c>
      <c r="AD104" s="480">
        <v>1</v>
      </c>
      <c r="AE104" s="480"/>
      <c r="AF104" s="523"/>
      <c r="AG104" s="37">
        <f t="shared" ref="AG104:AG109" si="139">J104*0.75*AJ104</f>
        <v>375</v>
      </c>
      <c r="AH104" s="175">
        <f t="shared" ref="AH104:AH109" si="140">AA104-AG104</f>
        <v>25</v>
      </c>
      <c r="AI104" s="182">
        <v>44738</v>
      </c>
      <c r="AJ104" s="565">
        <v>1</v>
      </c>
      <c r="AK104" s="566"/>
      <c r="AL104" s="152">
        <v>20</v>
      </c>
      <c r="AM104" s="152">
        <v>20</v>
      </c>
      <c r="AN104" s="195">
        <f t="shared" ref="AN104:AN109" si="141">AM104/AL104</f>
        <v>1</v>
      </c>
      <c r="AO104" s="591" t="s">
        <v>1846</v>
      </c>
      <c r="AP104" s="182"/>
      <c r="AQ104" s="182"/>
      <c r="AR104" s="596"/>
      <c r="AS104" s="595"/>
      <c r="AT104" s="595"/>
      <c r="AU104" s="40">
        <f t="shared" ref="AU104:AU109" si="142">AV104+AW104+AX104+AY104+AZ104+BA104+BC104+BD104+BB104</f>
        <v>500</v>
      </c>
      <c r="AV104" s="97"/>
      <c r="AW104" s="97"/>
      <c r="AX104" s="97">
        <v>500</v>
      </c>
      <c r="AY104" s="40"/>
      <c r="AZ104" s="40"/>
      <c r="BA104" s="40"/>
      <c r="BB104" s="40"/>
      <c r="BC104" s="40"/>
      <c r="BD104" s="40"/>
      <c r="BE104" s="277" t="s">
        <v>240</v>
      </c>
      <c r="BF104" s="611" t="s">
        <v>241</v>
      </c>
      <c r="BG104" s="611" t="s">
        <v>242</v>
      </c>
      <c r="BH104" s="484" t="s">
        <v>87</v>
      </c>
      <c r="BI104" s="698" t="s">
        <v>243</v>
      </c>
      <c r="BJ104" s="611" t="s">
        <v>1185</v>
      </c>
      <c r="BK104" s="611" t="s">
        <v>1186</v>
      </c>
      <c r="BL104" s="506">
        <v>15276817227</v>
      </c>
      <c r="BM104" s="703" t="s">
        <v>1847</v>
      </c>
      <c r="BN104" s="637">
        <v>18299713379</v>
      </c>
      <c r="BO104" s="703" t="s">
        <v>1596</v>
      </c>
      <c r="BP104" s="703" t="s">
        <v>1848</v>
      </c>
      <c r="BQ104" s="225" t="s">
        <v>1233</v>
      </c>
      <c r="BR104" s="115"/>
      <c r="BS104" s="115"/>
      <c r="BT104" s="115"/>
      <c r="BU104" s="115"/>
      <c r="BV104" s="115"/>
      <c r="XFD104"/>
    </row>
    <row r="105" ht="42" hidden="1" customHeight="1" spans="1:16384">
      <c r="A105" s="149">
        <v>79</v>
      </c>
      <c r="B105" s="40">
        <v>1</v>
      </c>
      <c r="C105" s="484" t="s">
        <v>88</v>
      </c>
      <c r="D105" s="485"/>
      <c r="E105" s="485"/>
      <c r="F105" s="88" t="s">
        <v>1849</v>
      </c>
      <c r="G105" s="88" t="s">
        <v>1850</v>
      </c>
      <c r="H105" s="481">
        <v>3000</v>
      </c>
      <c r="I105" s="481"/>
      <c r="J105" s="40">
        <f t="shared" si="133"/>
        <v>3000</v>
      </c>
      <c r="K105" s="504">
        <v>1</v>
      </c>
      <c r="L105" s="306">
        <v>1</v>
      </c>
      <c r="M105" s="306">
        <v>1</v>
      </c>
      <c r="N105" s="306">
        <v>1</v>
      </c>
      <c r="O105" s="462">
        <v>1</v>
      </c>
      <c r="P105" s="507"/>
      <c r="Q105" s="462"/>
      <c r="R105" s="462">
        <v>1</v>
      </c>
      <c r="S105" s="462"/>
      <c r="T105" s="462"/>
      <c r="U105" s="462"/>
      <c r="V105" s="462"/>
      <c r="W105" s="32">
        <f t="shared" si="134"/>
        <v>3000</v>
      </c>
      <c r="X105" s="32">
        <f t="shared" si="135"/>
        <v>0</v>
      </c>
      <c r="Y105" s="32">
        <f t="shared" si="136"/>
        <v>0</v>
      </c>
      <c r="Z105" s="32">
        <f t="shared" si="137"/>
        <v>0</v>
      </c>
      <c r="AA105" s="480"/>
      <c r="AB105" s="174">
        <f t="shared" si="138"/>
        <v>0</v>
      </c>
      <c r="AC105" s="480"/>
      <c r="AD105" s="480"/>
      <c r="AE105" s="480"/>
      <c r="AF105" s="480"/>
      <c r="AG105" s="37">
        <f t="shared" si="139"/>
        <v>0</v>
      </c>
      <c r="AH105" s="175">
        <f t="shared" si="140"/>
        <v>0</v>
      </c>
      <c r="AI105" s="182">
        <v>44835</v>
      </c>
      <c r="AJ105" s="565"/>
      <c r="AK105" s="566"/>
      <c r="AL105" s="152"/>
      <c r="AM105" s="152"/>
      <c r="AN105" s="195" t="e">
        <f t="shared" si="141"/>
        <v>#DIV/0!</v>
      </c>
      <c r="AO105" s="595"/>
      <c r="AP105" s="182"/>
      <c r="AQ105" s="182"/>
      <c r="AR105" s="596"/>
      <c r="AS105" s="595"/>
      <c r="AT105" s="595"/>
      <c r="AU105" s="40">
        <f t="shared" si="142"/>
        <v>3000</v>
      </c>
      <c r="AV105" s="40">
        <v>3000</v>
      </c>
      <c r="AW105" s="40"/>
      <c r="AX105" s="40"/>
      <c r="AY105" s="40"/>
      <c r="AZ105" s="40"/>
      <c r="BA105" s="40"/>
      <c r="BB105" s="40"/>
      <c r="BC105" s="40"/>
      <c r="BD105" s="40"/>
      <c r="BE105" s="33" t="s">
        <v>240</v>
      </c>
      <c r="BF105" s="607" t="s">
        <v>241</v>
      </c>
      <c r="BG105" s="269" t="s">
        <v>242</v>
      </c>
      <c r="BH105" s="206" t="s">
        <v>88</v>
      </c>
      <c r="BI105" s="699" t="s">
        <v>183</v>
      </c>
      <c r="BJ105" s="606" t="s">
        <v>250</v>
      </c>
      <c r="BK105" s="606" t="s">
        <v>251</v>
      </c>
      <c r="BL105" s="616">
        <v>13899491588</v>
      </c>
      <c r="BM105" s="507"/>
      <c r="BN105" s="507"/>
      <c r="BO105" s="507"/>
      <c r="BP105" s="507"/>
      <c r="BQ105" s="709"/>
      <c r="BR105" s="115"/>
      <c r="BS105" s="115"/>
      <c r="BT105" s="115"/>
      <c r="BU105" s="115"/>
      <c r="BV105" s="115"/>
      <c r="XFD105"/>
    </row>
    <row r="106" ht="42" hidden="1" customHeight="1" spans="1:16384">
      <c r="A106" s="149">
        <v>80</v>
      </c>
      <c r="B106" s="32">
        <v>1</v>
      </c>
      <c r="C106" s="96" t="s">
        <v>89</v>
      </c>
      <c r="D106" s="480">
        <v>1</v>
      </c>
      <c r="E106" s="480">
        <v>2000</v>
      </c>
      <c r="F106" s="463" t="s">
        <v>1851</v>
      </c>
      <c r="G106" s="463" t="s">
        <v>1852</v>
      </c>
      <c r="H106" s="40">
        <v>2400</v>
      </c>
      <c r="I106" s="40"/>
      <c r="J106" s="97">
        <f t="shared" si="133"/>
        <v>2400</v>
      </c>
      <c r="K106" s="40">
        <v>1</v>
      </c>
      <c r="L106" s="40">
        <v>1</v>
      </c>
      <c r="M106" s="40">
        <v>1</v>
      </c>
      <c r="N106" s="40">
        <v>1</v>
      </c>
      <c r="O106" s="456">
        <v>1</v>
      </c>
      <c r="P106" s="456"/>
      <c r="Q106" s="456">
        <v>1</v>
      </c>
      <c r="R106" s="456"/>
      <c r="S106" s="521"/>
      <c r="T106" s="456"/>
      <c r="U106" s="521"/>
      <c r="V106" s="456">
        <v>1</v>
      </c>
      <c r="W106" s="32">
        <f t="shared" si="134"/>
        <v>2400</v>
      </c>
      <c r="X106" s="32">
        <f t="shared" si="135"/>
        <v>2400</v>
      </c>
      <c r="Y106" s="32">
        <f t="shared" si="136"/>
        <v>0</v>
      </c>
      <c r="Z106" s="32">
        <f t="shared" si="137"/>
        <v>2400</v>
      </c>
      <c r="AA106" s="480">
        <v>1700</v>
      </c>
      <c r="AB106" s="174">
        <f t="shared" si="138"/>
        <v>0.708333333333333</v>
      </c>
      <c r="AC106" s="480">
        <v>2000</v>
      </c>
      <c r="AD106" s="480">
        <v>1</v>
      </c>
      <c r="AE106" s="480">
        <v>1042</v>
      </c>
      <c r="AF106" s="480"/>
      <c r="AG106" s="37">
        <f t="shared" si="139"/>
        <v>1800</v>
      </c>
      <c r="AH106" s="175">
        <f t="shared" si="140"/>
        <v>-100</v>
      </c>
      <c r="AI106" s="182">
        <v>44758</v>
      </c>
      <c r="AJ106" s="565">
        <v>1</v>
      </c>
      <c r="AK106" s="566"/>
      <c r="AL106" s="152"/>
      <c r="AM106" s="152"/>
      <c r="AN106" s="195" t="e">
        <f t="shared" si="141"/>
        <v>#DIV/0!</v>
      </c>
      <c r="AO106" s="598" t="s">
        <v>1853</v>
      </c>
      <c r="AP106" s="686"/>
      <c r="AQ106" s="686"/>
      <c r="AR106" s="596"/>
      <c r="AS106" s="595"/>
      <c r="AT106" s="595"/>
      <c r="AU106" s="40">
        <f t="shared" si="142"/>
        <v>2400</v>
      </c>
      <c r="AV106" s="40"/>
      <c r="AW106" s="40"/>
      <c r="AX106" s="40">
        <v>2400</v>
      </c>
      <c r="AY106" s="40"/>
      <c r="AZ106" s="40"/>
      <c r="BA106" s="40"/>
      <c r="BB106" s="40"/>
      <c r="BC106" s="40"/>
      <c r="BD106" s="40"/>
      <c r="BE106" s="607" t="s">
        <v>240</v>
      </c>
      <c r="BF106" s="269" t="s">
        <v>241</v>
      </c>
      <c r="BG106" s="206" t="s">
        <v>242</v>
      </c>
      <c r="BH106" s="96" t="s">
        <v>89</v>
      </c>
      <c r="BI106" s="96" t="s">
        <v>1854</v>
      </c>
      <c r="BJ106" s="96" t="s">
        <v>256</v>
      </c>
      <c r="BK106" s="96" t="s">
        <v>257</v>
      </c>
      <c r="BL106" s="506">
        <v>18809089208</v>
      </c>
      <c r="BM106" s="637"/>
      <c r="BN106" s="637"/>
      <c r="BO106" s="637"/>
      <c r="BP106" s="637"/>
      <c r="BQ106" s="151"/>
      <c r="BR106" s="115"/>
      <c r="BS106" s="115"/>
      <c r="BT106" s="115"/>
      <c r="BU106" s="115"/>
      <c r="BV106" s="115"/>
      <c r="XFD106"/>
    </row>
    <row r="107" ht="42" hidden="1" customHeight="1" spans="1:16384">
      <c r="A107" s="149">
        <v>81</v>
      </c>
      <c r="B107" s="32">
        <v>1</v>
      </c>
      <c r="C107" s="96" t="s">
        <v>89</v>
      </c>
      <c r="D107" s="480"/>
      <c r="E107" s="480"/>
      <c r="F107" s="88" t="s">
        <v>1855</v>
      </c>
      <c r="G107" s="88" t="s">
        <v>1856</v>
      </c>
      <c r="H107" s="40">
        <v>600</v>
      </c>
      <c r="I107" s="40"/>
      <c r="J107" s="97">
        <f t="shared" si="133"/>
        <v>600</v>
      </c>
      <c r="K107" s="40">
        <v>1</v>
      </c>
      <c r="L107" s="40">
        <v>1</v>
      </c>
      <c r="M107" s="40">
        <v>1</v>
      </c>
      <c r="N107" s="40">
        <v>1</v>
      </c>
      <c r="O107" s="456"/>
      <c r="P107" s="456">
        <v>1</v>
      </c>
      <c r="Q107" s="456"/>
      <c r="R107" s="456"/>
      <c r="S107" s="456"/>
      <c r="T107" s="456"/>
      <c r="U107" s="456"/>
      <c r="V107" s="456"/>
      <c r="W107" s="32">
        <f t="shared" si="134"/>
        <v>0</v>
      </c>
      <c r="X107" s="32">
        <f t="shared" si="135"/>
        <v>0</v>
      </c>
      <c r="Y107" s="32">
        <f t="shared" si="136"/>
        <v>0</v>
      </c>
      <c r="Z107" s="32">
        <f t="shared" si="137"/>
        <v>0</v>
      </c>
      <c r="AA107" s="480"/>
      <c r="AB107" s="174">
        <f t="shared" si="138"/>
        <v>0</v>
      </c>
      <c r="AC107" s="480"/>
      <c r="AD107" s="480"/>
      <c r="AE107" s="480"/>
      <c r="AF107" s="480"/>
      <c r="AG107" s="37">
        <f t="shared" si="139"/>
        <v>0</v>
      </c>
      <c r="AH107" s="175">
        <f t="shared" si="140"/>
        <v>0</v>
      </c>
      <c r="AI107" s="182">
        <v>44835</v>
      </c>
      <c r="AJ107" s="565"/>
      <c r="AK107" s="566"/>
      <c r="AL107" s="152"/>
      <c r="AM107" s="152"/>
      <c r="AN107" s="195" t="e">
        <f t="shared" si="141"/>
        <v>#DIV/0!</v>
      </c>
      <c r="AO107" s="595"/>
      <c r="AP107" s="182"/>
      <c r="AQ107" s="182"/>
      <c r="AR107" s="596"/>
      <c r="AS107" s="595"/>
      <c r="AT107" s="595"/>
      <c r="AU107" s="40">
        <f t="shared" si="142"/>
        <v>600</v>
      </c>
      <c r="AV107" s="40"/>
      <c r="AW107" s="40"/>
      <c r="AX107" s="40">
        <v>600</v>
      </c>
      <c r="AY107" s="40"/>
      <c r="AZ107" s="40"/>
      <c r="BA107" s="40"/>
      <c r="BB107" s="40"/>
      <c r="BC107" s="40"/>
      <c r="BD107" s="40"/>
      <c r="BE107" s="607" t="s">
        <v>240</v>
      </c>
      <c r="BF107" s="269" t="s">
        <v>241</v>
      </c>
      <c r="BG107" s="206" t="s">
        <v>242</v>
      </c>
      <c r="BH107" s="96" t="s">
        <v>89</v>
      </c>
      <c r="BI107" s="96" t="s">
        <v>1854</v>
      </c>
      <c r="BJ107" s="96" t="s">
        <v>256</v>
      </c>
      <c r="BK107" s="96" t="s">
        <v>257</v>
      </c>
      <c r="BL107" s="506">
        <v>18809089208</v>
      </c>
      <c r="BM107" s="637"/>
      <c r="BN107" s="637"/>
      <c r="BO107" s="637"/>
      <c r="BP107" s="637"/>
      <c r="BQ107" s="151"/>
      <c r="BR107" s="115"/>
      <c r="BS107" s="115"/>
      <c r="BT107" s="115"/>
      <c r="BU107" s="115"/>
      <c r="BV107" s="115"/>
      <c r="XFD107"/>
    </row>
    <row r="108" ht="42" hidden="1" customHeight="1" spans="1:16384">
      <c r="A108" s="149">
        <v>82</v>
      </c>
      <c r="B108" s="32">
        <v>1</v>
      </c>
      <c r="C108" s="96" t="s">
        <v>89</v>
      </c>
      <c r="D108" s="480"/>
      <c r="E108" s="480"/>
      <c r="F108" s="88" t="s">
        <v>1857</v>
      </c>
      <c r="G108" s="88" t="s">
        <v>1858</v>
      </c>
      <c r="H108" s="40">
        <v>1100</v>
      </c>
      <c r="I108" s="40"/>
      <c r="J108" s="97">
        <f t="shared" si="133"/>
        <v>1100</v>
      </c>
      <c r="K108" s="40">
        <v>1</v>
      </c>
      <c r="L108" s="40">
        <v>1</v>
      </c>
      <c r="M108" s="40"/>
      <c r="N108" s="40"/>
      <c r="O108" s="456"/>
      <c r="P108" s="456">
        <v>1</v>
      </c>
      <c r="Q108" s="456"/>
      <c r="R108" s="456"/>
      <c r="S108" s="456"/>
      <c r="T108" s="456"/>
      <c r="U108" s="456"/>
      <c r="V108" s="456"/>
      <c r="W108" s="32">
        <f t="shared" si="134"/>
        <v>0</v>
      </c>
      <c r="X108" s="32">
        <f t="shared" si="135"/>
        <v>0</v>
      </c>
      <c r="Y108" s="32">
        <f t="shared" si="136"/>
        <v>0</v>
      </c>
      <c r="Z108" s="32">
        <f t="shared" si="137"/>
        <v>0</v>
      </c>
      <c r="AA108" s="480"/>
      <c r="AB108" s="174">
        <f t="shared" si="138"/>
        <v>0</v>
      </c>
      <c r="AC108" s="480"/>
      <c r="AD108" s="480"/>
      <c r="AE108" s="480"/>
      <c r="AF108" s="480"/>
      <c r="AG108" s="37">
        <f t="shared" si="139"/>
        <v>0</v>
      </c>
      <c r="AH108" s="175">
        <f t="shared" si="140"/>
        <v>0</v>
      </c>
      <c r="AI108" s="182">
        <v>44835</v>
      </c>
      <c r="AJ108" s="565"/>
      <c r="AK108" s="566"/>
      <c r="AL108" s="152"/>
      <c r="AM108" s="152"/>
      <c r="AN108" s="195" t="e">
        <f t="shared" si="141"/>
        <v>#DIV/0!</v>
      </c>
      <c r="AO108" s="595"/>
      <c r="AP108" s="182"/>
      <c r="AQ108" s="182"/>
      <c r="AR108" s="596"/>
      <c r="AS108" s="595"/>
      <c r="AT108" s="595"/>
      <c r="AU108" s="40">
        <f t="shared" si="142"/>
        <v>1100</v>
      </c>
      <c r="AV108" s="40"/>
      <c r="AW108" s="40"/>
      <c r="AX108" s="40">
        <v>1100</v>
      </c>
      <c r="AY108" s="40"/>
      <c r="AZ108" s="40"/>
      <c r="BA108" s="40"/>
      <c r="BB108" s="40"/>
      <c r="BC108" s="40"/>
      <c r="BD108" s="40"/>
      <c r="BE108" s="607" t="s">
        <v>240</v>
      </c>
      <c r="BF108" s="269" t="s">
        <v>241</v>
      </c>
      <c r="BG108" s="206" t="s">
        <v>242</v>
      </c>
      <c r="BH108" s="96" t="s">
        <v>89</v>
      </c>
      <c r="BI108" s="96" t="s">
        <v>1854</v>
      </c>
      <c r="BJ108" s="96" t="s">
        <v>256</v>
      </c>
      <c r="BK108" s="96" t="s">
        <v>257</v>
      </c>
      <c r="BL108" s="506">
        <v>18809089208</v>
      </c>
      <c r="BM108" s="637"/>
      <c r="BN108" s="637"/>
      <c r="BO108" s="637"/>
      <c r="BP108" s="637"/>
      <c r="BQ108" s="151"/>
      <c r="BR108" s="115"/>
      <c r="BS108" s="115"/>
      <c r="BT108" s="115"/>
      <c r="BU108" s="115"/>
      <c r="BV108" s="115"/>
      <c r="XFD108"/>
    </row>
    <row r="109" ht="42" hidden="1" customHeight="1" spans="1:16384">
      <c r="A109" s="149">
        <v>83</v>
      </c>
      <c r="B109" s="32">
        <v>1</v>
      </c>
      <c r="C109" s="96" t="s">
        <v>89</v>
      </c>
      <c r="D109" s="480"/>
      <c r="E109" s="480"/>
      <c r="F109" s="88" t="s">
        <v>1859</v>
      </c>
      <c r="G109" s="88" t="s">
        <v>1860</v>
      </c>
      <c r="H109" s="40">
        <v>1000</v>
      </c>
      <c r="I109" s="40"/>
      <c r="J109" s="97">
        <f t="shared" si="133"/>
        <v>1000</v>
      </c>
      <c r="K109" s="40"/>
      <c r="L109" s="40"/>
      <c r="M109" s="40"/>
      <c r="N109" s="40"/>
      <c r="O109" s="456"/>
      <c r="P109" s="456">
        <v>1</v>
      </c>
      <c r="Q109" s="456"/>
      <c r="R109" s="456"/>
      <c r="S109" s="456"/>
      <c r="T109" s="456"/>
      <c r="U109" s="456"/>
      <c r="V109" s="456"/>
      <c r="W109" s="32">
        <f t="shared" si="134"/>
        <v>0</v>
      </c>
      <c r="X109" s="32">
        <f t="shared" si="135"/>
        <v>0</v>
      </c>
      <c r="Y109" s="32">
        <f t="shared" si="136"/>
        <v>0</v>
      </c>
      <c r="Z109" s="32">
        <f t="shared" si="137"/>
        <v>0</v>
      </c>
      <c r="AA109" s="480"/>
      <c r="AB109" s="174">
        <f t="shared" si="138"/>
        <v>0</v>
      </c>
      <c r="AC109" s="480"/>
      <c r="AD109" s="480"/>
      <c r="AE109" s="480"/>
      <c r="AF109" s="480"/>
      <c r="AG109" s="37">
        <f t="shared" si="139"/>
        <v>0</v>
      </c>
      <c r="AH109" s="175">
        <f t="shared" si="140"/>
        <v>0</v>
      </c>
      <c r="AI109" s="182">
        <v>44835</v>
      </c>
      <c r="AJ109" s="565"/>
      <c r="AK109" s="566"/>
      <c r="AL109" s="152"/>
      <c r="AM109" s="152"/>
      <c r="AN109" s="195" t="e">
        <f t="shared" si="141"/>
        <v>#DIV/0!</v>
      </c>
      <c r="AO109" s="595"/>
      <c r="AP109" s="182"/>
      <c r="AQ109" s="182"/>
      <c r="AR109" s="596"/>
      <c r="AS109" s="595"/>
      <c r="AT109" s="595"/>
      <c r="AU109" s="40">
        <f t="shared" si="142"/>
        <v>1000</v>
      </c>
      <c r="AV109" s="40"/>
      <c r="AW109" s="40"/>
      <c r="AX109" s="40">
        <v>1000</v>
      </c>
      <c r="AY109" s="40"/>
      <c r="AZ109" s="40"/>
      <c r="BA109" s="40"/>
      <c r="BB109" s="40"/>
      <c r="BC109" s="40"/>
      <c r="BD109" s="40"/>
      <c r="BE109" s="607" t="s">
        <v>240</v>
      </c>
      <c r="BF109" s="269" t="s">
        <v>241</v>
      </c>
      <c r="BG109" s="206" t="s">
        <v>242</v>
      </c>
      <c r="BH109" s="96" t="s">
        <v>89</v>
      </c>
      <c r="BI109" s="96" t="s">
        <v>1854</v>
      </c>
      <c r="BJ109" s="96" t="s">
        <v>256</v>
      </c>
      <c r="BK109" s="96" t="s">
        <v>257</v>
      </c>
      <c r="BL109" s="506">
        <v>18809089208</v>
      </c>
      <c r="BM109" s="637"/>
      <c r="BN109" s="637"/>
      <c r="BO109" s="637"/>
      <c r="BP109" s="637"/>
      <c r="BQ109" s="151"/>
      <c r="BR109" s="115"/>
      <c r="BS109" s="115"/>
      <c r="BT109" s="115"/>
      <c r="BU109" s="115"/>
      <c r="BV109" s="115"/>
      <c r="XFD109"/>
    </row>
    <row r="110" ht="42" hidden="1" customHeight="1" spans="1:16384">
      <c r="A110" s="139" t="s">
        <v>270</v>
      </c>
      <c r="B110" s="37">
        <f>SUM(B111:B114)</f>
        <v>4</v>
      </c>
      <c r="C110" s="37"/>
      <c r="D110" s="445"/>
      <c r="E110" s="445"/>
      <c r="F110" s="666" t="s">
        <v>271</v>
      </c>
      <c r="G110" s="144"/>
      <c r="H110" s="37">
        <f>SUM(H111:H114)</f>
        <v>4780</v>
      </c>
      <c r="I110" s="37"/>
      <c r="J110" s="37">
        <f t="shared" ref="J110:T110" si="143">SUM(J111:J114)</f>
        <v>4780</v>
      </c>
      <c r="K110" s="37">
        <f t="shared" si="143"/>
        <v>3</v>
      </c>
      <c r="L110" s="37">
        <f t="shared" si="143"/>
        <v>2</v>
      </c>
      <c r="M110" s="37">
        <f t="shared" si="143"/>
        <v>0</v>
      </c>
      <c r="N110" s="37">
        <f t="shared" si="143"/>
        <v>0</v>
      </c>
      <c r="O110" s="445">
        <f t="shared" si="143"/>
        <v>0</v>
      </c>
      <c r="P110" s="445">
        <f t="shared" si="143"/>
        <v>3</v>
      </c>
      <c r="Q110" s="445">
        <f t="shared" si="143"/>
        <v>0</v>
      </c>
      <c r="R110" s="445">
        <f t="shared" si="143"/>
        <v>0</v>
      </c>
      <c r="S110" s="445"/>
      <c r="T110" s="445">
        <f>SUM(T111:T114)</f>
        <v>0</v>
      </c>
      <c r="U110" s="445"/>
      <c r="V110" s="445">
        <f>SUM(V111:V114)</f>
        <v>0</v>
      </c>
      <c r="W110" s="37"/>
      <c r="X110" s="37"/>
      <c r="Y110" s="37"/>
      <c r="Z110" s="37"/>
      <c r="AA110" s="445">
        <f>SUM(AA111:AA114)</f>
        <v>0</v>
      </c>
      <c r="AB110" s="174">
        <f t="shared" si="138"/>
        <v>0</v>
      </c>
      <c r="AC110" s="445">
        <f>SUM(AC111:AC114)</f>
        <v>0</v>
      </c>
      <c r="AD110" s="445"/>
      <c r="AE110" s="445"/>
      <c r="AF110" s="445"/>
      <c r="AG110" s="37"/>
      <c r="AH110" s="37"/>
      <c r="AI110" s="681"/>
      <c r="AJ110" s="565"/>
      <c r="AK110" s="566"/>
      <c r="AL110" s="152"/>
      <c r="AM110" s="152"/>
      <c r="AN110" s="299"/>
      <c r="AO110" s="687"/>
      <c r="AP110" s="681"/>
      <c r="AQ110" s="681"/>
      <c r="AR110" s="688"/>
      <c r="AS110" s="687"/>
      <c r="AT110" s="687"/>
      <c r="AU110" s="37">
        <f t="shared" ref="AU110:BD110" si="144">SUM(AU111:AU114)</f>
        <v>4780</v>
      </c>
      <c r="AV110" s="37">
        <f t="shared" si="144"/>
        <v>1800</v>
      </c>
      <c r="AW110" s="37">
        <f t="shared" si="144"/>
        <v>0</v>
      </c>
      <c r="AX110" s="37">
        <f t="shared" si="144"/>
        <v>2980</v>
      </c>
      <c r="AY110" s="37">
        <f t="shared" si="144"/>
        <v>0</v>
      </c>
      <c r="AZ110" s="37">
        <f t="shared" si="144"/>
        <v>0</v>
      </c>
      <c r="BA110" s="37">
        <f t="shared" si="144"/>
        <v>0</v>
      </c>
      <c r="BB110" s="37">
        <f t="shared" si="144"/>
        <v>0</v>
      </c>
      <c r="BC110" s="37">
        <f t="shared" si="144"/>
        <v>0</v>
      </c>
      <c r="BD110" s="37">
        <f t="shared" si="144"/>
        <v>0</v>
      </c>
      <c r="BE110" s="604"/>
      <c r="BF110" s="604"/>
      <c r="BG110" s="700"/>
      <c r="BH110" s="604"/>
      <c r="BI110" s="464"/>
      <c r="BJ110" s="604"/>
      <c r="BK110" s="604"/>
      <c r="BL110" s="604"/>
      <c r="BM110" s="636"/>
      <c r="BN110" s="636"/>
      <c r="BO110" s="636"/>
      <c r="BP110" s="636"/>
      <c r="BQ110" s="227"/>
      <c r="BR110" s="115"/>
      <c r="BS110" s="115"/>
      <c r="BT110" s="115"/>
      <c r="BU110" s="115"/>
      <c r="BV110" s="115"/>
      <c r="XFD110"/>
    </row>
    <row r="111" ht="42" hidden="1" customHeight="1" spans="1:16384">
      <c r="A111" s="149">
        <v>84</v>
      </c>
      <c r="B111" s="32">
        <v>1</v>
      </c>
      <c r="C111" s="42" t="s">
        <v>86</v>
      </c>
      <c r="D111" s="480"/>
      <c r="E111" s="480"/>
      <c r="F111" s="667" t="s">
        <v>1861</v>
      </c>
      <c r="G111" s="474" t="s">
        <v>1862</v>
      </c>
      <c r="H111" s="32">
        <v>1800</v>
      </c>
      <c r="I111" s="32"/>
      <c r="J111" s="40">
        <f>AU111</f>
        <v>1800</v>
      </c>
      <c r="K111" s="40"/>
      <c r="L111" s="40"/>
      <c r="M111" s="40"/>
      <c r="N111" s="40"/>
      <c r="O111" s="456"/>
      <c r="P111" s="456"/>
      <c r="Q111" s="456"/>
      <c r="R111" s="456"/>
      <c r="S111" s="456"/>
      <c r="T111" s="456"/>
      <c r="U111" s="456"/>
      <c r="V111" s="456"/>
      <c r="W111" s="32">
        <f>O111*J111</f>
        <v>0</v>
      </c>
      <c r="X111" s="32">
        <f>Q111*J111</f>
        <v>0</v>
      </c>
      <c r="Y111" s="32">
        <f>T111/J111</f>
        <v>0</v>
      </c>
      <c r="Z111" s="32">
        <f>AJ111*J111</f>
        <v>0</v>
      </c>
      <c r="AA111" s="480"/>
      <c r="AB111" s="174">
        <f t="shared" si="138"/>
        <v>0</v>
      </c>
      <c r="AC111" s="480"/>
      <c r="AD111" s="480"/>
      <c r="AE111" s="480"/>
      <c r="AF111" s="480"/>
      <c r="AG111" s="37">
        <f>J111*0.75*AJ111</f>
        <v>0</v>
      </c>
      <c r="AH111" s="175">
        <f>AA111-AG111</f>
        <v>0</v>
      </c>
      <c r="AI111" s="182">
        <v>44835</v>
      </c>
      <c r="AJ111" s="565"/>
      <c r="AK111" s="566"/>
      <c r="AL111" s="152"/>
      <c r="AM111" s="152"/>
      <c r="AN111" s="195" t="e">
        <f>AM111/AL111</f>
        <v>#DIV/0!</v>
      </c>
      <c r="AO111" s="595"/>
      <c r="AP111" s="182"/>
      <c r="AQ111" s="182"/>
      <c r="AR111" s="596"/>
      <c r="AS111" s="595"/>
      <c r="AT111" s="595"/>
      <c r="AU111" s="40">
        <f>AV111+AW111+AX111+AY111+AZ111+BA111+BC111+BD111+BB111</f>
        <v>1800</v>
      </c>
      <c r="AV111" s="40">
        <v>1800</v>
      </c>
      <c r="AW111" s="40"/>
      <c r="AX111" s="40"/>
      <c r="AY111" s="40"/>
      <c r="AZ111" s="40"/>
      <c r="BA111" s="40"/>
      <c r="BB111" s="40"/>
      <c r="BC111" s="40"/>
      <c r="BD111" s="40"/>
      <c r="BE111" s="210" t="s">
        <v>275</v>
      </c>
      <c r="BF111" s="210" t="s">
        <v>276</v>
      </c>
      <c r="BG111" s="210" t="s">
        <v>277</v>
      </c>
      <c r="BH111" s="484" t="s">
        <v>87</v>
      </c>
      <c r="BI111" s="210" t="s">
        <v>278</v>
      </c>
      <c r="BJ111" s="210" t="s">
        <v>279</v>
      </c>
      <c r="BK111" s="210" t="s">
        <v>1863</v>
      </c>
      <c r="BL111" s="219">
        <v>18997691532</v>
      </c>
      <c r="BM111" s="642"/>
      <c r="BN111" s="642"/>
      <c r="BO111" s="642"/>
      <c r="BP111" s="642"/>
      <c r="BQ111" s="227"/>
      <c r="BR111" s="115"/>
      <c r="BS111" s="115"/>
      <c r="BT111" s="115"/>
      <c r="BU111" s="115"/>
      <c r="BV111" s="115"/>
      <c r="XFD111"/>
    </row>
    <row r="112" ht="42" hidden="1" customHeight="1" spans="1:16384">
      <c r="A112" s="149">
        <v>85</v>
      </c>
      <c r="B112" s="32">
        <v>1</v>
      </c>
      <c r="C112" s="96" t="s">
        <v>89</v>
      </c>
      <c r="D112" s="249"/>
      <c r="E112" s="249"/>
      <c r="F112" s="95" t="s">
        <v>1864</v>
      </c>
      <c r="G112" s="477" t="s">
        <v>1865</v>
      </c>
      <c r="H112" s="478">
        <v>900</v>
      </c>
      <c r="I112" s="478"/>
      <c r="J112" s="97">
        <f>AU112</f>
        <v>900</v>
      </c>
      <c r="K112" s="40">
        <v>1</v>
      </c>
      <c r="L112" s="40">
        <v>1</v>
      </c>
      <c r="M112" s="40"/>
      <c r="N112" s="40"/>
      <c r="O112" s="456"/>
      <c r="P112" s="456">
        <v>1</v>
      </c>
      <c r="Q112" s="456"/>
      <c r="R112" s="456"/>
      <c r="S112" s="456"/>
      <c r="T112" s="456"/>
      <c r="U112" s="456"/>
      <c r="V112" s="456"/>
      <c r="W112" s="32">
        <f>O112*J112</f>
        <v>0</v>
      </c>
      <c r="X112" s="32">
        <f>Q112*J112</f>
        <v>0</v>
      </c>
      <c r="Y112" s="32">
        <f>T112/J112</f>
        <v>0</v>
      </c>
      <c r="Z112" s="32">
        <f>AJ112*J112</f>
        <v>0</v>
      </c>
      <c r="AA112" s="480"/>
      <c r="AB112" s="174">
        <f t="shared" si="138"/>
        <v>0</v>
      </c>
      <c r="AC112" s="480"/>
      <c r="AD112" s="480"/>
      <c r="AE112" s="480"/>
      <c r="AF112" s="480"/>
      <c r="AG112" s="37">
        <f>J112*0.75*AJ112</f>
        <v>0</v>
      </c>
      <c r="AH112" s="175">
        <f>AA112-AG112</f>
        <v>0</v>
      </c>
      <c r="AI112" s="182">
        <v>44835</v>
      </c>
      <c r="AJ112" s="565"/>
      <c r="AK112" s="566"/>
      <c r="AL112" s="152"/>
      <c r="AM112" s="152"/>
      <c r="AN112" s="195" t="e">
        <f>AM112/AL112</f>
        <v>#DIV/0!</v>
      </c>
      <c r="AO112" s="595"/>
      <c r="AP112" s="182"/>
      <c r="AQ112" s="182"/>
      <c r="AR112" s="596"/>
      <c r="AS112" s="595"/>
      <c r="AT112" s="595"/>
      <c r="AU112" s="40">
        <f>AV112+AW112+AX112+AY112+AZ112+BA112+BC112+BD112+BB112</f>
        <v>900</v>
      </c>
      <c r="AV112" s="304"/>
      <c r="AW112" s="40"/>
      <c r="AX112" s="478">
        <v>900</v>
      </c>
      <c r="AY112" s="40"/>
      <c r="AZ112" s="40"/>
      <c r="BA112" s="40"/>
      <c r="BB112" s="40"/>
      <c r="BC112" s="40"/>
      <c r="BD112" s="40"/>
      <c r="BE112" s="210" t="s">
        <v>275</v>
      </c>
      <c r="BF112" s="701" t="s">
        <v>276</v>
      </c>
      <c r="BG112" s="210" t="s">
        <v>277</v>
      </c>
      <c r="BH112" s="484" t="s">
        <v>89</v>
      </c>
      <c r="BI112" s="484" t="s">
        <v>298</v>
      </c>
      <c r="BJ112" s="484" t="s">
        <v>299</v>
      </c>
      <c r="BK112" s="484" t="s">
        <v>1866</v>
      </c>
      <c r="BL112" s="219">
        <v>13579570785</v>
      </c>
      <c r="BM112" s="642"/>
      <c r="BN112" s="642"/>
      <c r="BO112" s="642"/>
      <c r="BP112" s="642"/>
      <c r="BQ112" s="151"/>
      <c r="BR112" s="115"/>
      <c r="BS112" s="115"/>
      <c r="BT112" s="115"/>
      <c r="BU112" s="115"/>
      <c r="BV112" s="115"/>
      <c r="XFD112"/>
    </row>
    <row r="113" ht="42" hidden="1" customHeight="1" spans="1:16384">
      <c r="A113" s="149">
        <v>86</v>
      </c>
      <c r="B113" s="32">
        <v>1</v>
      </c>
      <c r="C113" s="96" t="s">
        <v>89</v>
      </c>
      <c r="D113" s="249"/>
      <c r="E113" s="249"/>
      <c r="F113" s="95" t="s">
        <v>1867</v>
      </c>
      <c r="G113" s="477" t="s">
        <v>1868</v>
      </c>
      <c r="H113" s="478">
        <v>880</v>
      </c>
      <c r="I113" s="478"/>
      <c r="J113" s="97">
        <f>AU113</f>
        <v>880</v>
      </c>
      <c r="K113" s="40">
        <v>1</v>
      </c>
      <c r="L113" s="40">
        <v>1</v>
      </c>
      <c r="M113" s="40"/>
      <c r="N113" s="40"/>
      <c r="O113" s="456"/>
      <c r="P113" s="456">
        <v>1</v>
      </c>
      <c r="Q113" s="456"/>
      <c r="R113" s="456"/>
      <c r="S113" s="456"/>
      <c r="T113" s="456"/>
      <c r="U113" s="456"/>
      <c r="V113" s="456"/>
      <c r="W113" s="32">
        <f>O113*J113</f>
        <v>0</v>
      </c>
      <c r="X113" s="32">
        <f>Q113*J113</f>
        <v>0</v>
      </c>
      <c r="Y113" s="32">
        <f>T113/J113</f>
        <v>0</v>
      </c>
      <c r="Z113" s="32">
        <f>AJ113*J113</f>
        <v>0</v>
      </c>
      <c r="AA113" s="480"/>
      <c r="AB113" s="174">
        <f t="shared" si="138"/>
        <v>0</v>
      </c>
      <c r="AC113" s="480"/>
      <c r="AD113" s="480"/>
      <c r="AE113" s="480"/>
      <c r="AF113" s="480"/>
      <c r="AG113" s="37">
        <f>J113*0.75*AJ113</f>
        <v>0</v>
      </c>
      <c r="AH113" s="175">
        <f>AA113-AG113</f>
        <v>0</v>
      </c>
      <c r="AI113" s="182">
        <v>44835</v>
      </c>
      <c r="AJ113" s="565"/>
      <c r="AK113" s="566"/>
      <c r="AL113" s="152"/>
      <c r="AM113" s="152"/>
      <c r="AN113" s="195" t="e">
        <f>AM113/AL113</f>
        <v>#DIV/0!</v>
      </c>
      <c r="AO113" s="595"/>
      <c r="AP113" s="182"/>
      <c r="AQ113" s="182"/>
      <c r="AR113" s="596"/>
      <c r="AS113" s="595"/>
      <c r="AT113" s="595"/>
      <c r="AU113" s="40">
        <f>AV113+AW113+AX113+AY113+AZ113+BA113+BC113+BD113+BB113</f>
        <v>880</v>
      </c>
      <c r="AV113" s="304"/>
      <c r="AW113" s="40"/>
      <c r="AX113" s="478">
        <v>880</v>
      </c>
      <c r="AY113" s="40"/>
      <c r="AZ113" s="40"/>
      <c r="BA113" s="40"/>
      <c r="BB113" s="40"/>
      <c r="BC113" s="40"/>
      <c r="BD113" s="40"/>
      <c r="BE113" s="210" t="s">
        <v>275</v>
      </c>
      <c r="BF113" s="701" t="s">
        <v>276</v>
      </c>
      <c r="BG113" s="210" t="s">
        <v>277</v>
      </c>
      <c r="BH113" s="484" t="s">
        <v>89</v>
      </c>
      <c r="BI113" s="484" t="s">
        <v>298</v>
      </c>
      <c r="BJ113" s="484" t="s">
        <v>299</v>
      </c>
      <c r="BK113" s="484" t="s">
        <v>1866</v>
      </c>
      <c r="BL113" s="219">
        <v>13579570785</v>
      </c>
      <c r="BM113" s="642"/>
      <c r="BN113" s="642"/>
      <c r="BO113" s="642"/>
      <c r="BP113" s="642"/>
      <c r="BQ113" s="151"/>
      <c r="BR113" s="115"/>
      <c r="BS113" s="115"/>
      <c r="BT113" s="115"/>
      <c r="BU113" s="115"/>
      <c r="BV113" s="115"/>
      <c r="XFD113"/>
    </row>
    <row r="114" ht="42" hidden="1" customHeight="1" spans="1:16384">
      <c r="A114" s="149">
        <v>87</v>
      </c>
      <c r="B114" s="32">
        <v>1</v>
      </c>
      <c r="C114" s="96" t="s">
        <v>89</v>
      </c>
      <c r="D114" s="249"/>
      <c r="E114" s="249"/>
      <c r="F114" s="95" t="s">
        <v>1869</v>
      </c>
      <c r="G114" s="477" t="s">
        <v>1870</v>
      </c>
      <c r="H114" s="478">
        <v>1200</v>
      </c>
      <c r="I114" s="478"/>
      <c r="J114" s="97">
        <f>AU114</f>
        <v>1200</v>
      </c>
      <c r="K114" s="40">
        <v>1</v>
      </c>
      <c r="L114" s="40"/>
      <c r="M114" s="40"/>
      <c r="N114" s="40"/>
      <c r="O114" s="456"/>
      <c r="P114" s="456">
        <v>1</v>
      </c>
      <c r="Q114" s="456"/>
      <c r="R114" s="456"/>
      <c r="S114" s="456"/>
      <c r="T114" s="456"/>
      <c r="U114" s="456"/>
      <c r="V114" s="456"/>
      <c r="W114" s="32">
        <f>O114*J114</f>
        <v>0</v>
      </c>
      <c r="X114" s="32">
        <f>Q114*J114</f>
        <v>0</v>
      </c>
      <c r="Y114" s="32">
        <f>T114/J114</f>
        <v>0</v>
      </c>
      <c r="Z114" s="32">
        <f>AJ114*J114</f>
        <v>0</v>
      </c>
      <c r="AA114" s="480"/>
      <c r="AB114" s="174">
        <f t="shared" si="138"/>
        <v>0</v>
      </c>
      <c r="AC114" s="480"/>
      <c r="AD114" s="480"/>
      <c r="AE114" s="480"/>
      <c r="AF114" s="480"/>
      <c r="AG114" s="37">
        <f>J114*0.75*AJ114</f>
        <v>0</v>
      </c>
      <c r="AH114" s="175">
        <f>AA114-AG114</f>
        <v>0</v>
      </c>
      <c r="AI114" s="182">
        <v>44835</v>
      </c>
      <c r="AJ114" s="565"/>
      <c r="AK114" s="566"/>
      <c r="AL114" s="152"/>
      <c r="AM114" s="152"/>
      <c r="AN114" s="195" t="e">
        <f>AM114/AL114</f>
        <v>#DIV/0!</v>
      </c>
      <c r="AO114" s="595"/>
      <c r="AP114" s="182"/>
      <c r="AQ114" s="182"/>
      <c r="AR114" s="596"/>
      <c r="AS114" s="595"/>
      <c r="AT114" s="595"/>
      <c r="AU114" s="40">
        <f>AV114+AW114+AX114+AY114+AZ114+BA114+BC114+BD114+BB114</f>
        <v>1200</v>
      </c>
      <c r="AV114" s="304"/>
      <c r="AW114" s="40"/>
      <c r="AX114" s="478">
        <v>1200</v>
      </c>
      <c r="AY114" s="40"/>
      <c r="AZ114" s="40"/>
      <c r="BA114" s="40"/>
      <c r="BB114" s="40"/>
      <c r="BC114" s="40"/>
      <c r="BD114" s="40"/>
      <c r="BE114" s="210" t="s">
        <v>275</v>
      </c>
      <c r="BF114" s="701" t="s">
        <v>276</v>
      </c>
      <c r="BG114" s="210" t="s">
        <v>277</v>
      </c>
      <c r="BH114" s="484" t="s">
        <v>89</v>
      </c>
      <c r="BI114" s="484" t="s">
        <v>298</v>
      </c>
      <c r="BJ114" s="484" t="s">
        <v>299</v>
      </c>
      <c r="BK114" s="484" t="s">
        <v>1866</v>
      </c>
      <c r="BL114" s="219">
        <v>13579570785</v>
      </c>
      <c r="BM114" s="642"/>
      <c r="BN114" s="642"/>
      <c r="BO114" s="642"/>
      <c r="BP114" s="642"/>
      <c r="BQ114" s="151"/>
      <c r="BR114" s="115"/>
      <c r="BS114" s="115"/>
      <c r="BT114" s="115"/>
      <c r="BU114" s="115"/>
      <c r="BV114" s="115"/>
      <c r="XFD114"/>
    </row>
    <row r="115" ht="42" hidden="1" customHeight="1" spans="1:16384">
      <c r="A115" s="139" t="s">
        <v>314</v>
      </c>
      <c r="B115" s="39">
        <f>SUM(B116:B125)</f>
        <v>10</v>
      </c>
      <c r="C115" s="37"/>
      <c r="D115" s="445"/>
      <c r="E115" s="445"/>
      <c r="F115" s="668" t="s">
        <v>315</v>
      </c>
      <c r="G115" s="669"/>
      <c r="H115" s="39">
        <f>SUM(H116:H125)</f>
        <v>103840</v>
      </c>
      <c r="I115" s="39"/>
      <c r="J115" s="39">
        <f>SUM(J116:J125)</f>
        <v>50840</v>
      </c>
      <c r="K115" s="39">
        <f t="shared" ref="J115:T115" si="145">SUM(K116:K125)</f>
        <v>9</v>
      </c>
      <c r="L115" s="39">
        <f t="shared" si="145"/>
        <v>9</v>
      </c>
      <c r="M115" s="39">
        <f t="shared" si="145"/>
        <v>8</v>
      </c>
      <c r="N115" s="39">
        <f t="shared" si="145"/>
        <v>9</v>
      </c>
      <c r="O115" s="455">
        <f t="shared" si="145"/>
        <v>10</v>
      </c>
      <c r="P115" s="455">
        <f t="shared" si="145"/>
        <v>0</v>
      </c>
      <c r="Q115" s="455">
        <f t="shared" si="145"/>
        <v>10</v>
      </c>
      <c r="R115" s="455">
        <f t="shared" si="145"/>
        <v>0</v>
      </c>
      <c r="S115" s="455"/>
      <c r="T115" s="455">
        <f>SUM(T116:T125)</f>
        <v>2</v>
      </c>
      <c r="U115" s="455"/>
      <c r="V115" s="455">
        <f>SUM(V116:V125)</f>
        <v>9</v>
      </c>
      <c r="W115" s="39"/>
      <c r="X115" s="39"/>
      <c r="Y115" s="39"/>
      <c r="Z115" s="39"/>
      <c r="AA115" s="455">
        <f>SUM(AA116:AA125)</f>
        <v>19250</v>
      </c>
      <c r="AB115" s="174">
        <f t="shared" si="138"/>
        <v>0.378638867033832</v>
      </c>
      <c r="AC115" s="455">
        <f>SUM(AC116:AC125)</f>
        <v>21350</v>
      </c>
      <c r="AD115" s="455"/>
      <c r="AE115" s="455"/>
      <c r="AF115" s="455"/>
      <c r="AG115" s="39"/>
      <c r="AH115" s="39"/>
      <c r="AI115" s="680"/>
      <c r="AJ115" s="569"/>
      <c r="AK115" s="570"/>
      <c r="AL115" s="571"/>
      <c r="AM115" s="571"/>
      <c r="AN115" s="572"/>
      <c r="AO115" s="683"/>
      <c r="AP115" s="680"/>
      <c r="AQ115" s="680"/>
      <c r="AR115" s="684"/>
      <c r="AS115" s="683"/>
      <c r="AT115" s="683"/>
      <c r="AU115" s="39">
        <f t="shared" ref="AU115:BD115" si="146">SUM(AU116:AU125)</f>
        <v>50840</v>
      </c>
      <c r="AV115" s="39">
        <f t="shared" si="146"/>
        <v>0</v>
      </c>
      <c r="AW115" s="39">
        <f t="shared" si="146"/>
        <v>0</v>
      </c>
      <c r="AX115" s="39">
        <f t="shared" si="146"/>
        <v>7650</v>
      </c>
      <c r="AY115" s="39">
        <f t="shared" si="146"/>
        <v>0</v>
      </c>
      <c r="AZ115" s="39">
        <f t="shared" si="146"/>
        <v>0</v>
      </c>
      <c r="BA115" s="39">
        <f t="shared" si="146"/>
        <v>36000</v>
      </c>
      <c r="BB115" s="39">
        <f t="shared" si="146"/>
        <v>0</v>
      </c>
      <c r="BC115" s="39">
        <f t="shared" si="146"/>
        <v>5690</v>
      </c>
      <c r="BD115" s="39">
        <f t="shared" si="146"/>
        <v>1500</v>
      </c>
      <c r="BE115" s="604"/>
      <c r="BF115" s="142"/>
      <c r="BG115" s="604"/>
      <c r="BH115" s="37"/>
      <c r="BI115" s="604"/>
      <c r="BJ115" s="604"/>
      <c r="BK115" s="604"/>
      <c r="BL115" s="604"/>
      <c r="BM115" s="636"/>
      <c r="BN115" s="636"/>
      <c r="BO115" s="636"/>
      <c r="BP115" s="636"/>
      <c r="BQ115" s="227"/>
      <c r="BR115" s="115"/>
      <c r="BS115" s="115"/>
      <c r="BT115" s="115"/>
      <c r="BU115" s="115"/>
      <c r="BV115" s="115"/>
      <c r="XFD115"/>
    </row>
    <row r="116" ht="42" hidden="1" customHeight="1" spans="1:16384">
      <c r="A116" s="149">
        <v>88</v>
      </c>
      <c r="B116" s="32">
        <v>1</v>
      </c>
      <c r="C116" s="96" t="s">
        <v>87</v>
      </c>
      <c r="D116" s="249">
        <v>1</v>
      </c>
      <c r="E116" s="249">
        <v>20000</v>
      </c>
      <c r="F116" s="103" t="s">
        <v>1871</v>
      </c>
      <c r="G116" s="103" t="s">
        <v>1872</v>
      </c>
      <c r="H116" s="306">
        <v>46000</v>
      </c>
      <c r="I116" s="306"/>
      <c r="J116" s="40">
        <f t="shared" ref="J116:J125" si="147">AU116</f>
        <v>16000</v>
      </c>
      <c r="K116" s="40">
        <v>1</v>
      </c>
      <c r="L116" s="40">
        <v>1</v>
      </c>
      <c r="M116" s="40">
        <v>1</v>
      </c>
      <c r="N116" s="40">
        <v>1</v>
      </c>
      <c r="O116" s="456">
        <v>1</v>
      </c>
      <c r="P116" s="455"/>
      <c r="Q116" s="456">
        <v>1</v>
      </c>
      <c r="R116" s="456"/>
      <c r="S116" s="523"/>
      <c r="T116" s="456"/>
      <c r="U116" s="523"/>
      <c r="V116" s="456">
        <v>1</v>
      </c>
      <c r="W116" s="32">
        <f t="shared" ref="W116:W125" si="148">O116*J116</f>
        <v>16000</v>
      </c>
      <c r="X116" s="32">
        <f t="shared" ref="X116:X125" si="149">Q116*J116</f>
        <v>16000</v>
      </c>
      <c r="Y116" s="32">
        <f t="shared" ref="Y116:Y125" si="150">T116/J116</f>
        <v>0</v>
      </c>
      <c r="Z116" s="32">
        <f t="shared" ref="Z116:Z125" si="151">AJ116*J116</f>
        <v>16000</v>
      </c>
      <c r="AA116" s="253">
        <v>13000</v>
      </c>
      <c r="AB116" s="174">
        <f t="shared" ref="AB116:AB127" si="152">AA116/J116</f>
        <v>0.8125</v>
      </c>
      <c r="AC116" s="456">
        <v>15000</v>
      </c>
      <c r="AD116" s="480">
        <v>1</v>
      </c>
      <c r="AE116" s="480">
        <v>9165</v>
      </c>
      <c r="AF116" s="523"/>
      <c r="AG116" s="37">
        <f t="shared" ref="AG116:AG126" si="153">J116*0.75*AJ116</f>
        <v>12000</v>
      </c>
      <c r="AH116" s="175">
        <f>AA116-AG116</f>
        <v>1000</v>
      </c>
      <c r="AI116" s="182">
        <v>44679</v>
      </c>
      <c r="AJ116" s="565">
        <v>1</v>
      </c>
      <c r="AK116" s="566"/>
      <c r="AL116" s="152">
        <v>180</v>
      </c>
      <c r="AM116" s="152">
        <v>180</v>
      </c>
      <c r="AN116" s="195">
        <v>1</v>
      </c>
      <c r="AO116" s="598" t="s">
        <v>1873</v>
      </c>
      <c r="AP116" s="182"/>
      <c r="AQ116" s="182"/>
      <c r="AR116" s="594" t="s">
        <v>1874</v>
      </c>
      <c r="AS116" s="595"/>
      <c r="AT116" s="595"/>
      <c r="AU116" s="40">
        <f>AV116+AW116+AX116+AY116+AZ116+BA116+BC116+BD116+BB116</f>
        <v>16000</v>
      </c>
      <c r="AV116" s="39"/>
      <c r="AW116" s="39"/>
      <c r="AX116" s="39"/>
      <c r="AY116" s="39"/>
      <c r="AZ116" s="39"/>
      <c r="BA116" s="97">
        <v>16000</v>
      </c>
      <c r="BB116" s="97"/>
      <c r="BC116" s="39"/>
      <c r="BD116" s="39"/>
      <c r="BE116" s="210" t="s">
        <v>319</v>
      </c>
      <c r="BF116" s="609" t="s">
        <v>320</v>
      </c>
      <c r="BG116" s="210" t="s">
        <v>321</v>
      </c>
      <c r="BH116" s="33" t="s">
        <v>87</v>
      </c>
      <c r="BI116" s="33" t="s">
        <v>1213</v>
      </c>
      <c r="BJ116" s="210" t="s">
        <v>1214</v>
      </c>
      <c r="BK116" s="210" t="s">
        <v>1215</v>
      </c>
      <c r="BL116" s="219">
        <v>13899490121</v>
      </c>
      <c r="BM116" s="641" t="s">
        <v>1875</v>
      </c>
      <c r="BN116" s="642">
        <v>16698789696</v>
      </c>
      <c r="BO116" s="641" t="s">
        <v>681</v>
      </c>
      <c r="BP116" s="641" t="s">
        <v>1617</v>
      </c>
      <c r="BQ116" s="225"/>
      <c r="BR116" s="115"/>
      <c r="BS116" s="115"/>
      <c r="BT116" s="115"/>
      <c r="BU116" s="115"/>
      <c r="BV116" s="115"/>
      <c r="XFD116"/>
    </row>
    <row r="117" ht="42" hidden="1" customHeight="1" spans="1:16384">
      <c r="A117" s="149">
        <v>89</v>
      </c>
      <c r="B117" s="40">
        <v>1</v>
      </c>
      <c r="C117" s="42" t="s">
        <v>88</v>
      </c>
      <c r="D117" s="422">
        <v>1</v>
      </c>
      <c r="E117" s="480">
        <v>3000</v>
      </c>
      <c r="F117" s="104" t="s">
        <v>1876</v>
      </c>
      <c r="G117" s="479" t="s">
        <v>1877</v>
      </c>
      <c r="H117" s="149">
        <v>20000</v>
      </c>
      <c r="I117" s="149"/>
      <c r="J117" s="40">
        <f t="shared" si="147"/>
        <v>6000</v>
      </c>
      <c r="K117" s="504">
        <v>1</v>
      </c>
      <c r="L117" s="306">
        <v>1</v>
      </c>
      <c r="M117" s="306">
        <v>1</v>
      </c>
      <c r="N117" s="306">
        <v>1</v>
      </c>
      <c r="O117" s="456">
        <v>1</v>
      </c>
      <c r="P117" s="456"/>
      <c r="Q117" s="456">
        <v>1</v>
      </c>
      <c r="R117" s="456"/>
      <c r="S117" s="521">
        <v>44792</v>
      </c>
      <c r="T117" s="456">
        <v>1</v>
      </c>
      <c r="U117" s="521">
        <v>44813</v>
      </c>
      <c r="V117" s="456">
        <v>1</v>
      </c>
      <c r="W117" s="32">
        <f t="shared" si="148"/>
        <v>6000</v>
      </c>
      <c r="X117" s="32">
        <f t="shared" si="149"/>
        <v>6000</v>
      </c>
      <c r="Y117" s="32">
        <f t="shared" si="150"/>
        <v>0.000166666666666667</v>
      </c>
      <c r="Z117" s="32">
        <f t="shared" si="151"/>
        <v>6000</v>
      </c>
      <c r="AA117" s="480">
        <v>1000</v>
      </c>
      <c r="AB117" s="174">
        <f t="shared" si="152"/>
        <v>0.166666666666667</v>
      </c>
      <c r="AC117" s="480"/>
      <c r="AD117" s="480">
        <v>1</v>
      </c>
      <c r="AE117" s="480"/>
      <c r="AF117" s="480"/>
      <c r="AG117" s="37">
        <f t="shared" si="153"/>
        <v>4500</v>
      </c>
      <c r="AH117" s="175">
        <f>AA117-AG117</f>
        <v>-3500</v>
      </c>
      <c r="AI117" s="182">
        <v>44816</v>
      </c>
      <c r="AJ117" s="565">
        <v>1</v>
      </c>
      <c r="AK117" s="566"/>
      <c r="AL117" s="152"/>
      <c r="AM117" s="152"/>
      <c r="AN117" s="195" t="e">
        <v>#DIV/0!</v>
      </c>
      <c r="AO117" s="595"/>
      <c r="AP117" s="182"/>
      <c r="AQ117" s="182"/>
      <c r="AR117" s="594" t="s">
        <v>1878</v>
      </c>
      <c r="AS117" s="598" t="s">
        <v>1879</v>
      </c>
      <c r="AT117" s="598" t="s">
        <v>1297</v>
      </c>
      <c r="AU117" s="40">
        <f>AV117+AW117+AX117+AY117+AZ117+BA117+BC117+BD117+BB117</f>
        <v>6000</v>
      </c>
      <c r="AV117" s="40"/>
      <c r="AW117" s="40"/>
      <c r="AX117" s="40"/>
      <c r="AY117" s="40"/>
      <c r="AZ117" s="40"/>
      <c r="BA117" s="97">
        <v>6000</v>
      </c>
      <c r="BB117" s="97"/>
      <c r="BC117" s="40"/>
      <c r="BD117" s="40"/>
      <c r="BE117" s="210" t="s">
        <v>319</v>
      </c>
      <c r="BF117" s="210" t="s">
        <v>320</v>
      </c>
      <c r="BG117" s="210" t="s">
        <v>321</v>
      </c>
      <c r="BH117" s="210" t="s">
        <v>88</v>
      </c>
      <c r="BI117" s="42" t="s">
        <v>322</v>
      </c>
      <c r="BJ117" s="210" t="s">
        <v>323</v>
      </c>
      <c r="BK117" s="210" t="s">
        <v>324</v>
      </c>
      <c r="BL117" s="219">
        <v>13899485857</v>
      </c>
      <c r="BM117" s="642"/>
      <c r="BN117" s="642"/>
      <c r="BO117" s="642"/>
      <c r="BP117" s="642"/>
      <c r="BQ117" s="227"/>
      <c r="BR117" s="115"/>
      <c r="BS117" s="115"/>
      <c r="BT117" s="115"/>
      <c r="BU117" s="115"/>
      <c r="BV117" s="115"/>
      <c r="XFD117"/>
    </row>
    <row r="118" ht="42" hidden="1" customHeight="1" spans="1:16384">
      <c r="A118" s="149">
        <v>90</v>
      </c>
      <c r="B118" s="40">
        <v>1</v>
      </c>
      <c r="C118" s="42" t="s">
        <v>88</v>
      </c>
      <c r="D118" s="480">
        <v>1</v>
      </c>
      <c r="E118" s="480">
        <v>3000</v>
      </c>
      <c r="F118" s="104" t="s">
        <v>1880</v>
      </c>
      <c r="G118" s="479" t="s">
        <v>1881</v>
      </c>
      <c r="H118" s="149">
        <v>3750</v>
      </c>
      <c r="I118" s="149"/>
      <c r="J118" s="40">
        <f t="shared" si="147"/>
        <v>3750</v>
      </c>
      <c r="K118" s="39"/>
      <c r="L118" s="39"/>
      <c r="M118" s="39"/>
      <c r="N118" s="40">
        <v>1</v>
      </c>
      <c r="O118" s="456">
        <v>1</v>
      </c>
      <c r="P118" s="456"/>
      <c r="Q118" s="456">
        <v>1</v>
      </c>
      <c r="R118" s="456"/>
      <c r="S118" s="521"/>
      <c r="T118" s="456"/>
      <c r="U118" s="521"/>
      <c r="V118" s="456">
        <v>1</v>
      </c>
      <c r="W118" s="32">
        <f t="shared" si="148"/>
        <v>3750</v>
      </c>
      <c r="X118" s="32">
        <f t="shared" si="149"/>
        <v>3750</v>
      </c>
      <c r="Y118" s="32">
        <f t="shared" si="150"/>
        <v>0</v>
      </c>
      <c r="Z118" s="32">
        <f t="shared" si="151"/>
        <v>3750</v>
      </c>
      <c r="AA118" s="480">
        <v>1000</v>
      </c>
      <c r="AB118" s="174">
        <f t="shared" si="152"/>
        <v>0.266666666666667</v>
      </c>
      <c r="AC118" s="480"/>
      <c r="AD118" s="480">
        <v>1</v>
      </c>
      <c r="AE118" s="480"/>
      <c r="AF118" s="480"/>
      <c r="AG118" s="37">
        <f t="shared" si="153"/>
        <v>2812.5</v>
      </c>
      <c r="AH118" s="175">
        <f>AA118-AG118</f>
        <v>-1812.5</v>
      </c>
      <c r="AI118" s="182">
        <v>44804</v>
      </c>
      <c r="AJ118" s="462">
        <v>1</v>
      </c>
      <c r="AK118" s="254"/>
      <c r="AL118" s="149"/>
      <c r="AM118" s="149"/>
      <c r="AN118" s="195" t="e">
        <v>#DIV/0!</v>
      </c>
      <c r="AO118" s="523"/>
      <c r="AP118" s="179"/>
      <c r="AQ118" s="179"/>
      <c r="AR118" s="594" t="s">
        <v>1878</v>
      </c>
      <c r="AS118" s="589" t="s">
        <v>1879</v>
      </c>
      <c r="AT118" s="589" t="s">
        <v>1297</v>
      </c>
      <c r="AU118" s="40">
        <f>AV118+AW118+AX118+AY118+AZ118+BA118+BC118+BD118+BB118</f>
        <v>3750</v>
      </c>
      <c r="AV118" s="39"/>
      <c r="AW118" s="39"/>
      <c r="AX118" s="40">
        <v>750</v>
      </c>
      <c r="AY118" s="39"/>
      <c r="AZ118" s="39"/>
      <c r="BA118" s="40">
        <v>3000</v>
      </c>
      <c r="BB118" s="39"/>
      <c r="BC118" s="39"/>
      <c r="BD118" s="39"/>
      <c r="BE118" s="210" t="s">
        <v>319</v>
      </c>
      <c r="BF118" s="210" t="s">
        <v>320</v>
      </c>
      <c r="BG118" s="210" t="s">
        <v>321</v>
      </c>
      <c r="BH118" s="210" t="s">
        <v>88</v>
      </c>
      <c r="BI118" s="42" t="s">
        <v>322</v>
      </c>
      <c r="BJ118" s="210" t="s">
        <v>323</v>
      </c>
      <c r="BK118" s="210" t="s">
        <v>324</v>
      </c>
      <c r="BL118" s="219">
        <v>13899485857</v>
      </c>
      <c r="BM118" s="642"/>
      <c r="BN118" s="642"/>
      <c r="BO118" s="642"/>
      <c r="BP118" s="642"/>
      <c r="BQ118" s="227" t="s">
        <v>534</v>
      </c>
      <c r="BR118" s="115"/>
      <c r="BS118" s="115"/>
      <c r="BT118" s="115"/>
      <c r="BU118" s="115"/>
      <c r="BV118" s="115"/>
      <c r="XFD118"/>
    </row>
    <row r="119" ht="42" hidden="1" customHeight="1" spans="1:16384">
      <c r="A119" s="149">
        <v>91</v>
      </c>
      <c r="B119" s="32">
        <v>1</v>
      </c>
      <c r="C119" s="96" t="s">
        <v>89</v>
      </c>
      <c r="D119" s="249">
        <v>1</v>
      </c>
      <c r="E119" s="249">
        <v>510</v>
      </c>
      <c r="F119" s="69" t="s">
        <v>1882</v>
      </c>
      <c r="G119" s="457" t="s">
        <v>1883</v>
      </c>
      <c r="H119" s="40">
        <v>510</v>
      </c>
      <c r="I119" s="40"/>
      <c r="J119" s="97">
        <f t="shared" si="147"/>
        <v>510</v>
      </c>
      <c r="K119" s="40">
        <v>1</v>
      </c>
      <c r="L119" s="40">
        <v>1</v>
      </c>
      <c r="M119" s="40"/>
      <c r="N119" s="40"/>
      <c r="O119" s="253">
        <v>1</v>
      </c>
      <c r="P119" s="253"/>
      <c r="Q119" s="253">
        <v>1</v>
      </c>
      <c r="R119" s="253"/>
      <c r="S119" s="253"/>
      <c r="T119" s="456"/>
      <c r="U119" s="456"/>
      <c r="V119" s="456">
        <v>1</v>
      </c>
      <c r="W119" s="32">
        <f t="shared" si="148"/>
        <v>510</v>
      </c>
      <c r="X119" s="32">
        <f t="shared" si="149"/>
        <v>510</v>
      </c>
      <c r="Y119" s="32">
        <f t="shared" si="150"/>
        <v>0</v>
      </c>
      <c r="Z119" s="32">
        <f t="shared" si="151"/>
        <v>510</v>
      </c>
      <c r="AA119" s="675">
        <v>80</v>
      </c>
      <c r="AB119" s="174">
        <f t="shared" si="152"/>
        <v>0.156862745098039</v>
      </c>
      <c r="AC119" s="480">
        <v>150</v>
      </c>
      <c r="AD119" s="480"/>
      <c r="AE119" s="480"/>
      <c r="AF119" s="480"/>
      <c r="AG119" s="37">
        <f t="shared" si="153"/>
        <v>382.5</v>
      </c>
      <c r="AH119" s="175">
        <v>-169.5</v>
      </c>
      <c r="AI119" s="182">
        <v>44740</v>
      </c>
      <c r="AJ119" s="565">
        <v>1</v>
      </c>
      <c r="AK119" s="566"/>
      <c r="AL119" s="152">
        <v>10</v>
      </c>
      <c r="AM119" s="152">
        <v>10</v>
      </c>
      <c r="AN119" s="195">
        <v>1</v>
      </c>
      <c r="AO119" s="598" t="s">
        <v>1884</v>
      </c>
      <c r="AP119" s="182"/>
      <c r="AQ119" s="182"/>
      <c r="AR119" s="596"/>
      <c r="AS119" s="595"/>
      <c r="AT119" s="595"/>
      <c r="AU119" s="40">
        <v>510</v>
      </c>
      <c r="AV119" s="40"/>
      <c r="AW119" s="40"/>
      <c r="AX119" s="40"/>
      <c r="AY119" s="40"/>
      <c r="AZ119" s="40"/>
      <c r="BA119" s="40"/>
      <c r="BB119" s="40"/>
      <c r="BC119" s="40">
        <v>510</v>
      </c>
      <c r="BD119" s="40"/>
      <c r="BE119" s="614" t="s">
        <v>319</v>
      </c>
      <c r="BF119" s="611" t="s">
        <v>320</v>
      </c>
      <c r="BG119" s="272" t="s">
        <v>321</v>
      </c>
      <c r="BH119" s="269" t="s">
        <v>89</v>
      </c>
      <c r="BI119" s="606" t="s">
        <v>1064</v>
      </c>
      <c r="BJ119" s="269" t="s">
        <v>1885</v>
      </c>
      <c r="BK119" s="269" t="s">
        <v>1886</v>
      </c>
      <c r="BL119" s="32">
        <v>15719021555</v>
      </c>
      <c r="BM119" s="480"/>
      <c r="BN119" s="480"/>
      <c r="BO119" s="480"/>
      <c r="BP119" s="480"/>
      <c r="BQ119" s="151" t="s">
        <v>1887</v>
      </c>
      <c r="BR119" s="115"/>
      <c r="BS119" s="115"/>
      <c r="BT119" s="115"/>
      <c r="BU119" s="115"/>
      <c r="BV119" s="115"/>
      <c r="XFD119"/>
    </row>
    <row r="120" ht="42" hidden="1" customHeight="1" spans="1:16384">
      <c r="A120" s="149">
        <v>92</v>
      </c>
      <c r="B120" s="32">
        <v>1</v>
      </c>
      <c r="C120" s="96" t="s">
        <v>89</v>
      </c>
      <c r="D120" s="249">
        <v>1</v>
      </c>
      <c r="E120" s="249">
        <v>1500</v>
      </c>
      <c r="F120" s="69" t="s">
        <v>1888</v>
      </c>
      <c r="G120" s="474" t="s">
        <v>1889</v>
      </c>
      <c r="H120" s="472">
        <v>1500</v>
      </c>
      <c r="I120" s="472"/>
      <c r="J120" s="97">
        <f t="shared" si="147"/>
        <v>1500</v>
      </c>
      <c r="K120" s="504">
        <v>1</v>
      </c>
      <c r="L120" s="306">
        <v>1</v>
      </c>
      <c r="M120" s="306">
        <v>1</v>
      </c>
      <c r="N120" s="306">
        <v>1</v>
      </c>
      <c r="O120" s="509">
        <v>1</v>
      </c>
      <c r="P120" s="509"/>
      <c r="Q120" s="509">
        <v>1</v>
      </c>
      <c r="R120" s="509"/>
      <c r="S120" s="509"/>
      <c r="T120" s="509"/>
      <c r="U120" s="509"/>
      <c r="V120" s="509">
        <v>1</v>
      </c>
      <c r="W120" s="32">
        <f t="shared" si="148"/>
        <v>1500</v>
      </c>
      <c r="X120" s="32">
        <f t="shared" si="149"/>
        <v>1500</v>
      </c>
      <c r="Y120" s="32">
        <f t="shared" si="150"/>
        <v>0</v>
      </c>
      <c r="Z120" s="32">
        <f t="shared" si="151"/>
        <v>1500</v>
      </c>
      <c r="AA120" s="675">
        <v>650</v>
      </c>
      <c r="AB120" s="174">
        <f t="shared" si="152"/>
        <v>0.433333333333333</v>
      </c>
      <c r="AC120" s="480">
        <v>200</v>
      </c>
      <c r="AD120" s="480"/>
      <c r="AE120" s="480"/>
      <c r="AF120" s="480"/>
      <c r="AG120" s="37">
        <f t="shared" si="153"/>
        <v>1125</v>
      </c>
      <c r="AH120" s="175">
        <f t="shared" ref="AH120:AH125" si="154">AA120-AG120</f>
        <v>-475</v>
      </c>
      <c r="AI120" s="182">
        <v>44743</v>
      </c>
      <c r="AJ120" s="565">
        <v>1</v>
      </c>
      <c r="AK120" s="566"/>
      <c r="AL120" s="152"/>
      <c r="AM120" s="152"/>
      <c r="AN120" s="195" t="e">
        <v>#DIV/0!</v>
      </c>
      <c r="AO120" s="598" t="s">
        <v>1890</v>
      </c>
      <c r="AP120" s="182"/>
      <c r="AQ120" s="182"/>
      <c r="AR120" s="596"/>
      <c r="AS120" s="595"/>
      <c r="AT120" s="595"/>
      <c r="AU120" s="40">
        <f t="shared" ref="AU120:AU125" si="155">AV120+AW120+AX120+AY120+AZ120+BA120+BC120+BD120+BB120</f>
        <v>1500</v>
      </c>
      <c r="AV120" s="472"/>
      <c r="AW120" s="472"/>
      <c r="AX120" s="472"/>
      <c r="AY120" s="472"/>
      <c r="AZ120" s="472"/>
      <c r="BA120" s="472"/>
      <c r="BB120" s="472"/>
      <c r="BC120" s="472"/>
      <c r="BD120" s="472">
        <v>1500</v>
      </c>
      <c r="BE120" s="614" t="s">
        <v>319</v>
      </c>
      <c r="BF120" s="611" t="s">
        <v>320</v>
      </c>
      <c r="BG120" s="272" t="s">
        <v>321</v>
      </c>
      <c r="BH120" s="269" t="s">
        <v>89</v>
      </c>
      <c r="BI120" s="606" t="s">
        <v>1064</v>
      </c>
      <c r="BJ120" s="269" t="s">
        <v>1885</v>
      </c>
      <c r="BK120" s="269" t="s">
        <v>1886</v>
      </c>
      <c r="BL120" s="32">
        <v>15719021555</v>
      </c>
      <c r="BM120" s="640"/>
      <c r="BN120" s="640"/>
      <c r="BO120" s="640"/>
      <c r="BP120" s="640"/>
      <c r="BQ120" s="151"/>
      <c r="BR120" s="115"/>
      <c r="BS120" s="115"/>
      <c r="BT120" s="115"/>
      <c r="BU120" s="115"/>
      <c r="BV120" s="115"/>
      <c r="XFD120"/>
    </row>
    <row r="121" ht="42" hidden="1" customHeight="1" spans="1:16384">
      <c r="A121" s="149">
        <v>93</v>
      </c>
      <c r="B121" s="302">
        <v>1</v>
      </c>
      <c r="C121" s="207" t="s">
        <v>89</v>
      </c>
      <c r="D121" s="470"/>
      <c r="E121" s="470"/>
      <c r="F121" s="88" t="s">
        <v>1891</v>
      </c>
      <c r="G121" s="104" t="s">
        <v>1892</v>
      </c>
      <c r="H121" s="97">
        <v>1300</v>
      </c>
      <c r="I121" s="97"/>
      <c r="J121" s="97">
        <f t="shared" si="147"/>
        <v>1300</v>
      </c>
      <c r="K121" s="40">
        <v>1</v>
      </c>
      <c r="L121" s="40">
        <v>1</v>
      </c>
      <c r="M121" s="40">
        <v>1</v>
      </c>
      <c r="N121" s="40">
        <v>1</v>
      </c>
      <c r="O121" s="456">
        <v>1</v>
      </c>
      <c r="P121" s="456"/>
      <c r="Q121" s="456">
        <v>1</v>
      </c>
      <c r="R121" s="456"/>
      <c r="S121" s="521"/>
      <c r="T121" s="456"/>
      <c r="U121" s="521"/>
      <c r="V121" s="456">
        <v>1</v>
      </c>
      <c r="W121" s="32">
        <f t="shared" si="148"/>
        <v>1300</v>
      </c>
      <c r="X121" s="32">
        <f t="shared" si="149"/>
        <v>1300</v>
      </c>
      <c r="Y121" s="32">
        <f t="shared" si="150"/>
        <v>0</v>
      </c>
      <c r="Z121" s="32">
        <f t="shared" si="151"/>
        <v>0</v>
      </c>
      <c r="AA121" s="253"/>
      <c r="AB121" s="174">
        <f t="shared" si="152"/>
        <v>0</v>
      </c>
      <c r="AC121" s="253"/>
      <c r="AD121" s="253"/>
      <c r="AE121" s="253"/>
      <c r="AF121" s="253"/>
      <c r="AG121" s="37">
        <f t="shared" si="153"/>
        <v>0</v>
      </c>
      <c r="AH121" s="175">
        <f t="shared" si="154"/>
        <v>0</v>
      </c>
      <c r="AI121" s="182">
        <v>44835</v>
      </c>
      <c r="AJ121" s="565"/>
      <c r="AK121" s="566"/>
      <c r="AL121" s="152"/>
      <c r="AM121" s="152"/>
      <c r="AN121" s="195" t="e">
        <v>#DIV/0!</v>
      </c>
      <c r="AO121" s="591" t="s">
        <v>1893</v>
      </c>
      <c r="AP121" s="152"/>
      <c r="AQ121" s="152"/>
      <c r="AR121" s="565"/>
      <c r="AS121" s="565"/>
      <c r="AT121" s="565"/>
      <c r="AU121" s="40">
        <f t="shared" si="155"/>
        <v>1300</v>
      </c>
      <c r="AV121" s="97"/>
      <c r="AW121" s="97"/>
      <c r="AX121" s="660">
        <v>300</v>
      </c>
      <c r="AY121" s="660"/>
      <c r="AZ121" s="97"/>
      <c r="BA121" s="660">
        <v>1000</v>
      </c>
      <c r="BB121" s="660"/>
      <c r="BC121" s="40"/>
      <c r="BD121" s="40"/>
      <c r="BE121" s="210" t="s">
        <v>319</v>
      </c>
      <c r="BF121" s="609" t="s">
        <v>320</v>
      </c>
      <c r="BG121" s="210" t="s">
        <v>321</v>
      </c>
      <c r="BH121" s="484" t="s">
        <v>89</v>
      </c>
      <c r="BI121" s="484" t="s">
        <v>1064</v>
      </c>
      <c r="BJ121" s="210" t="s">
        <v>1885</v>
      </c>
      <c r="BK121" s="210" t="s">
        <v>1894</v>
      </c>
      <c r="BL121" s="219">
        <v>15719021555</v>
      </c>
      <c r="BM121" s="642"/>
      <c r="BN121" s="642"/>
      <c r="BO121" s="642"/>
      <c r="BP121" s="642"/>
      <c r="BQ121" s="150" t="s">
        <v>1598</v>
      </c>
      <c r="BR121" s="115"/>
      <c r="BS121" s="115"/>
      <c r="BT121" s="115"/>
      <c r="BU121" s="115"/>
      <c r="BV121" s="115"/>
      <c r="XFD121"/>
    </row>
    <row r="122" ht="42" hidden="1" customHeight="1" spans="1:16384">
      <c r="A122" s="149">
        <v>94</v>
      </c>
      <c r="B122" s="302">
        <v>1</v>
      </c>
      <c r="C122" s="207" t="s">
        <v>89</v>
      </c>
      <c r="D122" s="470"/>
      <c r="E122" s="470"/>
      <c r="F122" s="104" t="s">
        <v>1895</v>
      </c>
      <c r="G122" s="479" t="s">
        <v>1896</v>
      </c>
      <c r="H122" s="40">
        <v>5300</v>
      </c>
      <c r="I122" s="40"/>
      <c r="J122" s="97">
        <f t="shared" si="147"/>
        <v>2300</v>
      </c>
      <c r="K122" s="504">
        <v>1</v>
      </c>
      <c r="L122" s="306">
        <v>1</v>
      </c>
      <c r="M122" s="306">
        <v>1</v>
      </c>
      <c r="N122" s="306">
        <v>1</v>
      </c>
      <c r="O122" s="456">
        <v>1</v>
      </c>
      <c r="P122" s="456"/>
      <c r="Q122" s="456">
        <v>1</v>
      </c>
      <c r="R122" s="456"/>
      <c r="S122" s="456"/>
      <c r="T122" s="456"/>
      <c r="U122" s="456"/>
      <c r="V122" s="456">
        <v>1</v>
      </c>
      <c r="W122" s="32">
        <f t="shared" si="148"/>
        <v>2300</v>
      </c>
      <c r="X122" s="32">
        <f t="shared" si="149"/>
        <v>2300</v>
      </c>
      <c r="Y122" s="32">
        <f t="shared" si="150"/>
        <v>0</v>
      </c>
      <c r="Z122" s="32">
        <f t="shared" si="151"/>
        <v>2300</v>
      </c>
      <c r="AA122" s="480">
        <v>10</v>
      </c>
      <c r="AB122" s="174">
        <f t="shared" si="152"/>
        <v>0.00434782608695652</v>
      </c>
      <c r="AC122" s="480"/>
      <c r="AD122" s="480"/>
      <c r="AE122" s="480"/>
      <c r="AF122" s="480"/>
      <c r="AG122" s="37">
        <f t="shared" si="153"/>
        <v>1725</v>
      </c>
      <c r="AH122" s="175">
        <f t="shared" si="154"/>
        <v>-1715</v>
      </c>
      <c r="AI122" s="182">
        <v>44798</v>
      </c>
      <c r="AJ122" s="565">
        <v>1</v>
      </c>
      <c r="AK122" s="678"/>
      <c r="AL122" s="565"/>
      <c r="AM122" s="565"/>
      <c r="AN122" s="679" t="e">
        <v>#DIV/0!</v>
      </c>
      <c r="AO122" s="595" t="s">
        <v>1897</v>
      </c>
      <c r="AP122" s="182"/>
      <c r="AQ122" s="182"/>
      <c r="AR122" s="596"/>
      <c r="AS122" s="595"/>
      <c r="AT122" s="595"/>
      <c r="AU122" s="40">
        <f t="shared" si="155"/>
        <v>2300</v>
      </c>
      <c r="AV122" s="40"/>
      <c r="AW122" s="40"/>
      <c r="AX122" s="40">
        <v>2300</v>
      </c>
      <c r="AY122" s="40"/>
      <c r="AZ122" s="40"/>
      <c r="BA122" s="40"/>
      <c r="BB122" s="40"/>
      <c r="BC122" s="40"/>
      <c r="BD122" s="40"/>
      <c r="BE122" s="210" t="s">
        <v>319</v>
      </c>
      <c r="BF122" s="609" t="s">
        <v>320</v>
      </c>
      <c r="BG122" s="210" t="s">
        <v>321</v>
      </c>
      <c r="BH122" s="484" t="s">
        <v>89</v>
      </c>
      <c r="BI122" s="484" t="s">
        <v>1064</v>
      </c>
      <c r="BJ122" s="210" t="s">
        <v>1885</v>
      </c>
      <c r="BK122" s="210" t="s">
        <v>1894</v>
      </c>
      <c r="BL122" s="219">
        <v>15719021555</v>
      </c>
      <c r="BM122" s="642"/>
      <c r="BN122" s="642"/>
      <c r="BO122" s="642"/>
      <c r="BP122" s="642"/>
      <c r="BQ122" s="151"/>
      <c r="BR122" s="115"/>
      <c r="BS122" s="115"/>
      <c r="BT122" s="115"/>
      <c r="BU122" s="115"/>
      <c r="BV122" s="115"/>
      <c r="XFD122"/>
    </row>
    <row r="123" ht="42" hidden="1" customHeight="1" spans="1:16384">
      <c r="A123" s="149">
        <v>95</v>
      </c>
      <c r="B123" s="302">
        <v>1</v>
      </c>
      <c r="C123" s="207" t="s">
        <v>89</v>
      </c>
      <c r="D123" s="470"/>
      <c r="E123" s="470"/>
      <c r="F123" s="104" t="s">
        <v>1898</v>
      </c>
      <c r="G123" s="479" t="s">
        <v>1899</v>
      </c>
      <c r="H123" s="40">
        <v>8300</v>
      </c>
      <c r="I123" s="40"/>
      <c r="J123" s="97">
        <f t="shared" si="147"/>
        <v>4300</v>
      </c>
      <c r="K123" s="504">
        <v>1</v>
      </c>
      <c r="L123" s="306">
        <v>1</v>
      </c>
      <c r="M123" s="306">
        <v>1</v>
      </c>
      <c r="N123" s="306">
        <v>1</v>
      </c>
      <c r="O123" s="456">
        <v>1</v>
      </c>
      <c r="P123" s="456"/>
      <c r="Q123" s="456">
        <v>1</v>
      </c>
      <c r="R123" s="456"/>
      <c r="S123" s="456"/>
      <c r="T123" s="456"/>
      <c r="U123" s="456"/>
      <c r="V123" s="456">
        <v>1</v>
      </c>
      <c r="W123" s="32">
        <f t="shared" si="148"/>
        <v>4300</v>
      </c>
      <c r="X123" s="32">
        <f t="shared" si="149"/>
        <v>4300</v>
      </c>
      <c r="Y123" s="32">
        <f t="shared" si="150"/>
        <v>0</v>
      </c>
      <c r="Z123" s="32">
        <f t="shared" si="151"/>
        <v>4300</v>
      </c>
      <c r="AA123" s="480">
        <v>10</v>
      </c>
      <c r="AB123" s="174">
        <f t="shared" si="152"/>
        <v>0.00232558139534884</v>
      </c>
      <c r="AC123" s="480"/>
      <c r="AD123" s="480"/>
      <c r="AE123" s="480"/>
      <c r="AF123" s="480"/>
      <c r="AG123" s="37">
        <f t="shared" si="153"/>
        <v>3225</v>
      </c>
      <c r="AH123" s="175">
        <f t="shared" si="154"/>
        <v>-3215</v>
      </c>
      <c r="AI123" s="182">
        <v>44798</v>
      </c>
      <c r="AJ123" s="565">
        <v>1</v>
      </c>
      <c r="AK123" s="678"/>
      <c r="AL123" s="565"/>
      <c r="AM123" s="565"/>
      <c r="AN123" s="679" t="e">
        <v>#DIV/0!</v>
      </c>
      <c r="AO123" s="595" t="s">
        <v>1900</v>
      </c>
      <c r="AP123" s="182"/>
      <c r="AQ123" s="182"/>
      <c r="AR123" s="596"/>
      <c r="AS123" s="595"/>
      <c r="AT123" s="595"/>
      <c r="AU123" s="40">
        <f t="shared" si="155"/>
        <v>4300</v>
      </c>
      <c r="AV123" s="40"/>
      <c r="AW123" s="40"/>
      <c r="AX123" s="40">
        <v>4300</v>
      </c>
      <c r="AY123" s="40"/>
      <c r="AZ123" s="40"/>
      <c r="BA123" s="40"/>
      <c r="BB123" s="40"/>
      <c r="BC123" s="40"/>
      <c r="BD123" s="40"/>
      <c r="BE123" s="210" t="s">
        <v>319</v>
      </c>
      <c r="BF123" s="609" t="s">
        <v>320</v>
      </c>
      <c r="BG123" s="210" t="s">
        <v>321</v>
      </c>
      <c r="BH123" s="484" t="s">
        <v>89</v>
      </c>
      <c r="BI123" s="484" t="s">
        <v>1064</v>
      </c>
      <c r="BJ123" s="210" t="s">
        <v>1885</v>
      </c>
      <c r="BK123" s="210" t="s">
        <v>1894</v>
      </c>
      <c r="BL123" s="219">
        <v>15719021555</v>
      </c>
      <c r="BM123" s="642"/>
      <c r="BN123" s="642"/>
      <c r="BO123" s="642"/>
      <c r="BP123" s="642"/>
      <c r="BQ123" s="151"/>
      <c r="BR123" s="115"/>
      <c r="BS123" s="115"/>
      <c r="BT123" s="115"/>
      <c r="BU123" s="115"/>
      <c r="BV123" s="115"/>
      <c r="XFD123"/>
    </row>
    <row r="124" ht="42" hidden="1" customHeight="1" spans="1:16384">
      <c r="A124" s="149">
        <v>96</v>
      </c>
      <c r="B124" s="302">
        <v>1</v>
      </c>
      <c r="C124" s="207" t="s">
        <v>89</v>
      </c>
      <c r="D124" s="470">
        <v>1</v>
      </c>
      <c r="E124" s="470">
        <v>3600</v>
      </c>
      <c r="F124" s="88" t="s">
        <v>1901</v>
      </c>
      <c r="G124" s="104" t="s">
        <v>1902</v>
      </c>
      <c r="H124" s="40">
        <v>5180</v>
      </c>
      <c r="I124" s="40"/>
      <c r="J124" s="97">
        <f t="shared" si="147"/>
        <v>5180</v>
      </c>
      <c r="K124" s="504">
        <v>1</v>
      </c>
      <c r="L124" s="306">
        <v>1</v>
      </c>
      <c r="M124" s="306">
        <v>1</v>
      </c>
      <c r="N124" s="306">
        <v>1</v>
      </c>
      <c r="O124" s="456">
        <v>1</v>
      </c>
      <c r="P124" s="456"/>
      <c r="Q124" s="456">
        <v>1</v>
      </c>
      <c r="R124" s="456"/>
      <c r="S124" s="521">
        <v>44832</v>
      </c>
      <c r="T124" s="456">
        <v>1</v>
      </c>
      <c r="U124" s="521">
        <v>44853</v>
      </c>
      <c r="V124" s="456"/>
      <c r="W124" s="32">
        <f t="shared" si="148"/>
        <v>5180</v>
      </c>
      <c r="X124" s="32">
        <f t="shared" si="149"/>
        <v>5180</v>
      </c>
      <c r="Y124" s="32">
        <f t="shared" si="150"/>
        <v>0.000193050193050193</v>
      </c>
      <c r="Z124" s="32">
        <f t="shared" si="151"/>
        <v>0</v>
      </c>
      <c r="AA124" s="480"/>
      <c r="AB124" s="174">
        <f t="shared" si="152"/>
        <v>0</v>
      </c>
      <c r="AC124" s="480"/>
      <c r="AD124" s="480"/>
      <c r="AE124" s="480"/>
      <c r="AF124" s="480"/>
      <c r="AG124" s="37">
        <f t="shared" si="153"/>
        <v>0</v>
      </c>
      <c r="AH124" s="175">
        <f t="shared" si="154"/>
        <v>0</v>
      </c>
      <c r="AI124" s="182">
        <v>44870</v>
      </c>
      <c r="AJ124" s="565"/>
      <c r="AK124" s="678"/>
      <c r="AL124" s="565"/>
      <c r="AM124" s="565"/>
      <c r="AN124" s="679" t="e">
        <v>#DIV/0!</v>
      </c>
      <c r="AO124" s="594" t="s">
        <v>1903</v>
      </c>
      <c r="AP124" s="182"/>
      <c r="AQ124" s="182"/>
      <c r="AR124" s="594" t="s">
        <v>1904</v>
      </c>
      <c r="AS124" s="595"/>
      <c r="AT124" s="595"/>
      <c r="AU124" s="40">
        <f t="shared" si="155"/>
        <v>5180</v>
      </c>
      <c r="AV124" s="97"/>
      <c r="AW124" s="40"/>
      <c r="AX124" s="302"/>
      <c r="AY124" s="302"/>
      <c r="AZ124" s="40"/>
      <c r="BA124" s="302"/>
      <c r="BB124" s="302"/>
      <c r="BC124" s="40">
        <v>5180</v>
      </c>
      <c r="BD124" s="40"/>
      <c r="BE124" s="210" t="s">
        <v>319</v>
      </c>
      <c r="BF124" s="609" t="s">
        <v>320</v>
      </c>
      <c r="BG124" s="210" t="s">
        <v>321</v>
      </c>
      <c r="BH124" s="484" t="s">
        <v>89</v>
      </c>
      <c r="BI124" s="484" t="s">
        <v>1064</v>
      </c>
      <c r="BJ124" s="210" t="s">
        <v>1885</v>
      </c>
      <c r="BK124" s="210" t="s">
        <v>1894</v>
      </c>
      <c r="BL124" s="219">
        <v>15719021555</v>
      </c>
      <c r="BM124" s="641" t="s">
        <v>1905</v>
      </c>
      <c r="BN124" s="642"/>
      <c r="BO124" s="642"/>
      <c r="BP124" s="642"/>
      <c r="BQ124" s="151" t="s">
        <v>1688</v>
      </c>
      <c r="BR124" s="115"/>
      <c r="BS124" s="115"/>
      <c r="BT124" s="115"/>
      <c r="BU124" s="115"/>
      <c r="BV124" s="115"/>
      <c r="XFD124"/>
    </row>
    <row r="125" ht="42" hidden="1" customHeight="1" spans="1:16384">
      <c r="A125" s="149">
        <v>97</v>
      </c>
      <c r="B125" s="32">
        <v>1</v>
      </c>
      <c r="C125" s="96" t="s">
        <v>89</v>
      </c>
      <c r="D125" s="470">
        <v>1</v>
      </c>
      <c r="E125" s="470">
        <v>10000</v>
      </c>
      <c r="F125" s="85" t="s">
        <v>1906</v>
      </c>
      <c r="G125" s="85" t="s">
        <v>1907</v>
      </c>
      <c r="H125" s="40">
        <v>12000</v>
      </c>
      <c r="I125" s="40"/>
      <c r="J125" s="97">
        <f t="shared" si="147"/>
        <v>10000</v>
      </c>
      <c r="K125" s="504">
        <v>1</v>
      </c>
      <c r="L125" s="306">
        <v>1</v>
      </c>
      <c r="M125" s="306">
        <v>1</v>
      </c>
      <c r="N125" s="306">
        <v>1</v>
      </c>
      <c r="O125" s="456">
        <v>1</v>
      </c>
      <c r="P125" s="456"/>
      <c r="Q125" s="456">
        <v>1</v>
      </c>
      <c r="R125" s="456"/>
      <c r="S125" s="521"/>
      <c r="T125" s="456"/>
      <c r="U125" s="521"/>
      <c r="V125" s="456">
        <v>1</v>
      </c>
      <c r="W125" s="32">
        <f t="shared" si="148"/>
        <v>10000</v>
      </c>
      <c r="X125" s="32">
        <f t="shared" si="149"/>
        <v>10000</v>
      </c>
      <c r="Y125" s="32">
        <f t="shared" si="150"/>
        <v>0</v>
      </c>
      <c r="Z125" s="32">
        <f t="shared" si="151"/>
        <v>10000</v>
      </c>
      <c r="AA125" s="480">
        <v>3500</v>
      </c>
      <c r="AB125" s="174">
        <f t="shared" si="152"/>
        <v>0.35</v>
      </c>
      <c r="AC125" s="480">
        <v>6000</v>
      </c>
      <c r="AD125" s="480"/>
      <c r="AE125" s="480"/>
      <c r="AF125" s="480"/>
      <c r="AG125" s="37">
        <f t="shared" si="153"/>
        <v>7500</v>
      </c>
      <c r="AH125" s="175">
        <f t="shared" si="154"/>
        <v>-4000</v>
      </c>
      <c r="AI125" s="182">
        <v>44803</v>
      </c>
      <c r="AJ125" s="565">
        <v>1</v>
      </c>
      <c r="AK125" s="566"/>
      <c r="AL125" s="152"/>
      <c r="AM125" s="152"/>
      <c r="AN125" s="195" t="e">
        <v>#DIV/0!</v>
      </c>
      <c r="AO125" s="595" t="s">
        <v>1908</v>
      </c>
      <c r="AP125" s="182"/>
      <c r="AQ125" s="182"/>
      <c r="AR125" s="594" t="s">
        <v>1909</v>
      </c>
      <c r="AS125" s="595"/>
      <c r="AT125" s="595"/>
      <c r="AU125" s="40">
        <f t="shared" si="155"/>
        <v>10000</v>
      </c>
      <c r="AV125" s="40"/>
      <c r="AW125" s="40"/>
      <c r="AX125" s="40"/>
      <c r="AY125" s="40"/>
      <c r="AZ125" s="40"/>
      <c r="BA125" s="40">
        <v>10000</v>
      </c>
      <c r="BB125" s="40"/>
      <c r="BC125" s="40"/>
      <c r="BD125" s="40"/>
      <c r="BE125" s="210" t="s">
        <v>319</v>
      </c>
      <c r="BF125" s="609" t="s">
        <v>320</v>
      </c>
      <c r="BG125" s="210" t="s">
        <v>321</v>
      </c>
      <c r="BH125" s="484" t="s">
        <v>89</v>
      </c>
      <c r="BI125" s="484" t="s">
        <v>1064</v>
      </c>
      <c r="BJ125" s="484" t="s">
        <v>1885</v>
      </c>
      <c r="BK125" s="484" t="s">
        <v>1886</v>
      </c>
      <c r="BL125" s="219">
        <v>15719021555</v>
      </c>
      <c r="BM125" s="641" t="s">
        <v>1910</v>
      </c>
      <c r="BN125" s="642">
        <v>15209988404</v>
      </c>
      <c r="BO125" s="642"/>
      <c r="BP125" s="642"/>
      <c r="BQ125" s="151"/>
      <c r="BR125" s="115"/>
      <c r="BS125" s="115"/>
      <c r="BT125" s="115"/>
      <c r="BU125" s="115"/>
      <c r="BV125" s="115"/>
      <c r="XFD125"/>
    </row>
    <row r="126" ht="42" hidden="1" customHeight="1" spans="1:16384">
      <c r="A126" s="139" t="s">
        <v>326</v>
      </c>
      <c r="B126" s="459">
        <f>B127+B145+B156+B154</f>
        <v>33</v>
      </c>
      <c r="C126" s="459"/>
      <c r="D126" s="460"/>
      <c r="E126" s="460"/>
      <c r="F126" s="454" t="s">
        <v>327</v>
      </c>
      <c r="G126" s="650"/>
      <c r="H126" s="459">
        <f>H127+H145+H156+H154</f>
        <v>137220</v>
      </c>
      <c r="I126" s="459"/>
      <c r="J126" s="459">
        <f>J127+J145+J156+J154</f>
        <v>88252</v>
      </c>
      <c r="K126" s="459">
        <f t="shared" ref="K126:T126" si="156">K127+K145+K156+K154</f>
        <v>25</v>
      </c>
      <c r="L126" s="459">
        <f t="shared" si="156"/>
        <v>25</v>
      </c>
      <c r="M126" s="459">
        <f t="shared" si="156"/>
        <v>24</v>
      </c>
      <c r="N126" s="459">
        <f t="shared" si="156"/>
        <v>24</v>
      </c>
      <c r="O126" s="460">
        <f t="shared" si="156"/>
        <v>27</v>
      </c>
      <c r="P126" s="460">
        <f t="shared" si="156"/>
        <v>2</v>
      </c>
      <c r="Q126" s="460">
        <f t="shared" si="156"/>
        <v>22</v>
      </c>
      <c r="R126" s="460">
        <f t="shared" si="156"/>
        <v>4</v>
      </c>
      <c r="S126" s="460"/>
      <c r="T126" s="460">
        <f>T127+T145+T156+T154</f>
        <v>6</v>
      </c>
      <c r="U126" s="460"/>
      <c r="V126" s="460">
        <f>V127+V145+V156+V154</f>
        <v>23</v>
      </c>
      <c r="W126" s="459"/>
      <c r="X126" s="459"/>
      <c r="Y126" s="459"/>
      <c r="Z126" s="459"/>
      <c r="AA126" s="460">
        <f>AA127+AA145+AA156+AA154</f>
        <v>29010</v>
      </c>
      <c r="AB126" s="174">
        <f t="shared" si="152"/>
        <v>0.328717762770249</v>
      </c>
      <c r="AC126" s="460">
        <f>AC127+AC145+AC156+AC154</f>
        <v>24850</v>
      </c>
      <c r="AD126" s="460"/>
      <c r="AE126" s="460"/>
      <c r="AF126" s="460"/>
      <c r="AG126" s="459"/>
      <c r="AH126" s="459"/>
      <c r="AI126" s="680"/>
      <c r="AJ126" s="569"/>
      <c r="AK126" s="570"/>
      <c r="AL126" s="571"/>
      <c r="AM126" s="571"/>
      <c r="AN126" s="572"/>
      <c r="AO126" s="683"/>
      <c r="AP126" s="680"/>
      <c r="AQ126" s="680"/>
      <c r="AR126" s="684"/>
      <c r="AS126" s="683"/>
      <c r="AT126" s="683"/>
      <c r="AU126" s="459">
        <f t="shared" ref="AU126:BD126" si="157">AU127+AU145+AU156+AU154</f>
        <v>88252</v>
      </c>
      <c r="AV126" s="459">
        <f t="shared" si="157"/>
        <v>27126</v>
      </c>
      <c r="AW126" s="459">
        <f t="shared" si="157"/>
        <v>0</v>
      </c>
      <c r="AX126" s="459">
        <f t="shared" si="157"/>
        <v>10886</v>
      </c>
      <c r="AY126" s="459">
        <f t="shared" si="157"/>
        <v>2340</v>
      </c>
      <c r="AZ126" s="459">
        <f t="shared" si="157"/>
        <v>0</v>
      </c>
      <c r="BA126" s="459">
        <f t="shared" si="157"/>
        <v>33300</v>
      </c>
      <c r="BB126" s="459">
        <f t="shared" si="157"/>
        <v>5000</v>
      </c>
      <c r="BC126" s="459">
        <f t="shared" si="157"/>
        <v>2200</v>
      </c>
      <c r="BD126" s="459">
        <f t="shared" si="157"/>
        <v>7400</v>
      </c>
      <c r="BE126" s="691"/>
      <c r="BF126" s="691"/>
      <c r="BG126" s="691"/>
      <c r="BH126" s="570"/>
      <c r="BI126" s="691"/>
      <c r="BJ126" s="691"/>
      <c r="BK126" s="691"/>
      <c r="BL126" s="691"/>
      <c r="BM126" s="702"/>
      <c r="BN126" s="702"/>
      <c r="BO126" s="702"/>
      <c r="BP126" s="702"/>
      <c r="BQ126" s="225"/>
      <c r="BR126" s="115"/>
      <c r="BS126" s="115"/>
      <c r="BT126" s="115"/>
      <c r="BU126" s="115"/>
      <c r="BV126" s="115"/>
      <c r="XFD126"/>
    </row>
    <row r="127" ht="42" hidden="1" customHeight="1" spans="1:16384">
      <c r="A127" s="139" t="s">
        <v>93</v>
      </c>
      <c r="B127" s="459">
        <f>SUM(B128:B144)</f>
        <v>17</v>
      </c>
      <c r="C127" s="459"/>
      <c r="D127" s="460"/>
      <c r="E127" s="460"/>
      <c r="F127" s="454" t="s">
        <v>1251</v>
      </c>
      <c r="G127" s="650"/>
      <c r="H127" s="459">
        <f t="shared" ref="H127:K127" si="158">SUM(H128:H144)</f>
        <v>53024</v>
      </c>
      <c r="I127" s="459"/>
      <c r="J127" s="459">
        <f t="shared" si="158"/>
        <v>39366</v>
      </c>
      <c r="K127" s="459">
        <f t="shared" si="158"/>
        <v>15</v>
      </c>
      <c r="L127" s="459">
        <f t="shared" ref="L127:O127" si="159">SUM(L128:L144)</f>
        <v>15</v>
      </c>
      <c r="M127" s="459">
        <f t="shared" si="159"/>
        <v>15</v>
      </c>
      <c r="N127" s="459">
        <f t="shared" si="159"/>
        <v>15</v>
      </c>
      <c r="O127" s="460">
        <f t="shared" si="159"/>
        <v>16</v>
      </c>
      <c r="P127" s="460">
        <f t="shared" ref="P127:T127" si="160">SUM(P128:P144)</f>
        <v>1</v>
      </c>
      <c r="Q127" s="460">
        <f t="shared" si="160"/>
        <v>15</v>
      </c>
      <c r="R127" s="460">
        <f t="shared" si="160"/>
        <v>0</v>
      </c>
      <c r="S127" s="460"/>
      <c r="T127" s="460">
        <f t="shared" si="160"/>
        <v>2</v>
      </c>
      <c r="U127" s="460"/>
      <c r="V127" s="460">
        <f>SUM(V128:V144)</f>
        <v>14</v>
      </c>
      <c r="W127" s="459"/>
      <c r="X127" s="459"/>
      <c r="Y127" s="459"/>
      <c r="Z127" s="459"/>
      <c r="AA127" s="460">
        <f>SUM(AA128:AA144)</f>
        <v>14960</v>
      </c>
      <c r="AB127" s="174">
        <f t="shared" si="152"/>
        <v>0.380023370421176</v>
      </c>
      <c r="AC127" s="460">
        <f>SUM(AC128:AC144)</f>
        <v>12200</v>
      </c>
      <c r="AD127" s="460"/>
      <c r="AE127" s="460"/>
      <c r="AF127" s="460"/>
      <c r="AG127" s="459"/>
      <c r="AH127" s="459"/>
      <c r="AI127" s="680"/>
      <c r="AJ127" s="569"/>
      <c r="AK127" s="570"/>
      <c r="AL127" s="571"/>
      <c r="AM127" s="571"/>
      <c r="AN127" s="572"/>
      <c r="AO127" s="683"/>
      <c r="AP127" s="680"/>
      <c r="AQ127" s="680"/>
      <c r="AR127" s="684"/>
      <c r="AS127" s="683"/>
      <c r="AT127" s="683"/>
      <c r="AU127" s="459">
        <f>SUM(AU128:AU144)</f>
        <v>39366</v>
      </c>
      <c r="AV127" s="459">
        <f t="shared" ref="AV127:BD127" si="161">SUM(AV128:AV144)</f>
        <v>16826</v>
      </c>
      <c r="AW127" s="459">
        <f t="shared" si="161"/>
        <v>0</v>
      </c>
      <c r="AX127" s="459">
        <f t="shared" si="161"/>
        <v>2300</v>
      </c>
      <c r="AY127" s="459">
        <f t="shared" si="161"/>
        <v>2340</v>
      </c>
      <c r="AZ127" s="459">
        <f t="shared" si="161"/>
        <v>0</v>
      </c>
      <c r="BA127" s="459">
        <f t="shared" si="161"/>
        <v>8300</v>
      </c>
      <c r="BB127" s="459">
        <f t="shared" si="161"/>
        <v>0</v>
      </c>
      <c r="BC127" s="459">
        <f t="shared" si="161"/>
        <v>2200</v>
      </c>
      <c r="BD127" s="459">
        <f t="shared" si="161"/>
        <v>7400</v>
      </c>
      <c r="BE127" s="691"/>
      <c r="BF127" s="691"/>
      <c r="BG127" s="691"/>
      <c r="BH127" s="570"/>
      <c r="BI127" s="691"/>
      <c r="BJ127" s="691"/>
      <c r="BK127" s="691"/>
      <c r="BL127" s="691"/>
      <c r="BM127" s="702"/>
      <c r="BN127" s="702"/>
      <c r="BO127" s="702"/>
      <c r="BP127" s="702"/>
      <c r="BQ127" s="225"/>
      <c r="BR127" s="115"/>
      <c r="BS127" s="115"/>
      <c r="BT127" s="115"/>
      <c r="BU127" s="115"/>
      <c r="BV127" s="115"/>
      <c r="XFD127"/>
    </row>
    <row r="128" ht="85" hidden="1" customHeight="1" spans="1:16384">
      <c r="A128" s="149">
        <v>98</v>
      </c>
      <c r="B128" s="32">
        <v>1</v>
      </c>
      <c r="C128" s="96" t="s">
        <v>87</v>
      </c>
      <c r="D128" s="249">
        <v>1</v>
      </c>
      <c r="E128" s="249">
        <v>4000</v>
      </c>
      <c r="F128" s="95" t="s">
        <v>1911</v>
      </c>
      <c r="G128" s="477" t="s">
        <v>1912</v>
      </c>
      <c r="H128" s="309">
        <v>6000</v>
      </c>
      <c r="I128" s="309"/>
      <c r="J128" s="40">
        <f t="shared" ref="J127:J133" si="162">AU128</f>
        <v>6000</v>
      </c>
      <c r="K128" s="309">
        <v>1</v>
      </c>
      <c r="L128" s="309">
        <v>1</v>
      </c>
      <c r="M128" s="309">
        <v>1</v>
      </c>
      <c r="N128" s="309">
        <v>1</v>
      </c>
      <c r="O128" s="505">
        <v>1</v>
      </c>
      <c r="P128" s="505"/>
      <c r="Q128" s="505">
        <v>1</v>
      </c>
      <c r="R128" s="505"/>
      <c r="S128" s="521"/>
      <c r="T128" s="505"/>
      <c r="U128" s="521"/>
      <c r="V128" s="505">
        <v>1</v>
      </c>
      <c r="W128" s="32">
        <f t="shared" ref="W128:W144" si="163">O128*J128</f>
        <v>6000</v>
      </c>
      <c r="X128" s="32">
        <f t="shared" ref="X128:X144" si="164">Q128*J128</f>
        <v>6000</v>
      </c>
      <c r="Y128" s="32">
        <f t="shared" ref="Y128:Y144" si="165">T128/J128</f>
        <v>0</v>
      </c>
      <c r="Z128" s="32">
        <f t="shared" ref="Z128:Z144" si="166">AJ128*J128</f>
        <v>6000</v>
      </c>
      <c r="AA128" s="456">
        <v>1750</v>
      </c>
      <c r="AB128" s="174">
        <f t="shared" ref="AB128:AB145" si="167">AA128/J128</f>
        <v>0.291666666666667</v>
      </c>
      <c r="AC128" s="456">
        <v>4800</v>
      </c>
      <c r="AD128" s="480">
        <v>1</v>
      </c>
      <c r="AE128" s="480"/>
      <c r="AF128" s="523"/>
      <c r="AG128" s="37">
        <f t="shared" ref="AG127:AG133" si="168">J128*0.75*AJ128</f>
        <v>4500</v>
      </c>
      <c r="AH128" s="175">
        <f t="shared" ref="AH127:AH137" si="169">AA128-AG128</f>
        <v>-2750</v>
      </c>
      <c r="AI128" s="182">
        <v>44832</v>
      </c>
      <c r="AJ128" s="565">
        <v>1</v>
      </c>
      <c r="AK128" s="566"/>
      <c r="AL128" s="152"/>
      <c r="AM128" s="152"/>
      <c r="AN128" s="195" t="e">
        <f t="shared" ref="AN127:AN137" si="170">AM128/AL128</f>
        <v>#DIV/0!</v>
      </c>
      <c r="AO128" s="689" t="s">
        <v>1913</v>
      </c>
      <c r="AP128" s="182"/>
      <c r="AQ128" s="182"/>
      <c r="AR128" s="594"/>
      <c r="AS128" s="595"/>
      <c r="AT128" s="595"/>
      <c r="AU128" s="40">
        <f t="shared" ref="AU127:AU137" si="171">AV128+AW128+AX128+AY128+AZ128+BA128+BC128+BD128+BB128</f>
        <v>6000</v>
      </c>
      <c r="AV128" s="309">
        <v>3600</v>
      </c>
      <c r="AW128" s="309"/>
      <c r="AX128" s="309"/>
      <c r="AY128" s="309"/>
      <c r="AZ128" s="309"/>
      <c r="BA128" s="309"/>
      <c r="BB128" s="309"/>
      <c r="BC128" s="309"/>
      <c r="BD128" s="309">
        <v>2400</v>
      </c>
      <c r="BE128" s="277" t="s">
        <v>331</v>
      </c>
      <c r="BF128" s="605" t="s">
        <v>332</v>
      </c>
      <c r="BG128" s="605" t="s">
        <v>333</v>
      </c>
      <c r="BH128" s="269" t="s">
        <v>87</v>
      </c>
      <c r="BI128" s="605" t="s">
        <v>278</v>
      </c>
      <c r="BJ128" s="605" t="s">
        <v>334</v>
      </c>
      <c r="BK128" s="605" t="s">
        <v>335</v>
      </c>
      <c r="BL128" s="504">
        <v>13579578495</v>
      </c>
      <c r="BM128" s="703"/>
      <c r="BN128" s="638"/>
      <c r="BO128" s="639" t="s">
        <v>652</v>
      </c>
      <c r="BP128" s="639" t="s">
        <v>1914</v>
      </c>
      <c r="BQ128" s="279"/>
      <c r="BR128" s="115"/>
      <c r="BS128" s="115"/>
      <c r="BT128" s="115"/>
      <c r="BU128" s="115"/>
      <c r="BV128" s="115"/>
      <c r="XFD128"/>
    </row>
    <row r="129" ht="84" hidden="1" customHeight="1" spans="1:16384">
      <c r="A129" s="149">
        <v>99</v>
      </c>
      <c r="B129" s="32">
        <v>1</v>
      </c>
      <c r="C129" s="96" t="s">
        <v>87</v>
      </c>
      <c r="D129" s="249">
        <v>1</v>
      </c>
      <c r="E129" s="249">
        <v>1000</v>
      </c>
      <c r="F129" s="95" t="s">
        <v>1915</v>
      </c>
      <c r="G129" s="477" t="s">
        <v>1916</v>
      </c>
      <c r="H129" s="309">
        <v>1000</v>
      </c>
      <c r="I129" s="309"/>
      <c r="J129" s="97">
        <f t="shared" si="162"/>
        <v>1000</v>
      </c>
      <c r="K129" s="309">
        <v>1</v>
      </c>
      <c r="L129" s="309">
        <v>1</v>
      </c>
      <c r="M129" s="309">
        <v>1</v>
      </c>
      <c r="N129" s="309">
        <v>1</v>
      </c>
      <c r="O129" s="505">
        <v>1</v>
      </c>
      <c r="P129" s="505"/>
      <c r="Q129" s="505">
        <v>1</v>
      </c>
      <c r="R129" s="505"/>
      <c r="S129" s="521">
        <v>44854</v>
      </c>
      <c r="T129" s="505"/>
      <c r="U129" s="522">
        <v>44875</v>
      </c>
      <c r="V129" s="505"/>
      <c r="W129" s="32">
        <f t="shared" si="163"/>
        <v>1000</v>
      </c>
      <c r="X129" s="32">
        <f t="shared" si="164"/>
        <v>1000</v>
      </c>
      <c r="Y129" s="32">
        <f t="shared" si="165"/>
        <v>0</v>
      </c>
      <c r="Z129" s="32">
        <f t="shared" si="166"/>
        <v>0</v>
      </c>
      <c r="AA129" s="253"/>
      <c r="AB129" s="174">
        <f t="shared" si="167"/>
        <v>0</v>
      </c>
      <c r="AC129" s="249">
        <v>800</v>
      </c>
      <c r="AD129" s="249"/>
      <c r="AE129" s="249"/>
      <c r="AF129" s="595" t="s">
        <v>1917</v>
      </c>
      <c r="AG129" s="37">
        <f t="shared" si="168"/>
        <v>0</v>
      </c>
      <c r="AH129" s="175">
        <f t="shared" si="169"/>
        <v>0</v>
      </c>
      <c r="AI129" s="182">
        <v>44880</v>
      </c>
      <c r="AJ129" s="565"/>
      <c r="AK129" s="566"/>
      <c r="AL129" s="152"/>
      <c r="AM129" s="152"/>
      <c r="AN129" s="195" t="e">
        <f t="shared" si="170"/>
        <v>#DIV/0!</v>
      </c>
      <c r="AO129" s="743" t="s">
        <v>1918</v>
      </c>
      <c r="AP129" s="152"/>
      <c r="AQ129" s="152"/>
      <c r="AR129" s="565"/>
      <c r="AS129" s="565"/>
      <c r="AT129" s="565"/>
      <c r="AU129" s="40">
        <f t="shared" si="171"/>
        <v>1000</v>
      </c>
      <c r="AV129" s="309"/>
      <c r="AW129" s="309"/>
      <c r="AX129" s="309">
        <v>1000</v>
      </c>
      <c r="AY129" s="309"/>
      <c r="AZ129" s="309"/>
      <c r="BA129" s="309"/>
      <c r="BB129" s="309"/>
      <c r="BC129" s="309"/>
      <c r="BD129" s="309"/>
      <c r="BE129" s="277" t="s">
        <v>331</v>
      </c>
      <c r="BF129" s="605" t="s">
        <v>332</v>
      </c>
      <c r="BG129" s="605" t="s">
        <v>333</v>
      </c>
      <c r="BH129" s="269" t="s">
        <v>87</v>
      </c>
      <c r="BI129" s="605" t="s">
        <v>278</v>
      </c>
      <c r="BJ129" s="605" t="s">
        <v>334</v>
      </c>
      <c r="BK129" s="605" t="s">
        <v>335</v>
      </c>
      <c r="BL129" s="504">
        <v>13579578495</v>
      </c>
      <c r="BM129" s="638"/>
      <c r="BN129" s="638"/>
      <c r="BO129" s="639"/>
      <c r="BP129" s="639"/>
      <c r="BQ129" s="226" t="s">
        <v>1517</v>
      </c>
      <c r="BR129" s="115"/>
      <c r="BS129" s="115"/>
      <c r="BT129" s="115"/>
      <c r="BU129" s="115"/>
      <c r="BV129" s="115"/>
      <c r="XFD129"/>
    </row>
    <row r="130" ht="53" hidden="1" customHeight="1" spans="1:16384">
      <c r="A130" s="149">
        <v>100</v>
      </c>
      <c r="B130" s="32">
        <v>1</v>
      </c>
      <c r="C130" s="96" t="s">
        <v>87</v>
      </c>
      <c r="D130" s="249">
        <v>1</v>
      </c>
      <c r="E130" s="249">
        <v>5000</v>
      </c>
      <c r="F130" s="95" t="s">
        <v>1919</v>
      </c>
      <c r="G130" s="477" t="s">
        <v>1920</v>
      </c>
      <c r="H130" s="309">
        <v>5000</v>
      </c>
      <c r="I130" s="309"/>
      <c r="J130" s="97">
        <f t="shared" si="162"/>
        <v>5000</v>
      </c>
      <c r="K130" s="309">
        <v>1</v>
      </c>
      <c r="L130" s="309">
        <v>1</v>
      </c>
      <c r="M130" s="309">
        <v>1</v>
      </c>
      <c r="N130" s="309">
        <v>1</v>
      </c>
      <c r="O130" s="505">
        <v>1</v>
      </c>
      <c r="P130" s="505"/>
      <c r="Q130" s="505">
        <v>1</v>
      </c>
      <c r="R130" s="505"/>
      <c r="S130" s="522">
        <v>44819</v>
      </c>
      <c r="T130" s="505">
        <v>1</v>
      </c>
      <c r="U130" s="522">
        <v>44842</v>
      </c>
      <c r="V130" s="505">
        <v>1</v>
      </c>
      <c r="W130" s="32">
        <f t="shared" si="163"/>
        <v>5000</v>
      </c>
      <c r="X130" s="32">
        <f t="shared" si="164"/>
        <v>5000</v>
      </c>
      <c r="Y130" s="32">
        <f t="shared" si="165"/>
        <v>0.0002</v>
      </c>
      <c r="Z130" s="32">
        <f t="shared" si="166"/>
        <v>0</v>
      </c>
      <c r="AA130" s="253"/>
      <c r="AB130" s="174">
        <f t="shared" si="167"/>
        <v>0</v>
      </c>
      <c r="AC130" s="253">
        <v>500</v>
      </c>
      <c r="AD130" s="253"/>
      <c r="AE130" s="253"/>
      <c r="AF130" s="543" t="s">
        <v>1921</v>
      </c>
      <c r="AG130" s="37">
        <f t="shared" si="168"/>
        <v>0</v>
      </c>
      <c r="AH130" s="175">
        <f t="shared" si="169"/>
        <v>0</v>
      </c>
      <c r="AI130" s="182">
        <v>44852</v>
      </c>
      <c r="AJ130" s="565"/>
      <c r="AK130" s="566"/>
      <c r="AL130" s="152"/>
      <c r="AM130" s="152"/>
      <c r="AN130" s="195" t="e">
        <f t="shared" si="170"/>
        <v>#DIV/0!</v>
      </c>
      <c r="AO130" s="743" t="s">
        <v>1922</v>
      </c>
      <c r="AP130" s="152"/>
      <c r="AQ130" s="152"/>
      <c r="AR130" s="565"/>
      <c r="AS130" s="565"/>
      <c r="AT130" s="565"/>
      <c r="AU130" s="40">
        <f t="shared" si="171"/>
        <v>5000</v>
      </c>
      <c r="AV130" s="309"/>
      <c r="AW130" s="309"/>
      <c r="AX130" s="309"/>
      <c r="AY130" s="309"/>
      <c r="AZ130" s="309"/>
      <c r="BA130" s="309"/>
      <c r="BB130" s="309"/>
      <c r="BC130" s="309"/>
      <c r="BD130" s="309">
        <v>5000</v>
      </c>
      <c r="BE130" s="277" t="s">
        <v>331</v>
      </c>
      <c r="BF130" s="605" t="s">
        <v>332</v>
      </c>
      <c r="BG130" s="605" t="s">
        <v>333</v>
      </c>
      <c r="BH130" s="269" t="s">
        <v>87</v>
      </c>
      <c r="BI130" s="605" t="s">
        <v>278</v>
      </c>
      <c r="BJ130" s="605" t="s">
        <v>334</v>
      </c>
      <c r="BK130" s="605" t="s">
        <v>335</v>
      </c>
      <c r="BL130" s="504">
        <v>13579578495</v>
      </c>
      <c r="BM130" s="638"/>
      <c r="BN130" s="638"/>
      <c r="BO130" s="639"/>
      <c r="BP130" s="639"/>
      <c r="BQ130" s="226" t="s">
        <v>1517</v>
      </c>
      <c r="BR130" s="115"/>
      <c r="BS130" s="115"/>
      <c r="BT130" s="115"/>
      <c r="BU130" s="115"/>
      <c r="BV130" s="115"/>
      <c r="XFD130"/>
    </row>
    <row r="131" ht="42" hidden="1" customHeight="1" spans="1:16384">
      <c r="A131" s="149">
        <v>101</v>
      </c>
      <c r="B131" s="472">
        <v>1</v>
      </c>
      <c r="C131" s="96" t="s">
        <v>87</v>
      </c>
      <c r="D131" s="249">
        <v>1</v>
      </c>
      <c r="E131" s="249">
        <v>500</v>
      </c>
      <c r="F131" s="463" t="s">
        <v>1923</v>
      </c>
      <c r="G131" s="463" t="s">
        <v>1924</v>
      </c>
      <c r="H131" s="473">
        <v>500</v>
      </c>
      <c r="I131" s="473"/>
      <c r="J131" s="40">
        <f t="shared" si="162"/>
        <v>500</v>
      </c>
      <c r="K131" s="502">
        <v>1</v>
      </c>
      <c r="L131" s="502">
        <v>1</v>
      </c>
      <c r="M131" s="502">
        <v>1</v>
      </c>
      <c r="N131" s="502">
        <v>1</v>
      </c>
      <c r="O131" s="503">
        <v>1</v>
      </c>
      <c r="P131" s="503"/>
      <c r="Q131" s="503">
        <v>1</v>
      </c>
      <c r="R131" s="503"/>
      <c r="S131" s="727"/>
      <c r="T131" s="503"/>
      <c r="U131" s="727"/>
      <c r="V131" s="503">
        <v>1</v>
      </c>
      <c r="W131" s="32">
        <f t="shared" si="163"/>
        <v>500</v>
      </c>
      <c r="X131" s="32">
        <f t="shared" si="164"/>
        <v>500</v>
      </c>
      <c r="Y131" s="32">
        <f t="shared" si="165"/>
        <v>0</v>
      </c>
      <c r="Z131" s="32">
        <f t="shared" si="166"/>
        <v>500</v>
      </c>
      <c r="AA131" s="456">
        <v>250</v>
      </c>
      <c r="AB131" s="174">
        <f t="shared" si="167"/>
        <v>0.5</v>
      </c>
      <c r="AC131" s="456">
        <v>300</v>
      </c>
      <c r="AD131" s="480">
        <v>1</v>
      </c>
      <c r="AE131" s="480"/>
      <c r="AF131" s="523"/>
      <c r="AG131" s="37">
        <f t="shared" si="168"/>
        <v>375</v>
      </c>
      <c r="AH131" s="175">
        <f t="shared" si="169"/>
        <v>-125</v>
      </c>
      <c r="AI131" s="182">
        <v>44799</v>
      </c>
      <c r="AJ131" s="565">
        <v>1</v>
      </c>
      <c r="AK131" s="566"/>
      <c r="AL131" s="152"/>
      <c r="AM131" s="152"/>
      <c r="AN131" s="195" t="e">
        <f t="shared" si="170"/>
        <v>#DIV/0!</v>
      </c>
      <c r="AO131" s="744" t="s">
        <v>1925</v>
      </c>
      <c r="AP131" s="182"/>
      <c r="AQ131" s="182"/>
      <c r="AR131" s="596"/>
      <c r="AS131" s="595"/>
      <c r="AT131" s="595"/>
      <c r="AU131" s="40">
        <f t="shared" si="171"/>
        <v>500</v>
      </c>
      <c r="AV131" s="502"/>
      <c r="AW131" s="502"/>
      <c r="AX131" s="502"/>
      <c r="AY131" s="473">
        <v>500</v>
      </c>
      <c r="AZ131" s="502"/>
      <c r="BA131" s="502"/>
      <c r="BB131" s="502"/>
      <c r="BC131" s="502"/>
      <c r="BD131" s="502"/>
      <c r="BE131" s="277" t="s">
        <v>331</v>
      </c>
      <c r="BF131" s="609" t="s">
        <v>352</v>
      </c>
      <c r="BG131" s="277" t="s">
        <v>1926</v>
      </c>
      <c r="BH131" s="607" t="s">
        <v>87</v>
      </c>
      <c r="BI131" s="609" t="s">
        <v>354</v>
      </c>
      <c r="BJ131" s="609" t="s">
        <v>355</v>
      </c>
      <c r="BK131" s="609" t="s">
        <v>1927</v>
      </c>
      <c r="BL131" s="149">
        <v>18099088336</v>
      </c>
      <c r="BM131" s="462"/>
      <c r="BN131" s="462"/>
      <c r="BO131" s="641" t="s">
        <v>652</v>
      </c>
      <c r="BP131" s="641" t="s">
        <v>653</v>
      </c>
      <c r="BQ131" s="225" t="s">
        <v>325</v>
      </c>
      <c r="BR131" s="115"/>
      <c r="BS131" s="115"/>
      <c r="BT131" s="115"/>
      <c r="BU131" s="115"/>
      <c r="BV131" s="115"/>
      <c r="XFD131"/>
    </row>
    <row r="132" ht="42" hidden="1" customHeight="1" spans="1:16384">
      <c r="A132" s="149">
        <v>102</v>
      </c>
      <c r="B132" s="40">
        <v>1</v>
      </c>
      <c r="C132" s="33" t="s">
        <v>88</v>
      </c>
      <c r="D132" s="456">
        <v>1</v>
      </c>
      <c r="E132" s="456">
        <v>900</v>
      </c>
      <c r="F132" s="69" t="s">
        <v>1928</v>
      </c>
      <c r="G132" s="463" t="s">
        <v>1929</v>
      </c>
      <c r="H132" s="97">
        <v>3000</v>
      </c>
      <c r="I132" s="97"/>
      <c r="J132" s="97">
        <f t="shared" si="162"/>
        <v>900</v>
      </c>
      <c r="K132" s="146">
        <v>1</v>
      </c>
      <c r="L132" s="146">
        <v>1</v>
      </c>
      <c r="M132" s="146">
        <v>1</v>
      </c>
      <c r="N132" s="146">
        <v>1</v>
      </c>
      <c r="O132" s="253">
        <v>1</v>
      </c>
      <c r="P132" s="253"/>
      <c r="Q132" s="253"/>
      <c r="R132" s="253"/>
      <c r="S132" s="522">
        <v>44829</v>
      </c>
      <c r="T132" s="253">
        <v>1</v>
      </c>
      <c r="U132" s="522">
        <v>44855</v>
      </c>
      <c r="V132" s="253"/>
      <c r="W132" s="32">
        <f t="shared" si="163"/>
        <v>900</v>
      </c>
      <c r="X132" s="32">
        <f t="shared" si="164"/>
        <v>0</v>
      </c>
      <c r="Y132" s="32">
        <f t="shared" si="165"/>
        <v>0.00111111111111111</v>
      </c>
      <c r="Z132" s="32">
        <f t="shared" si="166"/>
        <v>0</v>
      </c>
      <c r="AA132" s="253"/>
      <c r="AB132" s="174">
        <f t="shared" si="167"/>
        <v>0</v>
      </c>
      <c r="AC132" s="253"/>
      <c r="AD132" s="253"/>
      <c r="AE132" s="253"/>
      <c r="AF132" s="253"/>
      <c r="AG132" s="37">
        <f t="shared" si="168"/>
        <v>0</v>
      </c>
      <c r="AH132" s="175">
        <f t="shared" si="169"/>
        <v>0</v>
      </c>
      <c r="AI132" s="182">
        <v>44854</v>
      </c>
      <c r="AJ132" s="565"/>
      <c r="AK132" s="566"/>
      <c r="AL132" s="152"/>
      <c r="AM132" s="152"/>
      <c r="AN132" s="195" t="e">
        <f t="shared" si="170"/>
        <v>#DIV/0!</v>
      </c>
      <c r="AO132" s="745" t="s">
        <v>1930</v>
      </c>
      <c r="AP132" s="152"/>
      <c r="AQ132" s="152"/>
      <c r="AR132" s="591"/>
      <c r="AS132" s="565"/>
      <c r="AT132" s="565"/>
      <c r="AU132" s="40">
        <f t="shared" si="171"/>
        <v>900</v>
      </c>
      <c r="AV132" s="97">
        <v>900</v>
      </c>
      <c r="AW132" s="97"/>
      <c r="AX132" s="40"/>
      <c r="AY132" s="97"/>
      <c r="AZ132" s="40"/>
      <c r="BA132" s="40"/>
      <c r="BB132" s="40"/>
      <c r="BC132" s="40"/>
      <c r="BD132" s="40"/>
      <c r="BE132" s="206" t="s">
        <v>331</v>
      </c>
      <c r="BF132" s="605" t="s">
        <v>332</v>
      </c>
      <c r="BG132" s="210" t="s">
        <v>333</v>
      </c>
      <c r="BH132" s="96" t="s">
        <v>88</v>
      </c>
      <c r="BI132" s="269" t="s">
        <v>1931</v>
      </c>
      <c r="BJ132" s="42" t="s">
        <v>407</v>
      </c>
      <c r="BK132" s="42" t="s">
        <v>1932</v>
      </c>
      <c r="BL132" s="32">
        <v>13345375888</v>
      </c>
      <c r="BM132" s="480"/>
      <c r="BN132" s="480"/>
      <c r="BO132" s="480"/>
      <c r="BP132" s="480"/>
      <c r="BQ132" s="148" t="s">
        <v>325</v>
      </c>
      <c r="BR132" s="115"/>
      <c r="BS132" s="115"/>
      <c r="BT132" s="115"/>
      <c r="BU132" s="115"/>
      <c r="BV132" s="115"/>
      <c r="XFD132"/>
    </row>
    <row r="133" ht="42" hidden="1" customHeight="1" spans="1:16384">
      <c r="A133" s="149">
        <v>103</v>
      </c>
      <c r="B133" s="40">
        <v>1</v>
      </c>
      <c r="C133" s="42" t="s">
        <v>88</v>
      </c>
      <c r="D133" s="480">
        <v>1</v>
      </c>
      <c r="E133" s="480">
        <v>2400</v>
      </c>
      <c r="F133" s="104" t="s">
        <v>1933</v>
      </c>
      <c r="G133" s="479" t="s">
        <v>1934</v>
      </c>
      <c r="H133" s="149">
        <v>3000</v>
      </c>
      <c r="I133" s="149"/>
      <c r="J133" s="40">
        <f t="shared" si="162"/>
        <v>2400</v>
      </c>
      <c r="K133" s="40">
        <v>1</v>
      </c>
      <c r="L133" s="40">
        <v>1</v>
      </c>
      <c r="M133" s="40">
        <v>1</v>
      </c>
      <c r="N133" s="40">
        <v>1</v>
      </c>
      <c r="O133" s="253"/>
      <c r="P133" s="253">
        <v>1</v>
      </c>
      <c r="Q133" s="253"/>
      <c r="R133" s="253"/>
      <c r="S133" s="522">
        <v>44854</v>
      </c>
      <c r="T133" s="249"/>
      <c r="U133" s="728">
        <v>44875</v>
      </c>
      <c r="V133" s="456"/>
      <c r="W133" s="32">
        <f t="shared" si="163"/>
        <v>0</v>
      </c>
      <c r="X133" s="32">
        <f t="shared" si="164"/>
        <v>0</v>
      </c>
      <c r="Y133" s="32">
        <f t="shared" si="165"/>
        <v>0</v>
      </c>
      <c r="Z133" s="32">
        <f t="shared" si="166"/>
        <v>0</v>
      </c>
      <c r="AA133" s="480"/>
      <c r="AB133" s="174">
        <f t="shared" si="167"/>
        <v>0</v>
      </c>
      <c r="AC133" s="480"/>
      <c r="AD133" s="480"/>
      <c r="AE133" s="480"/>
      <c r="AF133" s="480"/>
      <c r="AG133" s="37">
        <f t="shared" si="168"/>
        <v>0</v>
      </c>
      <c r="AH133" s="175">
        <f t="shared" si="169"/>
        <v>0</v>
      </c>
      <c r="AI133" s="182">
        <v>44880</v>
      </c>
      <c r="AJ133" s="565"/>
      <c r="AK133" s="566"/>
      <c r="AL133" s="152"/>
      <c r="AM133" s="152"/>
      <c r="AN133" s="195" t="e">
        <f t="shared" si="170"/>
        <v>#DIV/0!</v>
      </c>
      <c r="AO133" s="685" t="s">
        <v>1935</v>
      </c>
      <c r="AP133" s="182"/>
      <c r="AQ133" s="182"/>
      <c r="AR133" s="594"/>
      <c r="AS133" s="598"/>
      <c r="AT133" s="598"/>
      <c r="AU133" s="40">
        <f t="shared" si="171"/>
        <v>2400</v>
      </c>
      <c r="AV133" s="40">
        <v>2400</v>
      </c>
      <c r="AW133" s="40"/>
      <c r="AX133" s="40"/>
      <c r="AY133" s="40"/>
      <c r="AZ133" s="40"/>
      <c r="BA133" s="97"/>
      <c r="BB133" s="97"/>
      <c r="BC133" s="40"/>
      <c r="BD133" s="40"/>
      <c r="BE133" s="206" t="s">
        <v>331</v>
      </c>
      <c r="BF133" s="605" t="s">
        <v>332</v>
      </c>
      <c r="BG133" s="210" t="s">
        <v>333</v>
      </c>
      <c r="BH133" s="96" t="s">
        <v>88</v>
      </c>
      <c r="BI133" s="269" t="s">
        <v>1931</v>
      </c>
      <c r="BJ133" s="42" t="s">
        <v>407</v>
      </c>
      <c r="BK133" s="42" t="s">
        <v>1932</v>
      </c>
      <c r="BL133" s="32">
        <v>13345375888</v>
      </c>
      <c r="BM133" s="642"/>
      <c r="BN133" s="642"/>
      <c r="BO133" s="642"/>
      <c r="BP133" s="642"/>
      <c r="BQ133" s="148" t="s">
        <v>325</v>
      </c>
      <c r="BR133" s="115"/>
      <c r="BS133" s="115"/>
      <c r="BT133" s="115"/>
      <c r="BU133" s="115"/>
      <c r="BV133" s="115"/>
      <c r="XFD133"/>
    </row>
    <row r="134" ht="42" hidden="1" customHeight="1" spans="1:16384">
      <c r="A134" s="149">
        <v>104</v>
      </c>
      <c r="B134" s="40">
        <v>1</v>
      </c>
      <c r="C134" s="207" t="s">
        <v>88</v>
      </c>
      <c r="D134" s="470">
        <v>1</v>
      </c>
      <c r="E134" s="470">
        <v>4000</v>
      </c>
      <c r="F134" s="65" t="s">
        <v>1936</v>
      </c>
      <c r="G134" s="652" t="s">
        <v>1937</v>
      </c>
      <c r="H134" s="302">
        <v>10000</v>
      </c>
      <c r="I134" s="302"/>
      <c r="J134" s="40">
        <f t="shared" ref="J133:J144" si="172">AU134</f>
        <v>4000</v>
      </c>
      <c r="K134" s="504">
        <v>1</v>
      </c>
      <c r="L134" s="306">
        <v>1</v>
      </c>
      <c r="M134" s="306">
        <v>1</v>
      </c>
      <c r="N134" s="306">
        <v>1</v>
      </c>
      <c r="O134" s="470">
        <v>1</v>
      </c>
      <c r="P134" s="470"/>
      <c r="Q134" s="470">
        <v>1</v>
      </c>
      <c r="R134" s="470"/>
      <c r="S134" s="729"/>
      <c r="T134" s="507"/>
      <c r="U134" s="729"/>
      <c r="V134" s="470">
        <v>1</v>
      </c>
      <c r="W134" s="32">
        <f t="shared" si="163"/>
        <v>4000</v>
      </c>
      <c r="X134" s="32">
        <f t="shared" si="164"/>
        <v>4000</v>
      </c>
      <c r="Y134" s="32">
        <f t="shared" si="165"/>
        <v>0</v>
      </c>
      <c r="Z134" s="32">
        <f t="shared" si="166"/>
        <v>4000</v>
      </c>
      <c r="AA134" s="480">
        <v>600</v>
      </c>
      <c r="AB134" s="174">
        <f t="shared" si="167"/>
        <v>0.15</v>
      </c>
      <c r="AC134" s="480"/>
      <c r="AD134" s="480">
        <v>1</v>
      </c>
      <c r="AE134" s="480"/>
      <c r="AF134" s="480"/>
      <c r="AG134" s="37">
        <f t="shared" ref="AG133:AG144" si="173">J134*0.75*AJ134</f>
        <v>3000</v>
      </c>
      <c r="AH134" s="175">
        <f t="shared" si="169"/>
        <v>-2400</v>
      </c>
      <c r="AI134" s="182">
        <v>44804</v>
      </c>
      <c r="AJ134" s="565">
        <v>1</v>
      </c>
      <c r="AK134" s="566"/>
      <c r="AL134" s="152"/>
      <c r="AM134" s="152"/>
      <c r="AN134" s="195" t="e">
        <f t="shared" si="170"/>
        <v>#DIV/0!</v>
      </c>
      <c r="AO134" s="595"/>
      <c r="AP134" s="182"/>
      <c r="AQ134" s="182"/>
      <c r="AR134" s="596"/>
      <c r="AS134" s="595"/>
      <c r="AT134" s="595"/>
      <c r="AU134" s="40">
        <f t="shared" si="171"/>
        <v>4000</v>
      </c>
      <c r="AV134" s="306"/>
      <c r="AW134" s="306"/>
      <c r="AX134" s="97"/>
      <c r="AY134" s="97"/>
      <c r="AZ134" s="97"/>
      <c r="BA134" s="306">
        <v>4000</v>
      </c>
      <c r="BB134" s="306"/>
      <c r="BC134" s="243"/>
      <c r="BD134" s="306"/>
      <c r="BE134" s="277" t="s">
        <v>331</v>
      </c>
      <c r="BF134" s="618" t="s">
        <v>332</v>
      </c>
      <c r="BG134" s="618" t="s">
        <v>333</v>
      </c>
      <c r="BH134" s="754" t="s">
        <v>88</v>
      </c>
      <c r="BI134" s="618" t="s">
        <v>224</v>
      </c>
      <c r="BJ134" s="618" t="s">
        <v>407</v>
      </c>
      <c r="BK134" s="618" t="s">
        <v>1089</v>
      </c>
      <c r="BL134" s="693">
        <v>13345375888</v>
      </c>
      <c r="BM134" s="705"/>
      <c r="BN134" s="705"/>
      <c r="BO134" s="705"/>
      <c r="BP134" s="705"/>
      <c r="BQ134" s="225" t="s">
        <v>1938</v>
      </c>
      <c r="BR134" s="115"/>
      <c r="BS134" s="115"/>
      <c r="BT134" s="115"/>
      <c r="BU134" s="115"/>
      <c r="BV134" s="115"/>
      <c r="XFD134"/>
    </row>
    <row r="135" ht="42" hidden="1" customHeight="1" spans="1:16384">
      <c r="A135" s="149">
        <v>105</v>
      </c>
      <c r="B135" s="40">
        <v>1</v>
      </c>
      <c r="C135" s="33" t="s">
        <v>88</v>
      </c>
      <c r="D135" s="456">
        <v>1</v>
      </c>
      <c r="E135" s="456">
        <v>1250</v>
      </c>
      <c r="F135" s="69" t="s">
        <v>1939</v>
      </c>
      <c r="G135" s="463" t="s">
        <v>1940</v>
      </c>
      <c r="H135" s="97">
        <v>1250</v>
      </c>
      <c r="I135" s="97"/>
      <c r="J135" s="97">
        <f t="shared" si="172"/>
        <v>1250</v>
      </c>
      <c r="K135" s="146">
        <v>1</v>
      </c>
      <c r="L135" s="146">
        <v>1</v>
      </c>
      <c r="M135" s="146">
        <v>1</v>
      </c>
      <c r="N135" s="146">
        <v>1</v>
      </c>
      <c r="O135" s="253">
        <v>1</v>
      </c>
      <c r="P135" s="253"/>
      <c r="Q135" s="253">
        <v>1</v>
      </c>
      <c r="R135" s="253"/>
      <c r="S135" s="253"/>
      <c r="T135" s="253"/>
      <c r="U135" s="253"/>
      <c r="V135" s="253">
        <v>1</v>
      </c>
      <c r="W135" s="32">
        <f t="shared" si="163"/>
        <v>1250</v>
      </c>
      <c r="X135" s="32">
        <f t="shared" si="164"/>
        <v>1250</v>
      </c>
      <c r="Y135" s="32">
        <f t="shared" si="165"/>
        <v>0</v>
      </c>
      <c r="Z135" s="32">
        <f t="shared" si="166"/>
        <v>1250</v>
      </c>
      <c r="AA135" s="253">
        <v>1250</v>
      </c>
      <c r="AB135" s="174">
        <f t="shared" si="167"/>
        <v>1</v>
      </c>
      <c r="AC135" s="253"/>
      <c r="AD135" s="253">
        <v>1</v>
      </c>
      <c r="AE135" s="253">
        <v>630</v>
      </c>
      <c r="AF135" s="253"/>
      <c r="AG135" s="37">
        <f t="shared" si="173"/>
        <v>937.5</v>
      </c>
      <c r="AH135" s="175">
        <f t="shared" si="169"/>
        <v>312.5</v>
      </c>
      <c r="AI135" s="182">
        <v>44711</v>
      </c>
      <c r="AJ135" s="734">
        <v>1</v>
      </c>
      <c r="AK135" s="566"/>
      <c r="AL135" s="152"/>
      <c r="AM135" s="152"/>
      <c r="AN135" s="195" t="e">
        <f t="shared" si="170"/>
        <v>#DIV/0!</v>
      </c>
      <c r="AO135" s="591" t="s">
        <v>220</v>
      </c>
      <c r="AP135" s="152"/>
      <c r="AQ135" s="152"/>
      <c r="AR135" s="565"/>
      <c r="AS135" s="565"/>
      <c r="AT135" s="565"/>
      <c r="AU135" s="40">
        <f t="shared" si="171"/>
        <v>1250</v>
      </c>
      <c r="AV135" s="97"/>
      <c r="AW135" s="478"/>
      <c r="AX135" s="478"/>
      <c r="AY135" s="478">
        <v>1250</v>
      </c>
      <c r="AZ135" s="40"/>
      <c r="BA135" s="40"/>
      <c r="BB135" s="40"/>
      <c r="BC135" s="40"/>
      <c r="BD135" s="40"/>
      <c r="BE135" s="277" t="s">
        <v>331</v>
      </c>
      <c r="BF135" s="605" t="s">
        <v>332</v>
      </c>
      <c r="BG135" s="605" t="s">
        <v>333</v>
      </c>
      <c r="BH135" s="269" t="s">
        <v>88</v>
      </c>
      <c r="BI135" s="605" t="s">
        <v>224</v>
      </c>
      <c r="BJ135" s="605" t="s">
        <v>1941</v>
      </c>
      <c r="BK135" s="605" t="s">
        <v>1942</v>
      </c>
      <c r="BL135" s="755">
        <v>13899481929</v>
      </c>
      <c r="BM135" s="480"/>
      <c r="BN135" s="480"/>
      <c r="BO135" s="480"/>
      <c r="BP135" s="480"/>
      <c r="BQ135" s="148" t="s">
        <v>946</v>
      </c>
      <c r="BR135" s="115"/>
      <c r="BS135" s="115"/>
      <c r="BT135" s="115"/>
      <c r="BU135" s="115"/>
      <c r="BV135" s="115"/>
      <c r="XFD135"/>
    </row>
    <row r="136" ht="42" hidden="1" customHeight="1" spans="1:16384">
      <c r="A136" s="149">
        <v>106</v>
      </c>
      <c r="B136" s="472">
        <v>1</v>
      </c>
      <c r="C136" s="96" t="s">
        <v>88</v>
      </c>
      <c r="D136" s="249">
        <v>1</v>
      </c>
      <c r="E136" s="249">
        <v>806</v>
      </c>
      <c r="F136" s="463" t="s">
        <v>1943</v>
      </c>
      <c r="G136" s="463" t="s">
        <v>1944</v>
      </c>
      <c r="H136" s="481">
        <v>1500</v>
      </c>
      <c r="I136" s="481"/>
      <c r="J136" s="40">
        <f t="shared" si="172"/>
        <v>806</v>
      </c>
      <c r="K136" s="502">
        <v>1</v>
      </c>
      <c r="L136" s="502">
        <v>1</v>
      </c>
      <c r="M136" s="502">
        <v>1</v>
      </c>
      <c r="N136" s="502">
        <v>1</v>
      </c>
      <c r="O136" s="503">
        <v>1</v>
      </c>
      <c r="P136" s="503"/>
      <c r="Q136" s="503">
        <v>1</v>
      </c>
      <c r="R136" s="503"/>
      <c r="S136" s="730"/>
      <c r="T136" s="507"/>
      <c r="U136" s="730"/>
      <c r="V136" s="503">
        <v>1</v>
      </c>
      <c r="W136" s="32">
        <f t="shared" si="163"/>
        <v>806</v>
      </c>
      <c r="X136" s="32">
        <f t="shared" si="164"/>
        <v>806</v>
      </c>
      <c r="Y136" s="32">
        <f t="shared" si="165"/>
        <v>0</v>
      </c>
      <c r="Z136" s="32">
        <f t="shared" si="166"/>
        <v>806</v>
      </c>
      <c r="AA136" s="480">
        <v>240</v>
      </c>
      <c r="AB136" s="174">
        <f t="shared" si="167"/>
        <v>0.297766749379653</v>
      </c>
      <c r="AC136" s="480"/>
      <c r="AD136" s="480">
        <v>1</v>
      </c>
      <c r="AE136" s="480"/>
      <c r="AF136" s="480"/>
      <c r="AG136" s="37">
        <f t="shared" si="173"/>
        <v>604.5</v>
      </c>
      <c r="AH136" s="175">
        <f t="shared" si="169"/>
        <v>-364.5</v>
      </c>
      <c r="AI136" s="182">
        <v>44803</v>
      </c>
      <c r="AJ136" s="565">
        <v>1</v>
      </c>
      <c r="AK136" s="566"/>
      <c r="AL136" s="152"/>
      <c r="AM136" s="152"/>
      <c r="AN136" s="195" t="e">
        <f t="shared" si="170"/>
        <v>#DIV/0!</v>
      </c>
      <c r="AO136" s="595"/>
      <c r="AP136" s="182"/>
      <c r="AQ136" s="182"/>
      <c r="AR136" s="596"/>
      <c r="AS136" s="595"/>
      <c r="AT136" s="595"/>
      <c r="AU136" s="40">
        <f t="shared" si="171"/>
        <v>806</v>
      </c>
      <c r="AV136" s="502">
        <v>806</v>
      </c>
      <c r="AW136" s="502"/>
      <c r="AX136" s="306"/>
      <c r="AY136" s="473"/>
      <c r="AZ136" s="502"/>
      <c r="BA136" s="502"/>
      <c r="BB136" s="502"/>
      <c r="BC136" s="502"/>
      <c r="BD136" s="306"/>
      <c r="BE136" s="277" t="s">
        <v>331</v>
      </c>
      <c r="BF136" s="609" t="s">
        <v>332</v>
      </c>
      <c r="BG136" s="277" t="s">
        <v>333</v>
      </c>
      <c r="BH136" s="607" t="s">
        <v>88</v>
      </c>
      <c r="BI136" s="609" t="s">
        <v>224</v>
      </c>
      <c r="BJ136" s="609" t="s">
        <v>407</v>
      </c>
      <c r="BK136" s="609" t="s">
        <v>1089</v>
      </c>
      <c r="BL136" s="149">
        <v>13345375888</v>
      </c>
      <c r="BM136" s="462"/>
      <c r="BN136" s="462"/>
      <c r="BO136" s="462"/>
      <c r="BP136" s="462"/>
      <c r="BQ136" s="225" t="s">
        <v>1945</v>
      </c>
      <c r="BR136" s="115"/>
      <c r="BS136" s="115"/>
      <c r="BT136" s="115"/>
      <c r="BU136" s="115"/>
      <c r="BV136" s="115"/>
      <c r="XFD136"/>
    </row>
    <row r="137" ht="42" hidden="1" customHeight="1" spans="1:16384">
      <c r="A137" s="149">
        <v>107</v>
      </c>
      <c r="B137" s="310">
        <v>1</v>
      </c>
      <c r="C137" s="204" t="s">
        <v>88</v>
      </c>
      <c r="D137" s="655">
        <v>1</v>
      </c>
      <c r="E137" s="655">
        <v>590</v>
      </c>
      <c r="F137" s="90" t="s">
        <v>1946</v>
      </c>
      <c r="G137" s="90" t="s">
        <v>1947</v>
      </c>
      <c r="H137" s="243">
        <v>590</v>
      </c>
      <c r="I137" s="243"/>
      <c r="J137" s="40">
        <f t="shared" si="172"/>
        <v>590</v>
      </c>
      <c r="K137" s="504">
        <v>1</v>
      </c>
      <c r="L137" s="306">
        <v>1</v>
      </c>
      <c r="M137" s="306">
        <v>1</v>
      </c>
      <c r="N137" s="306">
        <v>1</v>
      </c>
      <c r="O137" s="655">
        <v>1</v>
      </c>
      <c r="P137" s="655"/>
      <c r="Q137" s="655">
        <v>1</v>
      </c>
      <c r="R137" s="655"/>
      <c r="S137" s="655"/>
      <c r="T137" s="655"/>
      <c r="U137" s="655"/>
      <c r="V137" s="655">
        <v>1</v>
      </c>
      <c r="W137" s="32">
        <f t="shared" si="163"/>
        <v>590</v>
      </c>
      <c r="X137" s="32">
        <f t="shared" si="164"/>
        <v>590</v>
      </c>
      <c r="Y137" s="32">
        <f t="shared" si="165"/>
        <v>0</v>
      </c>
      <c r="Z137" s="32">
        <f t="shared" si="166"/>
        <v>590</v>
      </c>
      <c r="AA137" s="253">
        <v>590</v>
      </c>
      <c r="AB137" s="174">
        <f t="shared" si="167"/>
        <v>1</v>
      </c>
      <c r="AC137" s="480"/>
      <c r="AD137" s="480">
        <v>1</v>
      </c>
      <c r="AE137" s="480">
        <v>406</v>
      </c>
      <c r="AF137" s="480"/>
      <c r="AG137" s="37">
        <f t="shared" si="173"/>
        <v>442.5</v>
      </c>
      <c r="AH137" s="175">
        <f t="shared" si="169"/>
        <v>147.5</v>
      </c>
      <c r="AI137" s="182">
        <v>44681</v>
      </c>
      <c r="AJ137" s="251">
        <v>1</v>
      </c>
      <c r="AK137" s="566"/>
      <c r="AL137" s="152"/>
      <c r="AM137" s="152"/>
      <c r="AN137" s="195" t="e">
        <f t="shared" si="170"/>
        <v>#DIV/0!</v>
      </c>
      <c r="AO137" s="598" t="s">
        <v>220</v>
      </c>
      <c r="AP137" s="182"/>
      <c r="AQ137" s="182"/>
      <c r="AR137" s="596"/>
      <c r="AS137" s="595"/>
      <c r="AT137" s="595"/>
      <c r="AU137" s="40">
        <f t="shared" si="171"/>
        <v>590</v>
      </c>
      <c r="AV137" s="243"/>
      <c r="AW137" s="243"/>
      <c r="AX137" s="243"/>
      <c r="AY137" s="243">
        <v>590</v>
      </c>
      <c r="AZ137" s="243"/>
      <c r="BA137" s="243"/>
      <c r="BB137" s="243"/>
      <c r="BC137" s="243"/>
      <c r="BD137" s="243"/>
      <c r="BE137" s="277" t="s">
        <v>331</v>
      </c>
      <c r="BF137" s="605" t="s">
        <v>332</v>
      </c>
      <c r="BG137" s="605" t="s">
        <v>333</v>
      </c>
      <c r="BH137" s="269" t="s">
        <v>88</v>
      </c>
      <c r="BI137" s="605" t="s">
        <v>224</v>
      </c>
      <c r="BJ137" s="605" t="s">
        <v>1948</v>
      </c>
      <c r="BK137" s="605" t="s">
        <v>1949</v>
      </c>
      <c r="BL137" s="478">
        <v>13779603955</v>
      </c>
      <c r="BM137" s="704"/>
      <c r="BN137" s="704"/>
      <c r="BO137" s="704"/>
      <c r="BP137" s="704"/>
      <c r="BQ137" s="225" t="s">
        <v>946</v>
      </c>
      <c r="BR137" s="115"/>
      <c r="BS137" s="115"/>
      <c r="BT137" s="115"/>
      <c r="BU137" s="115"/>
      <c r="BV137" s="115"/>
      <c r="XFD137"/>
    </row>
    <row r="138" ht="42" hidden="1" customHeight="1" spans="1:16384">
      <c r="A138" s="149">
        <v>108</v>
      </c>
      <c r="B138" s="32">
        <v>1</v>
      </c>
      <c r="C138" s="96" t="s">
        <v>89</v>
      </c>
      <c r="D138" s="249">
        <v>1</v>
      </c>
      <c r="E138" s="249">
        <v>3000</v>
      </c>
      <c r="F138" s="88" t="s">
        <v>1950</v>
      </c>
      <c r="G138" s="88" t="s">
        <v>1951</v>
      </c>
      <c r="H138" s="309">
        <v>3800</v>
      </c>
      <c r="I138" s="309"/>
      <c r="J138" s="97">
        <f t="shared" si="172"/>
        <v>3200</v>
      </c>
      <c r="K138" s="40">
        <v>1</v>
      </c>
      <c r="L138" s="40">
        <v>1</v>
      </c>
      <c r="M138" s="40">
        <v>1</v>
      </c>
      <c r="N138" s="40">
        <v>1</v>
      </c>
      <c r="O138" s="456">
        <v>1</v>
      </c>
      <c r="P138" s="456"/>
      <c r="Q138" s="456">
        <v>1</v>
      </c>
      <c r="R138" s="456"/>
      <c r="S138" s="521"/>
      <c r="T138" s="510"/>
      <c r="U138" s="521"/>
      <c r="V138" s="456">
        <v>1</v>
      </c>
      <c r="W138" s="32">
        <f t="shared" si="163"/>
        <v>3200</v>
      </c>
      <c r="X138" s="32">
        <f t="shared" si="164"/>
        <v>3200</v>
      </c>
      <c r="Y138" s="32">
        <f t="shared" si="165"/>
        <v>0</v>
      </c>
      <c r="Z138" s="32">
        <f t="shared" si="166"/>
        <v>3200</v>
      </c>
      <c r="AA138" s="253">
        <v>180</v>
      </c>
      <c r="AB138" s="174">
        <f t="shared" si="167"/>
        <v>0.05625</v>
      </c>
      <c r="AC138" s="253">
        <v>2000</v>
      </c>
      <c r="AD138" s="253"/>
      <c r="AE138" s="253"/>
      <c r="AF138" s="522"/>
      <c r="AG138" s="37">
        <f t="shared" si="173"/>
        <v>2400</v>
      </c>
      <c r="AH138" s="175">
        <f t="shared" ref="AH134:AH144" si="174">AA138-AG138</f>
        <v>-2220</v>
      </c>
      <c r="AI138" s="182">
        <v>44810</v>
      </c>
      <c r="AJ138" s="565">
        <v>1</v>
      </c>
      <c r="AK138" s="566"/>
      <c r="AL138" s="152"/>
      <c r="AM138" s="152"/>
      <c r="AN138" s="195" t="e">
        <f t="shared" ref="AN134:AN144" si="175">AM138/AL138</f>
        <v>#DIV/0!</v>
      </c>
      <c r="AO138" s="597" t="s">
        <v>1952</v>
      </c>
      <c r="AP138" s="152"/>
      <c r="AQ138" s="152"/>
      <c r="AR138" s="565"/>
      <c r="AS138" s="565"/>
      <c r="AT138" s="565"/>
      <c r="AU138" s="40">
        <f t="shared" ref="AU134:AU144" si="176">AV138+AW138+AX138+AY138+AZ138+BA138+BC138+BD138+BB138</f>
        <v>3200</v>
      </c>
      <c r="AV138" s="309"/>
      <c r="AW138" s="309"/>
      <c r="AX138" s="309">
        <v>200</v>
      </c>
      <c r="AY138" s="309"/>
      <c r="AZ138" s="309"/>
      <c r="BA138" s="309">
        <v>3000</v>
      </c>
      <c r="BB138" s="309"/>
      <c r="BC138" s="309"/>
      <c r="BD138" s="309"/>
      <c r="BE138" s="277" t="s">
        <v>331</v>
      </c>
      <c r="BF138" s="605" t="s">
        <v>332</v>
      </c>
      <c r="BG138" s="605" t="s">
        <v>333</v>
      </c>
      <c r="BH138" s="269" t="s">
        <v>89</v>
      </c>
      <c r="BI138" s="210" t="s">
        <v>426</v>
      </c>
      <c r="BJ138" s="605" t="s">
        <v>1953</v>
      </c>
      <c r="BK138" s="605" t="s">
        <v>1954</v>
      </c>
      <c r="BL138" s="504">
        <v>13579571253</v>
      </c>
      <c r="BM138" s="638"/>
      <c r="BN138" s="638"/>
      <c r="BO138" s="639" t="s">
        <v>144</v>
      </c>
      <c r="BP138" s="639" t="s">
        <v>1955</v>
      </c>
      <c r="BQ138" s="474" t="s">
        <v>1367</v>
      </c>
      <c r="BR138" s="115"/>
      <c r="BS138" s="115"/>
      <c r="BT138" s="115"/>
      <c r="BU138" s="115"/>
      <c r="BV138" s="115"/>
      <c r="XFD138"/>
    </row>
    <row r="139" ht="42" hidden="1" customHeight="1" spans="1:16384">
      <c r="A139" s="149">
        <v>109</v>
      </c>
      <c r="B139" s="302">
        <v>1</v>
      </c>
      <c r="C139" s="207" t="s">
        <v>89</v>
      </c>
      <c r="D139" s="470">
        <v>1</v>
      </c>
      <c r="E139" s="470">
        <v>2200</v>
      </c>
      <c r="F139" s="88" t="s">
        <v>1956</v>
      </c>
      <c r="G139" s="278" t="s">
        <v>1957</v>
      </c>
      <c r="H139" s="309">
        <v>2600</v>
      </c>
      <c r="I139" s="309"/>
      <c r="J139" s="97">
        <f t="shared" si="172"/>
        <v>2200</v>
      </c>
      <c r="K139" s="504">
        <v>1</v>
      </c>
      <c r="L139" s="306">
        <v>1</v>
      </c>
      <c r="M139" s="306">
        <v>1</v>
      </c>
      <c r="N139" s="306">
        <v>1</v>
      </c>
      <c r="O139" s="456">
        <v>1</v>
      </c>
      <c r="P139" s="456"/>
      <c r="Q139" s="456">
        <v>1</v>
      </c>
      <c r="R139" s="456"/>
      <c r="S139" s="521"/>
      <c r="T139" s="456"/>
      <c r="U139" s="521"/>
      <c r="V139" s="456">
        <v>1</v>
      </c>
      <c r="W139" s="32">
        <f t="shared" si="163"/>
        <v>2200</v>
      </c>
      <c r="X139" s="32">
        <f t="shared" si="164"/>
        <v>2200</v>
      </c>
      <c r="Y139" s="32">
        <f t="shared" si="165"/>
        <v>0</v>
      </c>
      <c r="Z139" s="32">
        <f t="shared" si="166"/>
        <v>2200</v>
      </c>
      <c r="AA139" s="480">
        <v>1700</v>
      </c>
      <c r="AB139" s="174">
        <f t="shared" si="167"/>
        <v>0.772727272727273</v>
      </c>
      <c r="AC139" s="480">
        <v>2000</v>
      </c>
      <c r="AD139" s="480"/>
      <c r="AE139" s="480"/>
      <c r="AF139" s="521"/>
      <c r="AG139" s="37">
        <f t="shared" si="173"/>
        <v>1650</v>
      </c>
      <c r="AH139" s="175">
        <f t="shared" si="174"/>
        <v>50</v>
      </c>
      <c r="AI139" s="182">
        <v>44762</v>
      </c>
      <c r="AJ139" s="565">
        <v>1</v>
      </c>
      <c r="AK139" s="566"/>
      <c r="AL139" s="152"/>
      <c r="AM139" s="152"/>
      <c r="AN139" s="195" t="e">
        <f t="shared" si="175"/>
        <v>#DIV/0!</v>
      </c>
      <c r="AO139" s="597" t="s">
        <v>1958</v>
      </c>
      <c r="AP139" s="182"/>
      <c r="AQ139" s="182"/>
      <c r="AR139" s="596"/>
      <c r="AS139" s="595"/>
      <c r="AT139" s="595"/>
      <c r="AU139" s="40">
        <f t="shared" si="176"/>
        <v>2200</v>
      </c>
      <c r="AV139" s="309"/>
      <c r="AW139" s="309"/>
      <c r="AX139" s="309"/>
      <c r="AY139" s="309"/>
      <c r="AZ139" s="309"/>
      <c r="BA139" s="309"/>
      <c r="BB139" s="309"/>
      <c r="BC139" s="309">
        <v>2200</v>
      </c>
      <c r="BD139" s="309"/>
      <c r="BE139" s="277" t="s">
        <v>331</v>
      </c>
      <c r="BF139" s="605" t="s">
        <v>332</v>
      </c>
      <c r="BG139" s="605" t="s">
        <v>333</v>
      </c>
      <c r="BH139" s="269" t="s">
        <v>89</v>
      </c>
      <c r="BI139" s="210" t="s">
        <v>426</v>
      </c>
      <c r="BJ139" s="605" t="s">
        <v>427</v>
      </c>
      <c r="BK139" s="210" t="s">
        <v>428</v>
      </c>
      <c r="BL139" s="219">
        <v>13319088856</v>
      </c>
      <c r="BM139" s="706" t="s">
        <v>1959</v>
      </c>
      <c r="BN139" s="642"/>
      <c r="BO139" s="642"/>
      <c r="BP139" s="642"/>
      <c r="BQ139" s="150" t="s">
        <v>1960</v>
      </c>
      <c r="BR139" s="115"/>
      <c r="BS139" s="115"/>
      <c r="BT139" s="115"/>
      <c r="BU139" s="115"/>
      <c r="BV139" s="115"/>
      <c r="XFD139"/>
    </row>
    <row r="140" ht="42" hidden="1" customHeight="1" spans="1:16384">
      <c r="A140" s="149">
        <v>110</v>
      </c>
      <c r="B140" s="32">
        <v>1</v>
      </c>
      <c r="C140" s="96" t="s">
        <v>89</v>
      </c>
      <c r="D140" s="249">
        <v>1</v>
      </c>
      <c r="E140" s="249">
        <v>1000</v>
      </c>
      <c r="F140" s="88" t="s">
        <v>1961</v>
      </c>
      <c r="G140" s="88" t="s">
        <v>1962</v>
      </c>
      <c r="H140" s="309">
        <v>1300</v>
      </c>
      <c r="I140" s="309"/>
      <c r="J140" s="97">
        <f t="shared" si="172"/>
        <v>1100</v>
      </c>
      <c r="K140" s="504">
        <v>1</v>
      </c>
      <c r="L140" s="306">
        <v>1</v>
      </c>
      <c r="M140" s="306">
        <v>1</v>
      </c>
      <c r="N140" s="306">
        <v>1</v>
      </c>
      <c r="O140" s="456">
        <v>1</v>
      </c>
      <c r="P140" s="456"/>
      <c r="Q140" s="456">
        <v>1</v>
      </c>
      <c r="R140" s="456"/>
      <c r="S140" s="521"/>
      <c r="T140" s="456"/>
      <c r="U140" s="521"/>
      <c r="V140" s="456">
        <v>1</v>
      </c>
      <c r="W140" s="32">
        <f t="shared" si="163"/>
        <v>1100</v>
      </c>
      <c r="X140" s="32">
        <f t="shared" si="164"/>
        <v>1100</v>
      </c>
      <c r="Y140" s="32">
        <f t="shared" si="165"/>
        <v>0</v>
      </c>
      <c r="Z140" s="32">
        <f t="shared" si="166"/>
        <v>1100</v>
      </c>
      <c r="AA140" s="480">
        <v>600</v>
      </c>
      <c r="AB140" s="174">
        <f t="shared" si="167"/>
        <v>0.545454545454545</v>
      </c>
      <c r="AC140" s="480">
        <v>1000</v>
      </c>
      <c r="AD140" s="480"/>
      <c r="AE140" s="480"/>
      <c r="AF140" s="521"/>
      <c r="AG140" s="37">
        <f t="shared" si="173"/>
        <v>825</v>
      </c>
      <c r="AH140" s="175">
        <f t="shared" si="174"/>
        <v>-225</v>
      </c>
      <c r="AI140" s="182">
        <v>44757</v>
      </c>
      <c r="AJ140" s="565">
        <v>1</v>
      </c>
      <c r="AK140" s="566"/>
      <c r="AL140" s="152"/>
      <c r="AM140" s="152"/>
      <c r="AN140" s="195" t="e">
        <f t="shared" si="175"/>
        <v>#DIV/0!</v>
      </c>
      <c r="AO140" s="597" t="s">
        <v>1963</v>
      </c>
      <c r="AP140" s="182"/>
      <c r="AQ140" s="182"/>
      <c r="AR140" s="596"/>
      <c r="AS140" s="595"/>
      <c r="AT140" s="595"/>
      <c r="AU140" s="40">
        <f t="shared" si="176"/>
        <v>1100</v>
      </c>
      <c r="AV140" s="309"/>
      <c r="AW140" s="309"/>
      <c r="AX140" s="309">
        <v>1100</v>
      </c>
      <c r="AY140" s="309"/>
      <c r="AZ140" s="309"/>
      <c r="BA140" s="309"/>
      <c r="BB140" s="309"/>
      <c r="BC140" s="309"/>
      <c r="BD140" s="309"/>
      <c r="BE140" s="277" t="s">
        <v>331</v>
      </c>
      <c r="BF140" s="605" t="s">
        <v>332</v>
      </c>
      <c r="BG140" s="605" t="s">
        <v>333</v>
      </c>
      <c r="BH140" s="269" t="s">
        <v>89</v>
      </c>
      <c r="BI140" s="210" t="s">
        <v>426</v>
      </c>
      <c r="BJ140" s="605" t="s">
        <v>427</v>
      </c>
      <c r="BK140" s="210" t="s">
        <v>428</v>
      </c>
      <c r="BL140" s="219">
        <v>13319088856</v>
      </c>
      <c r="BM140" s="642"/>
      <c r="BN140" s="642"/>
      <c r="BO140" s="642"/>
      <c r="BP140" s="642"/>
      <c r="BQ140" s="225"/>
      <c r="BR140" s="115"/>
      <c r="BS140" s="115"/>
      <c r="BT140" s="115"/>
      <c r="BU140" s="115"/>
      <c r="BV140" s="115"/>
      <c r="XFD140"/>
    </row>
    <row r="141" ht="42" customHeight="1" spans="1:69">
      <c r="A141" s="465">
        <v>111</v>
      </c>
      <c r="B141" s="644">
        <v>1</v>
      </c>
      <c r="C141" s="645" t="s">
        <v>90</v>
      </c>
      <c r="D141" s="646">
        <v>1</v>
      </c>
      <c r="E141" s="646">
        <v>7000</v>
      </c>
      <c r="F141" s="647" t="s">
        <v>1964</v>
      </c>
      <c r="G141" s="88" t="s">
        <v>1965</v>
      </c>
      <c r="H141" s="648">
        <v>9000</v>
      </c>
      <c r="I141" s="309"/>
      <c r="J141" s="483">
        <f t="shared" si="172"/>
        <v>7000</v>
      </c>
      <c r="K141" s="40">
        <v>1</v>
      </c>
      <c r="L141" s="40">
        <v>1</v>
      </c>
      <c r="M141" s="40">
        <v>1</v>
      </c>
      <c r="N141" s="40">
        <v>1</v>
      </c>
      <c r="O141" s="456">
        <v>1</v>
      </c>
      <c r="P141" s="456"/>
      <c r="Q141" s="456">
        <v>1</v>
      </c>
      <c r="R141" s="456"/>
      <c r="S141" s="456"/>
      <c r="T141" s="456"/>
      <c r="U141" s="523"/>
      <c r="V141" s="456">
        <v>1</v>
      </c>
      <c r="W141" s="32">
        <f t="shared" si="163"/>
        <v>7000</v>
      </c>
      <c r="X141" s="32">
        <f t="shared" si="164"/>
        <v>7000</v>
      </c>
      <c r="Y141" s="32">
        <f t="shared" si="165"/>
        <v>0</v>
      </c>
      <c r="Z141" s="32">
        <f t="shared" si="166"/>
        <v>7000</v>
      </c>
      <c r="AA141" s="547">
        <v>5000</v>
      </c>
      <c r="AB141" s="542">
        <f t="shared" si="167"/>
        <v>0.714285714285714</v>
      </c>
      <c r="AC141" s="548"/>
      <c r="AD141" s="548">
        <v>1</v>
      </c>
      <c r="AE141" s="548"/>
      <c r="AF141" s="548"/>
      <c r="AG141" s="441">
        <f t="shared" si="173"/>
        <v>5250</v>
      </c>
      <c r="AH141" s="562">
        <f t="shared" si="174"/>
        <v>-250</v>
      </c>
      <c r="AI141" s="567">
        <v>44743</v>
      </c>
      <c r="AJ141" s="565">
        <v>1</v>
      </c>
      <c r="AK141" s="566"/>
      <c r="AL141" s="152"/>
      <c r="AM141" s="152"/>
      <c r="AN141" s="195" t="e">
        <f t="shared" si="175"/>
        <v>#DIV/0!</v>
      </c>
      <c r="AO141" s="593"/>
      <c r="AP141" s="182"/>
      <c r="AQ141" s="182"/>
      <c r="AR141" s="596"/>
      <c r="AS141" s="595"/>
      <c r="AT141" s="595"/>
      <c r="AU141" s="40">
        <f t="shared" si="176"/>
        <v>7000</v>
      </c>
      <c r="AV141" s="309">
        <v>7000</v>
      </c>
      <c r="AW141" s="309"/>
      <c r="AX141" s="309"/>
      <c r="AY141" s="40"/>
      <c r="AZ141" s="40"/>
      <c r="BA141" s="40"/>
      <c r="BB141" s="40"/>
      <c r="BC141" s="40"/>
      <c r="BD141" s="40"/>
      <c r="BE141" s="277" t="s">
        <v>331</v>
      </c>
      <c r="BF141" s="607" t="s">
        <v>332</v>
      </c>
      <c r="BG141" s="607" t="s">
        <v>333</v>
      </c>
      <c r="BH141" s="606" t="s">
        <v>90</v>
      </c>
      <c r="BI141" s="269" t="s">
        <v>368</v>
      </c>
      <c r="BJ141" s="269" t="s">
        <v>369</v>
      </c>
      <c r="BK141" s="269" t="s">
        <v>370</v>
      </c>
      <c r="BL141" s="506">
        <v>18809081213</v>
      </c>
      <c r="BM141" s="637"/>
      <c r="BN141" s="637"/>
      <c r="BO141" s="703" t="s">
        <v>1966</v>
      </c>
      <c r="BP141" s="703" t="s">
        <v>1966</v>
      </c>
      <c r="BQ141" s="769" t="s">
        <v>1967</v>
      </c>
    </row>
    <row r="142" s="122" customFormat="1" ht="42" customHeight="1" spans="1:16384">
      <c r="A142" s="465">
        <v>112</v>
      </c>
      <c r="B142" s="644">
        <v>1</v>
      </c>
      <c r="C142" s="645" t="s">
        <v>90</v>
      </c>
      <c r="D142" s="646">
        <v>1</v>
      </c>
      <c r="E142" s="646">
        <v>1200</v>
      </c>
      <c r="F142" s="647" t="s">
        <v>1968</v>
      </c>
      <c r="G142" s="88" t="s">
        <v>1969</v>
      </c>
      <c r="H142" s="648">
        <v>1984</v>
      </c>
      <c r="I142" s="309"/>
      <c r="J142" s="483">
        <f t="shared" si="172"/>
        <v>1200</v>
      </c>
      <c r="K142" s="309"/>
      <c r="L142" s="309"/>
      <c r="M142" s="309"/>
      <c r="N142" s="309"/>
      <c r="O142" s="505">
        <v>1</v>
      </c>
      <c r="P142" s="505"/>
      <c r="Q142" s="505">
        <v>1</v>
      </c>
      <c r="R142" s="249"/>
      <c r="S142" s="249"/>
      <c r="T142" s="249"/>
      <c r="U142" s="595"/>
      <c r="V142" s="249">
        <v>1</v>
      </c>
      <c r="W142" s="32">
        <f t="shared" si="163"/>
        <v>1200</v>
      </c>
      <c r="X142" s="32">
        <f t="shared" si="164"/>
        <v>1200</v>
      </c>
      <c r="Y142" s="32">
        <f t="shared" si="165"/>
        <v>0</v>
      </c>
      <c r="Z142" s="32">
        <f t="shared" si="166"/>
        <v>1200</v>
      </c>
      <c r="AA142" s="548">
        <v>1300</v>
      </c>
      <c r="AB142" s="542">
        <f t="shared" si="167"/>
        <v>1.08333333333333</v>
      </c>
      <c r="AC142" s="548"/>
      <c r="AD142" s="548">
        <v>1</v>
      </c>
      <c r="AE142" s="548"/>
      <c r="AF142" s="548"/>
      <c r="AG142" s="441">
        <f t="shared" si="173"/>
        <v>900</v>
      </c>
      <c r="AH142" s="562">
        <f t="shared" si="174"/>
        <v>400</v>
      </c>
      <c r="AI142" s="567">
        <v>44713</v>
      </c>
      <c r="AJ142" s="565">
        <v>1</v>
      </c>
      <c r="AK142" s="566"/>
      <c r="AL142" s="152"/>
      <c r="AM142" s="152"/>
      <c r="AN142" s="195" t="e">
        <f t="shared" si="175"/>
        <v>#DIV/0!</v>
      </c>
      <c r="AO142" s="682" t="s">
        <v>1970</v>
      </c>
      <c r="AP142" s="182"/>
      <c r="AQ142" s="182"/>
      <c r="AR142" s="596"/>
      <c r="AS142" s="595"/>
      <c r="AT142" s="595"/>
      <c r="AU142" s="40">
        <f t="shared" si="176"/>
        <v>1200</v>
      </c>
      <c r="AV142" s="309">
        <v>1200</v>
      </c>
      <c r="AW142" s="309"/>
      <c r="AX142" s="309"/>
      <c r="AY142" s="309"/>
      <c r="AZ142" s="309"/>
      <c r="BA142" s="309"/>
      <c r="BB142" s="309"/>
      <c r="BC142" s="309"/>
      <c r="BD142" s="309"/>
      <c r="BE142" s="277" t="s">
        <v>331</v>
      </c>
      <c r="BF142" s="607" t="s">
        <v>332</v>
      </c>
      <c r="BG142" s="607" t="s">
        <v>333</v>
      </c>
      <c r="BH142" s="606" t="s">
        <v>90</v>
      </c>
      <c r="BI142" s="269" t="s">
        <v>368</v>
      </c>
      <c r="BJ142" s="269" t="s">
        <v>369</v>
      </c>
      <c r="BK142" s="269" t="s">
        <v>370</v>
      </c>
      <c r="BL142" s="506">
        <v>18809081213</v>
      </c>
      <c r="BM142" s="637"/>
      <c r="BN142" s="637"/>
      <c r="BO142" s="703"/>
      <c r="BP142" s="703"/>
      <c r="BQ142" s="631" t="s">
        <v>1737</v>
      </c>
      <c r="BR142" s="707"/>
      <c r="BS142" s="707"/>
      <c r="BT142" s="707"/>
      <c r="BU142" s="707"/>
      <c r="BV142" s="707"/>
      <c r="XFD142" s="707"/>
    </row>
    <row r="143" s="407" customFormat="1" ht="42" customHeight="1" spans="1:16384">
      <c r="A143" s="465">
        <v>113</v>
      </c>
      <c r="B143" s="644">
        <v>1</v>
      </c>
      <c r="C143" s="645" t="s">
        <v>90</v>
      </c>
      <c r="D143" s="646">
        <v>1</v>
      </c>
      <c r="E143" s="646">
        <v>920</v>
      </c>
      <c r="F143" s="647" t="s">
        <v>1971</v>
      </c>
      <c r="G143" s="88" t="s">
        <v>1972</v>
      </c>
      <c r="H143" s="648">
        <v>1200</v>
      </c>
      <c r="I143" s="309"/>
      <c r="J143" s="483">
        <f t="shared" si="172"/>
        <v>920</v>
      </c>
      <c r="K143" s="309"/>
      <c r="L143" s="309"/>
      <c r="M143" s="309"/>
      <c r="N143" s="309"/>
      <c r="O143" s="505">
        <v>1</v>
      </c>
      <c r="P143" s="505"/>
      <c r="Q143" s="505">
        <v>1</v>
      </c>
      <c r="R143" s="249"/>
      <c r="S143" s="521"/>
      <c r="T143" s="249"/>
      <c r="U143" s="521"/>
      <c r="V143" s="249">
        <v>1</v>
      </c>
      <c r="W143" s="32">
        <f t="shared" si="163"/>
        <v>920</v>
      </c>
      <c r="X143" s="32">
        <f t="shared" si="164"/>
        <v>920</v>
      </c>
      <c r="Y143" s="32">
        <f t="shared" si="165"/>
        <v>0</v>
      </c>
      <c r="Z143" s="32">
        <f t="shared" si="166"/>
        <v>920</v>
      </c>
      <c r="AA143" s="548">
        <v>200</v>
      </c>
      <c r="AB143" s="542">
        <f t="shared" si="167"/>
        <v>0.217391304347826</v>
      </c>
      <c r="AC143" s="548"/>
      <c r="AD143" s="548"/>
      <c r="AE143" s="548"/>
      <c r="AF143" s="548"/>
      <c r="AG143" s="441">
        <f t="shared" si="173"/>
        <v>690</v>
      </c>
      <c r="AH143" s="562">
        <f t="shared" si="174"/>
        <v>-490</v>
      </c>
      <c r="AI143" s="567">
        <v>44844</v>
      </c>
      <c r="AJ143" s="462">
        <v>1</v>
      </c>
      <c r="AK143" s="254"/>
      <c r="AL143" s="149"/>
      <c r="AM143" s="149"/>
      <c r="AN143" s="195" t="e">
        <f t="shared" si="175"/>
        <v>#DIV/0!</v>
      </c>
      <c r="AO143" s="746"/>
      <c r="AP143" s="179"/>
      <c r="AQ143" s="179"/>
      <c r="AR143" s="587"/>
      <c r="AS143" s="523"/>
      <c r="AT143" s="523"/>
      <c r="AU143" s="40">
        <f t="shared" si="176"/>
        <v>920</v>
      </c>
      <c r="AV143" s="309">
        <v>920</v>
      </c>
      <c r="AW143" s="309"/>
      <c r="AX143" s="309"/>
      <c r="AY143" s="309"/>
      <c r="AZ143" s="309"/>
      <c r="BA143" s="309"/>
      <c r="BB143" s="309"/>
      <c r="BC143" s="309"/>
      <c r="BD143" s="309"/>
      <c r="BE143" s="277" t="s">
        <v>331</v>
      </c>
      <c r="BF143" s="607" t="s">
        <v>332</v>
      </c>
      <c r="BG143" s="607" t="s">
        <v>333</v>
      </c>
      <c r="BH143" s="606" t="s">
        <v>90</v>
      </c>
      <c r="BI143" s="269" t="s">
        <v>368</v>
      </c>
      <c r="BJ143" s="269" t="s">
        <v>369</v>
      </c>
      <c r="BK143" s="269" t="s">
        <v>370</v>
      </c>
      <c r="BL143" s="506">
        <v>18809081213</v>
      </c>
      <c r="BM143" s="637"/>
      <c r="BN143" s="637"/>
      <c r="BO143" s="703"/>
      <c r="BP143" s="703"/>
      <c r="BQ143" s="631" t="s">
        <v>1688</v>
      </c>
      <c r="BR143" s="770"/>
      <c r="BS143" s="770"/>
      <c r="BT143" s="770"/>
      <c r="BU143" s="770"/>
      <c r="BV143" s="770"/>
      <c r="XFD143" s="770"/>
    </row>
    <row r="144" s="122" customFormat="1" ht="42" customHeight="1" spans="1:16384">
      <c r="A144" s="465">
        <v>114</v>
      </c>
      <c r="B144" s="644">
        <v>1</v>
      </c>
      <c r="C144" s="645" t="s">
        <v>90</v>
      </c>
      <c r="D144" s="646">
        <v>1</v>
      </c>
      <c r="E144" s="646">
        <v>1000</v>
      </c>
      <c r="F144" s="647" t="s">
        <v>1973</v>
      </c>
      <c r="G144" s="88" t="s">
        <v>1974</v>
      </c>
      <c r="H144" s="648">
        <v>1300</v>
      </c>
      <c r="I144" s="309"/>
      <c r="J144" s="483">
        <f t="shared" si="172"/>
        <v>1300</v>
      </c>
      <c r="K144" s="40">
        <v>1</v>
      </c>
      <c r="L144" s="40">
        <v>1</v>
      </c>
      <c r="M144" s="40">
        <v>1</v>
      </c>
      <c r="N144" s="40">
        <v>1</v>
      </c>
      <c r="O144" s="456">
        <v>1</v>
      </c>
      <c r="P144" s="456"/>
      <c r="Q144" s="456">
        <v>1</v>
      </c>
      <c r="R144" s="456"/>
      <c r="S144" s="456"/>
      <c r="T144" s="456"/>
      <c r="U144" s="523"/>
      <c r="V144" s="249">
        <v>1</v>
      </c>
      <c r="W144" s="32">
        <f t="shared" si="163"/>
        <v>1300</v>
      </c>
      <c r="X144" s="32">
        <f t="shared" si="164"/>
        <v>1300</v>
      </c>
      <c r="Y144" s="32">
        <f t="shared" si="165"/>
        <v>0</v>
      </c>
      <c r="Z144" s="32">
        <f t="shared" si="166"/>
        <v>1300</v>
      </c>
      <c r="AA144" s="547">
        <v>1300</v>
      </c>
      <c r="AB144" s="542">
        <f t="shared" si="167"/>
        <v>1</v>
      </c>
      <c r="AC144" s="548">
        <v>800</v>
      </c>
      <c r="AD144" s="548">
        <v>1</v>
      </c>
      <c r="AE144" s="548">
        <v>440</v>
      </c>
      <c r="AF144" s="546"/>
      <c r="AG144" s="441">
        <f t="shared" si="173"/>
        <v>975</v>
      </c>
      <c r="AH144" s="562">
        <f t="shared" si="174"/>
        <v>325</v>
      </c>
      <c r="AI144" s="567">
        <v>44697</v>
      </c>
      <c r="AJ144" s="565">
        <v>1</v>
      </c>
      <c r="AK144" s="566"/>
      <c r="AL144" s="152">
        <v>20</v>
      </c>
      <c r="AM144" s="152">
        <v>20</v>
      </c>
      <c r="AN144" s="195">
        <f t="shared" si="175"/>
        <v>1</v>
      </c>
      <c r="AO144" s="682" t="s">
        <v>148</v>
      </c>
      <c r="AP144" s="182"/>
      <c r="AQ144" s="182"/>
      <c r="AR144" s="596"/>
      <c r="AS144" s="595"/>
      <c r="AT144" s="595"/>
      <c r="AU144" s="40">
        <f t="shared" si="176"/>
        <v>1300</v>
      </c>
      <c r="AV144" s="309"/>
      <c r="AW144" s="690"/>
      <c r="AX144" s="309"/>
      <c r="AY144" s="309"/>
      <c r="AZ144" s="309"/>
      <c r="BA144" s="309">
        <v>1300</v>
      </c>
      <c r="BB144" s="309"/>
      <c r="BC144" s="690"/>
      <c r="BD144" s="309"/>
      <c r="BE144" s="277" t="s">
        <v>331</v>
      </c>
      <c r="BF144" s="607" t="s">
        <v>332</v>
      </c>
      <c r="BG144" s="607" t="s">
        <v>333</v>
      </c>
      <c r="BH144" s="606" t="s">
        <v>90</v>
      </c>
      <c r="BI144" s="269" t="s">
        <v>368</v>
      </c>
      <c r="BJ144" s="269" t="s">
        <v>369</v>
      </c>
      <c r="BK144" s="269" t="s">
        <v>370</v>
      </c>
      <c r="BL144" s="506">
        <v>18809081213</v>
      </c>
      <c r="BM144" s="703" t="s">
        <v>1975</v>
      </c>
      <c r="BN144" s="637">
        <v>15292555999</v>
      </c>
      <c r="BO144" s="703" t="s">
        <v>311</v>
      </c>
      <c r="BP144" s="703" t="s">
        <v>1976</v>
      </c>
      <c r="BQ144" s="631" t="s">
        <v>1181</v>
      </c>
      <c r="BR144" s="707"/>
      <c r="BS144" s="707"/>
      <c r="BT144" s="707"/>
      <c r="BU144" s="707"/>
      <c r="BV144" s="707"/>
      <c r="XFD144" s="707"/>
    </row>
    <row r="145" s="232" customFormat="1" ht="42" hidden="1" customHeight="1" spans="1:69">
      <c r="A145" s="710" t="s">
        <v>141</v>
      </c>
      <c r="B145" s="711">
        <f>SUM(B146:B153)</f>
        <v>8</v>
      </c>
      <c r="C145" s="215"/>
      <c r="D145" s="629"/>
      <c r="E145" s="629"/>
      <c r="F145" s="664" t="s">
        <v>1391</v>
      </c>
      <c r="G145" s="712"/>
      <c r="H145" s="711">
        <f>SUM(H146:H153)</f>
        <v>49586</v>
      </c>
      <c r="I145" s="711"/>
      <c r="J145" s="711">
        <f t="shared" ref="J145:T145" si="177">SUM(J146:J153)</f>
        <v>22536</v>
      </c>
      <c r="K145" s="711">
        <f t="shared" si="177"/>
        <v>4</v>
      </c>
      <c r="L145" s="711">
        <f t="shared" si="177"/>
        <v>4</v>
      </c>
      <c r="M145" s="711">
        <f t="shared" si="177"/>
        <v>4</v>
      </c>
      <c r="N145" s="711">
        <f t="shared" si="177"/>
        <v>4</v>
      </c>
      <c r="O145" s="724">
        <f t="shared" si="177"/>
        <v>3</v>
      </c>
      <c r="P145" s="724">
        <f t="shared" si="177"/>
        <v>1</v>
      </c>
      <c r="Q145" s="724">
        <f t="shared" si="177"/>
        <v>3</v>
      </c>
      <c r="R145" s="724">
        <f t="shared" si="177"/>
        <v>0</v>
      </c>
      <c r="S145" s="724"/>
      <c r="T145" s="724">
        <f>SUM(T146:T153)</f>
        <v>0</v>
      </c>
      <c r="U145" s="724"/>
      <c r="V145" s="724">
        <f>SUM(V146:V153)</f>
        <v>3</v>
      </c>
      <c r="W145" s="711"/>
      <c r="X145" s="711"/>
      <c r="Y145" s="711"/>
      <c r="Z145" s="711"/>
      <c r="AA145" s="724">
        <f>SUM(AA146:AA153)</f>
        <v>4200</v>
      </c>
      <c r="AB145" s="174">
        <f t="shared" si="167"/>
        <v>0.186368477103301</v>
      </c>
      <c r="AC145" s="724">
        <f>SUM(AC146:AC153)</f>
        <v>2600</v>
      </c>
      <c r="AD145" s="724"/>
      <c r="AE145" s="724"/>
      <c r="AF145" s="724"/>
      <c r="AG145" s="711"/>
      <c r="AH145" s="711"/>
      <c r="AI145" s="680"/>
      <c r="AJ145" s="569"/>
      <c r="AK145" s="570"/>
      <c r="AL145" s="571"/>
      <c r="AM145" s="571"/>
      <c r="AN145" s="572"/>
      <c r="AO145" s="683"/>
      <c r="AP145" s="680"/>
      <c r="AQ145" s="680"/>
      <c r="AR145" s="684"/>
      <c r="AS145" s="683"/>
      <c r="AT145" s="683"/>
      <c r="AU145" s="711">
        <f t="shared" ref="AU145:BD145" si="178">SUM(AU146:AU153)</f>
        <v>22536</v>
      </c>
      <c r="AV145" s="711">
        <f t="shared" si="178"/>
        <v>0</v>
      </c>
      <c r="AW145" s="711">
        <f t="shared" si="178"/>
        <v>0</v>
      </c>
      <c r="AX145" s="711">
        <f t="shared" si="178"/>
        <v>8536</v>
      </c>
      <c r="AY145" s="711">
        <f t="shared" si="178"/>
        <v>0</v>
      </c>
      <c r="AZ145" s="711">
        <f t="shared" si="178"/>
        <v>0</v>
      </c>
      <c r="BA145" s="711">
        <f t="shared" si="178"/>
        <v>9000</v>
      </c>
      <c r="BB145" s="711">
        <f t="shared" si="178"/>
        <v>5000</v>
      </c>
      <c r="BC145" s="711">
        <f t="shared" si="178"/>
        <v>0</v>
      </c>
      <c r="BD145" s="711">
        <f t="shared" si="178"/>
        <v>0</v>
      </c>
      <c r="BE145" s="756"/>
      <c r="BF145" s="276"/>
      <c r="BG145" s="215"/>
      <c r="BH145" s="141"/>
      <c r="BI145" s="276"/>
      <c r="BJ145" s="276"/>
      <c r="BK145" s="276"/>
      <c r="BL145" s="142"/>
      <c r="BM145" s="444"/>
      <c r="BN145" s="444"/>
      <c r="BO145" s="444"/>
      <c r="BP145" s="444"/>
      <c r="BQ145" s="709"/>
    </row>
    <row r="146" s="233" customFormat="1" ht="42" hidden="1" customHeight="1" spans="1:69">
      <c r="A146" s="149">
        <v>115</v>
      </c>
      <c r="B146" s="302">
        <v>1</v>
      </c>
      <c r="C146" s="96" t="s">
        <v>86</v>
      </c>
      <c r="D146" s="249"/>
      <c r="E146" s="249"/>
      <c r="F146" s="88" t="s">
        <v>1977</v>
      </c>
      <c r="G146" s="278" t="s">
        <v>1978</v>
      </c>
      <c r="H146" s="309">
        <v>9500</v>
      </c>
      <c r="I146" s="309"/>
      <c r="J146" s="40">
        <f t="shared" ref="J146:J153" si="179">AU146</f>
        <v>3000</v>
      </c>
      <c r="K146" s="309">
        <v>1</v>
      </c>
      <c r="L146" s="309">
        <v>1</v>
      </c>
      <c r="M146" s="309">
        <v>1</v>
      </c>
      <c r="N146" s="309">
        <v>1</v>
      </c>
      <c r="O146" s="505"/>
      <c r="P146" s="505"/>
      <c r="Q146" s="505"/>
      <c r="R146" s="505"/>
      <c r="S146" s="505"/>
      <c r="T146" s="505"/>
      <c r="U146" s="505"/>
      <c r="V146" s="505"/>
      <c r="W146" s="32">
        <f t="shared" ref="W146:W153" si="180">O146*J146</f>
        <v>0</v>
      </c>
      <c r="X146" s="32">
        <f t="shared" ref="X146:X153" si="181">Q146*J146</f>
        <v>0</v>
      </c>
      <c r="Y146" s="32">
        <f t="shared" ref="Y146:Y153" si="182">T146/J146</f>
        <v>0</v>
      </c>
      <c r="Z146" s="32">
        <f t="shared" ref="Z146:Z153" si="183">AJ146*J146</f>
        <v>0</v>
      </c>
      <c r="AA146" s="480"/>
      <c r="AB146" s="174">
        <f t="shared" ref="AB146:AB156" si="184">AA146/J146</f>
        <v>0</v>
      </c>
      <c r="AC146" s="480"/>
      <c r="AD146" s="480"/>
      <c r="AE146" s="480"/>
      <c r="AF146" s="480"/>
      <c r="AG146" s="37">
        <f t="shared" ref="AG146:AG153" si="185">J146*0.75*AJ146</f>
        <v>0</v>
      </c>
      <c r="AH146" s="175">
        <f t="shared" ref="AH146:AH153" si="186">AA146-AG146</f>
        <v>0</v>
      </c>
      <c r="AI146" s="182">
        <v>44835</v>
      </c>
      <c r="AJ146" s="565"/>
      <c r="AK146" s="566"/>
      <c r="AL146" s="152">
        <v>20</v>
      </c>
      <c r="AM146" s="152"/>
      <c r="AN146" s="195">
        <f t="shared" ref="AN146:AN153" si="187">AM146/AL146</f>
        <v>0</v>
      </c>
      <c r="AO146" s="595"/>
      <c r="AP146" s="182"/>
      <c r="AQ146" s="182"/>
      <c r="AR146" s="596"/>
      <c r="AS146" s="595"/>
      <c r="AT146" s="595"/>
      <c r="AU146" s="40">
        <f t="shared" ref="AU146:AU153" si="188">AV146+AW146+AX146+AY146+AZ146+BA146+BC146+BD146+BB146</f>
        <v>3000</v>
      </c>
      <c r="AV146" s="309"/>
      <c r="AW146" s="309"/>
      <c r="AX146" s="309">
        <v>3000</v>
      </c>
      <c r="AY146" s="309"/>
      <c r="AZ146" s="309"/>
      <c r="BA146" s="309"/>
      <c r="BB146" s="309"/>
      <c r="BC146" s="309"/>
      <c r="BD146" s="309"/>
      <c r="BE146" s="612" t="s">
        <v>483</v>
      </c>
      <c r="BF146" s="605" t="s">
        <v>1395</v>
      </c>
      <c r="BG146" s="607" t="s">
        <v>1396</v>
      </c>
      <c r="BH146" s="484" t="s">
        <v>89</v>
      </c>
      <c r="BI146" s="269" t="s">
        <v>426</v>
      </c>
      <c r="BJ146" s="605" t="s">
        <v>1395</v>
      </c>
      <c r="BK146" s="605" t="s">
        <v>1397</v>
      </c>
      <c r="BL146" s="504">
        <v>13899488118</v>
      </c>
      <c r="BM146" s="638"/>
      <c r="BN146" s="638"/>
      <c r="BO146" s="638"/>
      <c r="BP146" s="638"/>
      <c r="BQ146" s="709"/>
    </row>
    <row r="147" s="233" customFormat="1" ht="42" hidden="1" customHeight="1" spans="1:69">
      <c r="A147" s="149">
        <v>116</v>
      </c>
      <c r="B147" s="302">
        <v>1</v>
      </c>
      <c r="C147" s="207" t="s">
        <v>86</v>
      </c>
      <c r="D147" s="470"/>
      <c r="E147" s="470"/>
      <c r="F147" s="65" t="s">
        <v>1979</v>
      </c>
      <c r="G147" s="652" t="s">
        <v>1980</v>
      </c>
      <c r="H147" s="713">
        <v>9258</v>
      </c>
      <c r="I147" s="713"/>
      <c r="J147" s="40">
        <f t="shared" si="179"/>
        <v>5000</v>
      </c>
      <c r="K147" s="309"/>
      <c r="L147" s="309"/>
      <c r="M147" s="309"/>
      <c r="N147" s="309"/>
      <c r="O147" s="505"/>
      <c r="P147" s="505"/>
      <c r="Q147" s="505"/>
      <c r="R147" s="505"/>
      <c r="S147" s="505"/>
      <c r="T147" s="505"/>
      <c r="U147" s="505"/>
      <c r="V147" s="505"/>
      <c r="W147" s="32">
        <f t="shared" si="180"/>
        <v>0</v>
      </c>
      <c r="X147" s="32">
        <f t="shared" si="181"/>
        <v>0</v>
      </c>
      <c r="Y147" s="32">
        <f t="shared" si="182"/>
        <v>0</v>
      </c>
      <c r="Z147" s="32">
        <f t="shared" si="183"/>
        <v>0</v>
      </c>
      <c r="AA147" s="480"/>
      <c r="AB147" s="174">
        <f t="shared" si="184"/>
        <v>0</v>
      </c>
      <c r="AC147" s="480"/>
      <c r="AD147" s="480"/>
      <c r="AE147" s="480"/>
      <c r="AF147" s="480"/>
      <c r="AG147" s="37">
        <f t="shared" si="185"/>
        <v>0</v>
      </c>
      <c r="AH147" s="175">
        <f t="shared" si="186"/>
        <v>0</v>
      </c>
      <c r="AI147" s="182">
        <v>44835</v>
      </c>
      <c r="AJ147" s="565"/>
      <c r="AK147" s="566"/>
      <c r="AL147" s="152"/>
      <c r="AM147" s="152"/>
      <c r="AN147" s="195" t="e">
        <f t="shared" si="187"/>
        <v>#DIV/0!</v>
      </c>
      <c r="AO147" s="595"/>
      <c r="AP147" s="182"/>
      <c r="AQ147" s="182"/>
      <c r="AR147" s="596"/>
      <c r="AS147" s="595"/>
      <c r="AT147" s="595"/>
      <c r="AU147" s="40">
        <f t="shared" si="188"/>
        <v>5000</v>
      </c>
      <c r="AV147" s="309"/>
      <c r="AW147" s="309"/>
      <c r="AX147" s="309"/>
      <c r="AY147" s="309"/>
      <c r="AZ147" s="309"/>
      <c r="BA147" s="302"/>
      <c r="BB147" s="302">
        <v>5000</v>
      </c>
      <c r="BC147" s="309"/>
      <c r="BD147" s="309"/>
      <c r="BE147" s="618" t="s">
        <v>483</v>
      </c>
      <c r="BF147" s="618" t="s">
        <v>1981</v>
      </c>
      <c r="BG147" s="618" t="s">
        <v>1982</v>
      </c>
      <c r="BH147" s="484" t="s">
        <v>89</v>
      </c>
      <c r="BI147" s="269" t="s">
        <v>426</v>
      </c>
      <c r="BJ147" s="757" t="s">
        <v>1981</v>
      </c>
      <c r="BK147" s="757" t="s">
        <v>1983</v>
      </c>
      <c r="BL147" s="713">
        <v>18099081062</v>
      </c>
      <c r="BM147" s="771"/>
      <c r="BN147" s="771"/>
      <c r="BO147" s="771"/>
      <c r="BP147" s="771"/>
      <c r="BQ147" s="709"/>
    </row>
    <row r="148" s="233" customFormat="1" ht="42" hidden="1" customHeight="1" spans="1:69">
      <c r="A148" s="149">
        <v>117</v>
      </c>
      <c r="B148" s="309">
        <v>1</v>
      </c>
      <c r="C148" s="605" t="s">
        <v>86</v>
      </c>
      <c r="D148" s="638"/>
      <c r="E148" s="638"/>
      <c r="F148" s="88" t="s">
        <v>1984</v>
      </c>
      <c r="G148" s="278" t="s">
        <v>1985</v>
      </c>
      <c r="H148" s="32">
        <v>1500</v>
      </c>
      <c r="I148" s="32"/>
      <c r="J148" s="40">
        <f t="shared" si="179"/>
        <v>1500</v>
      </c>
      <c r="K148" s="40"/>
      <c r="L148" s="40"/>
      <c r="M148" s="40"/>
      <c r="N148" s="40"/>
      <c r="O148" s="456"/>
      <c r="P148" s="456"/>
      <c r="Q148" s="456"/>
      <c r="R148" s="456"/>
      <c r="S148" s="456"/>
      <c r="T148" s="456"/>
      <c r="U148" s="456"/>
      <c r="V148" s="456"/>
      <c r="W148" s="32">
        <f t="shared" si="180"/>
        <v>0</v>
      </c>
      <c r="X148" s="32">
        <f t="shared" si="181"/>
        <v>0</v>
      </c>
      <c r="Y148" s="32">
        <f t="shared" si="182"/>
        <v>0</v>
      </c>
      <c r="Z148" s="32">
        <f t="shared" si="183"/>
        <v>0</v>
      </c>
      <c r="AA148" s="480"/>
      <c r="AB148" s="174">
        <f t="shared" si="184"/>
        <v>0</v>
      </c>
      <c r="AC148" s="480"/>
      <c r="AD148" s="480"/>
      <c r="AE148" s="480"/>
      <c r="AF148" s="480"/>
      <c r="AG148" s="37">
        <f t="shared" si="185"/>
        <v>0</v>
      </c>
      <c r="AH148" s="175">
        <f t="shared" si="186"/>
        <v>0</v>
      </c>
      <c r="AI148" s="182">
        <v>44835</v>
      </c>
      <c r="AJ148" s="565"/>
      <c r="AK148" s="566"/>
      <c r="AL148" s="152"/>
      <c r="AM148" s="152"/>
      <c r="AN148" s="195" t="e">
        <f t="shared" si="187"/>
        <v>#DIV/0!</v>
      </c>
      <c r="AO148" s="595"/>
      <c r="AP148" s="182"/>
      <c r="AQ148" s="182"/>
      <c r="AR148" s="596"/>
      <c r="AS148" s="595"/>
      <c r="AT148" s="595"/>
      <c r="AU148" s="40">
        <f t="shared" si="188"/>
        <v>1500</v>
      </c>
      <c r="AV148" s="40"/>
      <c r="AW148" s="40"/>
      <c r="AX148" s="40">
        <v>1500</v>
      </c>
      <c r="AY148" s="40"/>
      <c r="AZ148" s="40"/>
      <c r="BA148" s="40"/>
      <c r="BB148" s="40"/>
      <c r="BC148" s="40"/>
      <c r="BD148" s="40"/>
      <c r="BE148" s="612" t="s">
        <v>483</v>
      </c>
      <c r="BF148" s="605" t="s">
        <v>1981</v>
      </c>
      <c r="BG148" s="618" t="s">
        <v>1982</v>
      </c>
      <c r="BH148" s="484" t="s">
        <v>89</v>
      </c>
      <c r="BI148" s="269" t="s">
        <v>426</v>
      </c>
      <c r="BJ148" s="605" t="s">
        <v>1981</v>
      </c>
      <c r="BK148" s="605" t="s">
        <v>1983</v>
      </c>
      <c r="BL148" s="504">
        <v>18099081062</v>
      </c>
      <c r="BM148" s="638"/>
      <c r="BN148" s="638"/>
      <c r="BO148" s="638"/>
      <c r="BP148" s="638"/>
      <c r="BQ148" s="225"/>
    </row>
    <row r="149" s="233" customFormat="1" ht="42" hidden="1" customHeight="1" spans="1:69">
      <c r="A149" s="149">
        <v>118</v>
      </c>
      <c r="B149" s="302">
        <v>1</v>
      </c>
      <c r="C149" s="605" t="s">
        <v>86</v>
      </c>
      <c r="D149" s="638"/>
      <c r="E149" s="638"/>
      <c r="F149" s="88" t="s">
        <v>1986</v>
      </c>
      <c r="G149" s="278" t="s">
        <v>1987</v>
      </c>
      <c r="H149" s="32">
        <v>1500</v>
      </c>
      <c r="I149" s="32"/>
      <c r="J149" s="40">
        <f t="shared" si="179"/>
        <v>1500</v>
      </c>
      <c r="K149" s="40"/>
      <c r="L149" s="40"/>
      <c r="M149" s="40"/>
      <c r="N149" s="40"/>
      <c r="O149" s="456"/>
      <c r="P149" s="456"/>
      <c r="Q149" s="456"/>
      <c r="R149" s="456"/>
      <c r="S149" s="456"/>
      <c r="T149" s="456"/>
      <c r="U149" s="456"/>
      <c r="V149" s="456"/>
      <c r="W149" s="32">
        <f t="shared" si="180"/>
        <v>0</v>
      </c>
      <c r="X149" s="32">
        <f t="shared" si="181"/>
        <v>0</v>
      </c>
      <c r="Y149" s="32">
        <f t="shared" si="182"/>
        <v>0</v>
      </c>
      <c r="Z149" s="32">
        <f t="shared" si="183"/>
        <v>0</v>
      </c>
      <c r="AA149" s="480"/>
      <c r="AB149" s="174">
        <f t="shared" si="184"/>
        <v>0</v>
      </c>
      <c r="AC149" s="480"/>
      <c r="AD149" s="480"/>
      <c r="AE149" s="480"/>
      <c r="AF149" s="480"/>
      <c r="AG149" s="37">
        <f t="shared" si="185"/>
        <v>0</v>
      </c>
      <c r="AH149" s="175">
        <f t="shared" si="186"/>
        <v>0</v>
      </c>
      <c r="AI149" s="182">
        <v>44835</v>
      </c>
      <c r="AJ149" s="565"/>
      <c r="AK149" s="566"/>
      <c r="AL149" s="152"/>
      <c r="AM149" s="152"/>
      <c r="AN149" s="195" t="e">
        <f t="shared" si="187"/>
        <v>#DIV/0!</v>
      </c>
      <c r="AO149" s="595"/>
      <c r="AP149" s="182"/>
      <c r="AQ149" s="182"/>
      <c r="AR149" s="596"/>
      <c r="AS149" s="595"/>
      <c r="AT149" s="595"/>
      <c r="AU149" s="40">
        <f t="shared" si="188"/>
        <v>1500</v>
      </c>
      <c r="AV149" s="40"/>
      <c r="AW149" s="40"/>
      <c r="AX149" s="40">
        <v>1500</v>
      </c>
      <c r="AY149" s="40"/>
      <c r="AZ149" s="40"/>
      <c r="BA149" s="40"/>
      <c r="BB149" s="40"/>
      <c r="BC149" s="40"/>
      <c r="BD149" s="40"/>
      <c r="BE149" s="612" t="s">
        <v>483</v>
      </c>
      <c r="BF149" s="605" t="s">
        <v>1981</v>
      </c>
      <c r="BG149" s="618" t="s">
        <v>1982</v>
      </c>
      <c r="BH149" s="484" t="s">
        <v>89</v>
      </c>
      <c r="BI149" s="269" t="s">
        <v>426</v>
      </c>
      <c r="BJ149" s="605" t="s">
        <v>1981</v>
      </c>
      <c r="BK149" s="605" t="s">
        <v>1983</v>
      </c>
      <c r="BL149" s="504">
        <v>18099081062</v>
      </c>
      <c r="BM149" s="638"/>
      <c r="BN149" s="638"/>
      <c r="BO149" s="638"/>
      <c r="BP149" s="638"/>
      <c r="BQ149" s="225"/>
    </row>
    <row r="150" ht="42" hidden="1" customHeight="1" spans="1:16384">
      <c r="A150" s="149">
        <v>119</v>
      </c>
      <c r="B150" s="472">
        <v>1</v>
      </c>
      <c r="C150" s="96" t="s">
        <v>87</v>
      </c>
      <c r="D150" s="249">
        <v>1</v>
      </c>
      <c r="E150" s="249">
        <v>2000</v>
      </c>
      <c r="F150" s="463" t="s">
        <v>1988</v>
      </c>
      <c r="G150" s="463" t="s">
        <v>1989</v>
      </c>
      <c r="H150" s="473">
        <v>2000</v>
      </c>
      <c r="I150" s="473"/>
      <c r="J150" s="40">
        <f t="shared" si="179"/>
        <v>2000</v>
      </c>
      <c r="K150" s="40">
        <v>1</v>
      </c>
      <c r="L150" s="40">
        <v>1</v>
      </c>
      <c r="M150" s="40">
        <v>1</v>
      </c>
      <c r="N150" s="40">
        <v>1</v>
      </c>
      <c r="O150" s="503">
        <v>1</v>
      </c>
      <c r="P150" s="503"/>
      <c r="Q150" s="503">
        <v>1</v>
      </c>
      <c r="R150" s="503"/>
      <c r="S150" s="727"/>
      <c r="T150" s="503"/>
      <c r="U150" s="727"/>
      <c r="V150" s="503">
        <v>1</v>
      </c>
      <c r="W150" s="32">
        <f t="shared" si="180"/>
        <v>2000</v>
      </c>
      <c r="X150" s="32">
        <f t="shared" si="181"/>
        <v>2000</v>
      </c>
      <c r="Y150" s="32">
        <f t="shared" si="182"/>
        <v>0</v>
      </c>
      <c r="Z150" s="32">
        <f t="shared" si="183"/>
        <v>2000</v>
      </c>
      <c r="AA150" s="456">
        <v>1500</v>
      </c>
      <c r="AB150" s="174">
        <f t="shared" si="184"/>
        <v>0.75</v>
      </c>
      <c r="AC150" s="456">
        <v>1800</v>
      </c>
      <c r="AD150" s="456">
        <v>1</v>
      </c>
      <c r="AE150" s="456"/>
      <c r="AF150" s="523"/>
      <c r="AG150" s="37">
        <f t="shared" si="185"/>
        <v>1500</v>
      </c>
      <c r="AH150" s="175">
        <f t="shared" si="186"/>
        <v>0</v>
      </c>
      <c r="AI150" s="182">
        <v>44757</v>
      </c>
      <c r="AJ150" s="565">
        <v>1</v>
      </c>
      <c r="AK150" s="566"/>
      <c r="AL150" s="152"/>
      <c r="AM150" s="152"/>
      <c r="AN150" s="195" t="e">
        <f t="shared" si="187"/>
        <v>#DIV/0!</v>
      </c>
      <c r="AO150" s="595"/>
      <c r="AP150" s="182"/>
      <c r="AQ150" s="182"/>
      <c r="AR150" s="596"/>
      <c r="AS150" s="595"/>
      <c r="AT150" s="595"/>
      <c r="AU150" s="40">
        <f t="shared" si="188"/>
        <v>2000</v>
      </c>
      <c r="AV150" s="502"/>
      <c r="AW150" s="502"/>
      <c r="AX150" s="502"/>
      <c r="AY150" s="473"/>
      <c r="AZ150" s="502"/>
      <c r="BA150" s="502">
        <v>2000</v>
      </c>
      <c r="BB150" s="502"/>
      <c r="BC150" s="502"/>
      <c r="BD150" s="502"/>
      <c r="BE150" s="610" t="s">
        <v>483</v>
      </c>
      <c r="BF150" s="42" t="s">
        <v>484</v>
      </c>
      <c r="BG150" s="758" t="s">
        <v>485</v>
      </c>
      <c r="BH150" s="271" t="s">
        <v>87</v>
      </c>
      <c r="BI150" s="33" t="s">
        <v>1213</v>
      </c>
      <c r="BJ150" s="33" t="s">
        <v>1428</v>
      </c>
      <c r="BK150" s="609" t="s">
        <v>1405</v>
      </c>
      <c r="BL150" s="149">
        <v>13199758888</v>
      </c>
      <c r="BM150" s="462"/>
      <c r="BN150" s="462"/>
      <c r="BO150" s="590" t="s">
        <v>681</v>
      </c>
      <c r="BP150" s="590" t="s">
        <v>1990</v>
      </c>
      <c r="BQ150" s="225" t="s">
        <v>1722</v>
      </c>
      <c r="BR150" s="115"/>
      <c r="BS150" s="115"/>
      <c r="BT150" s="115"/>
      <c r="BU150" s="115"/>
      <c r="BV150" s="115"/>
      <c r="XFD150"/>
    </row>
    <row r="151" ht="42" hidden="1" customHeight="1" spans="1:16384">
      <c r="A151" s="149">
        <v>120</v>
      </c>
      <c r="B151" s="302">
        <v>1</v>
      </c>
      <c r="C151" s="484" t="s">
        <v>87</v>
      </c>
      <c r="D151" s="485">
        <v>1</v>
      </c>
      <c r="E151" s="485">
        <v>1000</v>
      </c>
      <c r="F151" s="88" t="s">
        <v>1991</v>
      </c>
      <c r="G151" s="88" t="s">
        <v>1992</v>
      </c>
      <c r="H151" s="302">
        <v>1000</v>
      </c>
      <c r="I151" s="302"/>
      <c r="J151" s="40">
        <f t="shared" si="179"/>
        <v>1000</v>
      </c>
      <c r="K151" s="309">
        <v>1</v>
      </c>
      <c r="L151" s="306">
        <v>1</v>
      </c>
      <c r="M151" s="306">
        <v>1</v>
      </c>
      <c r="N151" s="306">
        <v>1</v>
      </c>
      <c r="O151" s="470">
        <v>1</v>
      </c>
      <c r="P151" s="470"/>
      <c r="Q151" s="470">
        <v>1</v>
      </c>
      <c r="R151" s="470"/>
      <c r="S151" s="727"/>
      <c r="T151" s="470"/>
      <c r="U151" s="727"/>
      <c r="V151" s="470">
        <v>1</v>
      </c>
      <c r="W151" s="32">
        <f t="shared" si="180"/>
        <v>1000</v>
      </c>
      <c r="X151" s="32">
        <f t="shared" si="181"/>
        <v>1000</v>
      </c>
      <c r="Y151" s="32">
        <f t="shared" si="182"/>
        <v>0</v>
      </c>
      <c r="Z151" s="32">
        <f t="shared" si="183"/>
        <v>1000</v>
      </c>
      <c r="AA151" s="456">
        <v>700</v>
      </c>
      <c r="AB151" s="174">
        <f t="shared" si="184"/>
        <v>0.7</v>
      </c>
      <c r="AC151" s="456">
        <v>800</v>
      </c>
      <c r="AD151" s="456">
        <v>1</v>
      </c>
      <c r="AE151" s="456"/>
      <c r="AF151" s="523"/>
      <c r="AG151" s="37">
        <f t="shared" si="185"/>
        <v>750</v>
      </c>
      <c r="AH151" s="175">
        <f t="shared" si="186"/>
        <v>-50</v>
      </c>
      <c r="AI151" s="182">
        <v>44757</v>
      </c>
      <c r="AJ151" s="565">
        <v>1</v>
      </c>
      <c r="AK151" s="566"/>
      <c r="AL151" s="152"/>
      <c r="AM151" s="152"/>
      <c r="AN151" s="195" t="e">
        <f t="shared" si="187"/>
        <v>#DIV/0!</v>
      </c>
      <c r="AO151" s="595"/>
      <c r="AP151" s="182"/>
      <c r="AQ151" s="182"/>
      <c r="AR151" s="596"/>
      <c r="AS151" s="595"/>
      <c r="AT151" s="595"/>
      <c r="AU151" s="40">
        <f t="shared" si="188"/>
        <v>1000</v>
      </c>
      <c r="AV151" s="302"/>
      <c r="AW151" s="302"/>
      <c r="AX151" s="302"/>
      <c r="AY151" s="302"/>
      <c r="AZ151" s="302"/>
      <c r="BA151" s="302">
        <v>1000</v>
      </c>
      <c r="BB151" s="302"/>
      <c r="BC151" s="302"/>
      <c r="BD151" s="302"/>
      <c r="BE151" s="42" t="s">
        <v>483</v>
      </c>
      <c r="BF151" s="606" t="s">
        <v>484</v>
      </c>
      <c r="BG151" s="96" t="s">
        <v>485</v>
      </c>
      <c r="BH151" s="484" t="s">
        <v>87</v>
      </c>
      <c r="BI151" s="207" t="s">
        <v>1213</v>
      </c>
      <c r="BJ151" s="33" t="s">
        <v>486</v>
      </c>
      <c r="BK151" s="614" t="s">
        <v>1405</v>
      </c>
      <c r="BL151" s="149">
        <v>13199758888</v>
      </c>
      <c r="BM151" s="462"/>
      <c r="BN151" s="462"/>
      <c r="BO151" s="590" t="s">
        <v>293</v>
      </c>
      <c r="BP151" s="590" t="s">
        <v>1993</v>
      </c>
      <c r="BQ151" s="225" t="s">
        <v>1722</v>
      </c>
      <c r="BR151" s="115"/>
      <c r="BS151" s="115"/>
      <c r="BT151" s="115"/>
      <c r="BU151" s="115"/>
      <c r="BV151" s="115"/>
      <c r="XFD151"/>
    </row>
    <row r="152" ht="42" hidden="1" customHeight="1" spans="1:16384">
      <c r="A152" s="149">
        <v>121</v>
      </c>
      <c r="B152" s="309">
        <v>1</v>
      </c>
      <c r="C152" s="605" t="s">
        <v>88</v>
      </c>
      <c r="D152" s="638">
        <v>1</v>
      </c>
      <c r="E152" s="638">
        <v>6000</v>
      </c>
      <c r="F152" s="88" t="s">
        <v>1994</v>
      </c>
      <c r="G152" s="278" t="s">
        <v>1995</v>
      </c>
      <c r="H152" s="32">
        <v>10000</v>
      </c>
      <c r="I152" s="32"/>
      <c r="J152" s="97">
        <f t="shared" si="179"/>
        <v>6000</v>
      </c>
      <c r="K152" s="40">
        <v>1</v>
      </c>
      <c r="L152" s="40">
        <v>1</v>
      </c>
      <c r="M152" s="40">
        <v>1</v>
      </c>
      <c r="N152" s="40">
        <v>1</v>
      </c>
      <c r="O152" s="505">
        <v>1</v>
      </c>
      <c r="P152" s="456"/>
      <c r="Q152" s="456">
        <v>1</v>
      </c>
      <c r="R152" s="456"/>
      <c r="S152" s="521"/>
      <c r="T152" s="507"/>
      <c r="U152" s="521"/>
      <c r="V152" s="456">
        <v>1</v>
      </c>
      <c r="W152" s="32">
        <f t="shared" si="180"/>
        <v>6000</v>
      </c>
      <c r="X152" s="32">
        <f t="shared" si="181"/>
        <v>6000</v>
      </c>
      <c r="Y152" s="32">
        <f t="shared" si="182"/>
        <v>0</v>
      </c>
      <c r="Z152" s="32">
        <f t="shared" si="183"/>
        <v>6000</v>
      </c>
      <c r="AA152" s="253">
        <v>2000</v>
      </c>
      <c r="AB152" s="174">
        <f t="shared" si="184"/>
        <v>0.333333333333333</v>
      </c>
      <c r="AC152" s="253"/>
      <c r="AD152" s="253">
        <v>1</v>
      </c>
      <c r="AE152" s="253"/>
      <c r="AF152" s="253"/>
      <c r="AG152" s="37">
        <f t="shared" si="185"/>
        <v>4500</v>
      </c>
      <c r="AH152" s="175">
        <f t="shared" si="186"/>
        <v>-2500</v>
      </c>
      <c r="AI152" s="568">
        <v>44814</v>
      </c>
      <c r="AJ152" s="565">
        <v>1</v>
      </c>
      <c r="AK152" s="566"/>
      <c r="AL152" s="152"/>
      <c r="AM152" s="152"/>
      <c r="AN152" s="195" t="e">
        <f t="shared" si="187"/>
        <v>#DIV/0!</v>
      </c>
      <c r="AO152" s="591"/>
      <c r="AP152" s="152"/>
      <c r="AQ152" s="152"/>
      <c r="AR152" s="565"/>
      <c r="AS152" s="565"/>
      <c r="AT152" s="565"/>
      <c r="AU152" s="40">
        <f t="shared" si="188"/>
        <v>6000</v>
      </c>
      <c r="AV152" s="40"/>
      <c r="AW152" s="40"/>
      <c r="AX152" s="40"/>
      <c r="AY152" s="40"/>
      <c r="AZ152" s="40"/>
      <c r="BA152" s="309">
        <v>6000</v>
      </c>
      <c r="BB152" s="309"/>
      <c r="BC152" s="40"/>
      <c r="BD152" s="40"/>
      <c r="BE152" s="692" t="s">
        <v>483</v>
      </c>
      <c r="BF152" s="692" t="s">
        <v>484</v>
      </c>
      <c r="BG152" s="692" t="s">
        <v>485</v>
      </c>
      <c r="BH152" s="692" t="s">
        <v>88</v>
      </c>
      <c r="BI152" s="692" t="s">
        <v>528</v>
      </c>
      <c r="BJ152" s="606" t="s">
        <v>1408</v>
      </c>
      <c r="BK152" s="606" t="s">
        <v>1409</v>
      </c>
      <c r="BL152" s="304">
        <v>18809086007</v>
      </c>
      <c r="BM152" s="772"/>
      <c r="BN152" s="772"/>
      <c r="BO152" s="772"/>
      <c r="BP152" s="772"/>
      <c r="BQ152" s="225" t="s">
        <v>1996</v>
      </c>
      <c r="BR152" s="115"/>
      <c r="BS152" s="115"/>
      <c r="BT152" s="115"/>
      <c r="BU152" s="115"/>
      <c r="BV152" s="115"/>
      <c r="XFD152"/>
    </row>
    <row r="153" s="233" customFormat="1" ht="42" hidden="1" customHeight="1" spans="1:69">
      <c r="A153" s="149">
        <v>122</v>
      </c>
      <c r="B153" s="302">
        <v>1</v>
      </c>
      <c r="C153" s="207" t="s">
        <v>89</v>
      </c>
      <c r="D153" s="470"/>
      <c r="E153" s="470"/>
      <c r="F153" s="88" t="s">
        <v>1997</v>
      </c>
      <c r="G153" s="88" t="s">
        <v>1998</v>
      </c>
      <c r="H153" s="309">
        <v>14828</v>
      </c>
      <c r="I153" s="309"/>
      <c r="J153" s="97">
        <f t="shared" si="179"/>
        <v>2536</v>
      </c>
      <c r="K153" s="309"/>
      <c r="L153" s="309"/>
      <c r="M153" s="309"/>
      <c r="N153" s="309"/>
      <c r="O153" s="505"/>
      <c r="P153" s="505">
        <v>1</v>
      </c>
      <c r="Q153" s="505"/>
      <c r="R153" s="505"/>
      <c r="S153" s="505"/>
      <c r="T153" s="505"/>
      <c r="U153" s="505"/>
      <c r="V153" s="505"/>
      <c r="W153" s="32">
        <f t="shared" si="180"/>
        <v>0</v>
      </c>
      <c r="X153" s="32">
        <f t="shared" si="181"/>
        <v>0</v>
      </c>
      <c r="Y153" s="32">
        <f t="shared" si="182"/>
        <v>0</v>
      </c>
      <c r="Z153" s="32">
        <f t="shared" si="183"/>
        <v>0</v>
      </c>
      <c r="AA153" s="480"/>
      <c r="AB153" s="174">
        <f t="shared" si="184"/>
        <v>0</v>
      </c>
      <c r="AC153" s="480"/>
      <c r="AD153" s="480"/>
      <c r="AE153" s="480"/>
      <c r="AF153" s="480"/>
      <c r="AG153" s="37">
        <f t="shared" si="185"/>
        <v>0</v>
      </c>
      <c r="AH153" s="175">
        <f t="shared" si="186"/>
        <v>0</v>
      </c>
      <c r="AI153" s="182">
        <v>44835</v>
      </c>
      <c r="AJ153" s="565"/>
      <c r="AK153" s="566"/>
      <c r="AL153" s="152"/>
      <c r="AM153" s="152"/>
      <c r="AN153" s="195" t="e">
        <f t="shared" si="187"/>
        <v>#DIV/0!</v>
      </c>
      <c r="AO153" s="595"/>
      <c r="AP153" s="182"/>
      <c r="AQ153" s="182"/>
      <c r="AR153" s="596"/>
      <c r="AS153" s="595"/>
      <c r="AT153" s="595"/>
      <c r="AU153" s="40">
        <f t="shared" si="188"/>
        <v>2536</v>
      </c>
      <c r="AV153" s="309"/>
      <c r="AW153" s="309"/>
      <c r="AX153" s="309">
        <v>2536</v>
      </c>
      <c r="AY153" s="309"/>
      <c r="AZ153" s="309"/>
      <c r="BA153" s="309"/>
      <c r="BB153" s="309"/>
      <c r="BC153" s="309"/>
      <c r="BD153" s="309"/>
      <c r="BE153" s="203" t="s">
        <v>483</v>
      </c>
      <c r="BF153" s="605" t="s">
        <v>484</v>
      </c>
      <c r="BG153" s="692" t="s">
        <v>485</v>
      </c>
      <c r="BH153" s="484" t="s">
        <v>89</v>
      </c>
      <c r="BI153" s="210" t="s">
        <v>426</v>
      </c>
      <c r="BJ153" s="269" t="s">
        <v>1999</v>
      </c>
      <c r="BK153" s="759" t="s">
        <v>2000</v>
      </c>
      <c r="BL153" s="149">
        <v>13899493815</v>
      </c>
      <c r="BM153" s="462"/>
      <c r="BN153" s="462"/>
      <c r="BO153" s="462"/>
      <c r="BP153" s="462"/>
      <c r="BQ153" s="293"/>
    </row>
    <row r="154" s="233" customFormat="1" ht="42" hidden="1" customHeight="1" spans="1:69">
      <c r="A154" s="714" t="s">
        <v>270</v>
      </c>
      <c r="B154" s="459">
        <f>SUM(B155)</f>
        <v>1</v>
      </c>
      <c r="C154" s="459"/>
      <c r="D154" s="460"/>
      <c r="E154" s="460"/>
      <c r="F154" s="664" t="s">
        <v>1424</v>
      </c>
      <c r="G154" s="665"/>
      <c r="H154" s="459">
        <f t="shared" ref="H154:K154" si="189">SUM(H155)</f>
        <v>20000</v>
      </c>
      <c r="I154" s="459"/>
      <c r="J154" s="459">
        <f t="shared" si="189"/>
        <v>16000</v>
      </c>
      <c r="K154" s="459">
        <f t="shared" si="189"/>
        <v>1</v>
      </c>
      <c r="L154" s="459">
        <f t="shared" ref="L154:O154" si="190">SUM(L155)</f>
        <v>1</v>
      </c>
      <c r="M154" s="459">
        <f t="shared" si="190"/>
        <v>0</v>
      </c>
      <c r="N154" s="459">
        <f t="shared" si="190"/>
        <v>0</v>
      </c>
      <c r="O154" s="460">
        <f t="shared" si="190"/>
        <v>1</v>
      </c>
      <c r="P154" s="460">
        <f t="shared" ref="P154:T154" si="191">SUM(P155)</f>
        <v>0</v>
      </c>
      <c r="Q154" s="460">
        <f t="shared" si="191"/>
        <v>1</v>
      </c>
      <c r="R154" s="460">
        <f t="shared" si="191"/>
        <v>0</v>
      </c>
      <c r="S154" s="460"/>
      <c r="T154" s="460">
        <f t="shared" si="191"/>
        <v>0</v>
      </c>
      <c r="U154" s="460"/>
      <c r="V154" s="460">
        <f>SUM(V155)</f>
        <v>1</v>
      </c>
      <c r="W154" s="459"/>
      <c r="X154" s="459"/>
      <c r="Y154" s="459"/>
      <c r="Z154" s="459"/>
      <c r="AA154" s="460">
        <f>SUM(AA155)</f>
        <v>8800</v>
      </c>
      <c r="AB154" s="174">
        <f t="shared" si="184"/>
        <v>0.55</v>
      </c>
      <c r="AC154" s="460">
        <f>SUM(AC155)</f>
        <v>10000</v>
      </c>
      <c r="AD154" s="460"/>
      <c r="AE154" s="460"/>
      <c r="AF154" s="460"/>
      <c r="AG154" s="459"/>
      <c r="AH154" s="459"/>
      <c r="AI154" s="735"/>
      <c r="AJ154" s="736"/>
      <c r="AK154" s="737"/>
      <c r="AL154" s="276"/>
      <c r="AM154" s="276"/>
      <c r="AN154" s="378"/>
      <c r="AO154" s="747"/>
      <c r="AP154" s="735"/>
      <c r="AQ154" s="735"/>
      <c r="AR154" s="748"/>
      <c r="AS154" s="747"/>
      <c r="AT154" s="747"/>
      <c r="AU154" s="459">
        <f>SUM(AU155)</f>
        <v>16000</v>
      </c>
      <c r="AV154" s="459">
        <f t="shared" ref="AV154:BD154" si="192">SUM(AV155)</f>
        <v>0</v>
      </c>
      <c r="AW154" s="459">
        <f t="shared" si="192"/>
        <v>0</v>
      </c>
      <c r="AX154" s="459">
        <f t="shared" si="192"/>
        <v>0</v>
      </c>
      <c r="AY154" s="459">
        <f t="shared" si="192"/>
        <v>0</v>
      </c>
      <c r="AZ154" s="459">
        <f t="shared" si="192"/>
        <v>0</v>
      </c>
      <c r="BA154" s="459">
        <f t="shared" si="192"/>
        <v>16000</v>
      </c>
      <c r="BB154" s="459">
        <f t="shared" si="192"/>
        <v>0</v>
      </c>
      <c r="BC154" s="459">
        <f t="shared" si="192"/>
        <v>0</v>
      </c>
      <c r="BD154" s="459">
        <f t="shared" si="192"/>
        <v>0</v>
      </c>
      <c r="BE154" s="756"/>
      <c r="BF154" s="394"/>
      <c r="BG154" s="760"/>
      <c r="BH154" s="141"/>
      <c r="BI154" s="276"/>
      <c r="BJ154" s="276"/>
      <c r="BK154" s="761"/>
      <c r="BL154" s="142"/>
      <c r="BM154" s="444"/>
      <c r="BN154" s="444"/>
      <c r="BO154" s="444"/>
      <c r="BP154" s="444"/>
      <c r="BQ154" s="293"/>
    </row>
    <row r="155" ht="42" hidden="1" customHeight="1" spans="1:16384">
      <c r="A155" s="149">
        <v>123</v>
      </c>
      <c r="B155" s="32">
        <v>1</v>
      </c>
      <c r="C155" s="96" t="s">
        <v>89</v>
      </c>
      <c r="D155" s="470">
        <v>1</v>
      </c>
      <c r="E155" s="470">
        <v>13000</v>
      </c>
      <c r="F155" s="85" t="s">
        <v>2001</v>
      </c>
      <c r="G155" s="85" t="s">
        <v>2002</v>
      </c>
      <c r="H155" s="40">
        <v>20000</v>
      </c>
      <c r="I155" s="40"/>
      <c r="J155" s="97">
        <f>AU155</f>
        <v>16000</v>
      </c>
      <c r="K155" s="504">
        <v>1</v>
      </c>
      <c r="L155" s="306">
        <v>1</v>
      </c>
      <c r="M155" s="306"/>
      <c r="N155" s="306"/>
      <c r="O155" s="456">
        <v>1</v>
      </c>
      <c r="P155" s="456"/>
      <c r="Q155" s="456">
        <v>1</v>
      </c>
      <c r="R155" s="456"/>
      <c r="S155" s="521"/>
      <c r="T155" s="456"/>
      <c r="U155" s="521"/>
      <c r="V155" s="456">
        <v>1</v>
      </c>
      <c r="W155" s="32">
        <f>O155*J155</f>
        <v>16000</v>
      </c>
      <c r="X155" s="32">
        <f>Q155*J155</f>
        <v>16000</v>
      </c>
      <c r="Y155" s="32">
        <f>T155/J155</f>
        <v>0</v>
      </c>
      <c r="Z155" s="32">
        <f>AJ155*J155</f>
        <v>16000</v>
      </c>
      <c r="AA155" s="480">
        <v>8800</v>
      </c>
      <c r="AB155" s="174">
        <f t="shared" si="184"/>
        <v>0.55</v>
      </c>
      <c r="AC155" s="480">
        <v>10000</v>
      </c>
      <c r="AD155" s="480">
        <v>1</v>
      </c>
      <c r="AE155" s="480">
        <v>3990</v>
      </c>
      <c r="AF155" s="480"/>
      <c r="AG155" s="37">
        <f>J155*0.75*AJ155</f>
        <v>12000</v>
      </c>
      <c r="AH155" s="175">
        <f>AA155-AG155</f>
        <v>-3200</v>
      </c>
      <c r="AI155" s="182">
        <v>44803</v>
      </c>
      <c r="AJ155" s="565">
        <v>1</v>
      </c>
      <c r="AK155" s="566"/>
      <c r="AL155" s="152"/>
      <c r="AM155" s="152"/>
      <c r="AN155" s="195" t="e">
        <f>AM155/AL155</f>
        <v>#DIV/0!</v>
      </c>
      <c r="AO155" s="595" t="s">
        <v>2003</v>
      </c>
      <c r="AP155" s="182"/>
      <c r="AQ155" s="182"/>
      <c r="AR155" s="596"/>
      <c r="AS155" s="595"/>
      <c r="AT155" s="595"/>
      <c r="AU155" s="40">
        <f>AV155+AW155+AX155+AY155+AZ155+BA155+BC155+BD155+BB155</f>
        <v>16000</v>
      </c>
      <c r="AV155" s="40"/>
      <c r="AW155" s="40"/>
      <c r="AX155" s="40"/>
      <c r="AY155" s="40"/>
      <c r="AZ155" s="40"/>
      <c r="BA155" s="40">
        <v>16000</v>
      </c>
      <c r="BB155" s="40"/>
      <c r="BC155" s="40"/>
      <c r="BD155" s="40"/>
      <c r="BE155" s="210" t="s">
        <v>483</v>
      </c>
      <c r="BF155" s="33" t="s">
        <v>484</v>
      </c>
      <c r="BG155" s="692" t="s">
        <v>485</v>
      </c>
      <c r="BH155" s="33" t="s">
        <v>89</v>
      </c>
      <c r="BI155" s="210" t="s">
        <v>426</v>
      </c>
      <c r="BJ155" s="33" t="s">
        <v>555</v>
      </c>
      <c r="BK155" s="609" t="s">
        <v>556</v>
      </c>
      <c r="BL155" s="149">
        <v>13899493969</v>
      </c>
      <c r="BM155" s="640"/>
      <c r="BN155" s="640"/>
      <c r="BO155" s="640"/>
      <c r="BP155" s="640"/>
      <c r="BQ155" s="151" t="s">
        <v>360</v>
      </c>
      <c r="BR155" s="115"/>
      <c r="BS155" s="115"/>
      <c r="BT155" s="115"/>
      <c r="BU155" s="115"/>
      <c r="BV155" s="115"/>
      <c r="XFD155"/>
    </row>
    <row r="156" s="232" customFormat="1" ht="42" hidden="1" customHeight="1" spans="1:69">
      <c r="A156" s="214" t="s">
        <v>314</v>
      </c>
      <c r="B156" s="459">
        <f>SUM(B157:B163)</f>
        <v>7</v>
      </c>
      <c r="C156" s="394"/>
      <c r="D156" s="715"/>
      <c r="E156" s="715"/>
      <c r="F156" s="664" t="s">
        <v>2004</v>
      </c>
      <c r="G156" s="716"/>
      <c r="H156" s="459">
        <f t="shared" ref="H156:K156" si="193">SUM(H157:H163)</f>
        <v>14610</v>
      </c>
      <c r="I156" s="459"/>
      <c r="J156" s="459">
        <f t="shared" si="193"/>
        <v>10350</v>
      </c>
      <c r="K156" s="459">
        <f t="shared" si="193"/>
        <v>5</v>
      </c>
      <c r="L156" s="459">
        <f t="shared" ref="L156:R156" si="194">SUM(L157:L163)</f>
        <v>5</v>
      </c>
      <c r="M156" s="459">
        <f t="shared" si="194"/>
        <v>5</v>
      </c>
      <c r="N156" s="459">
        <f t="shared" si="194"/>
        <v>5</v>
      </c>
      <c r="O156" s="460">
        <f t="shared" si="194"/>
        <v>7</v>
      </c>
      <c r="P156" s="460">
        <f t="shared" si="194"/>
        <v>0</v>
      </c>
      <c r="Q156" s="460">
        <f t="shared" si="194"/>
        <v>3</v>
      </c>
      <c r="R156" s="460">
        <f t="shared" si="194"/>
        <v>4</v>
      </c>
      <c r="S156" s="460"/>
      <c r="T156" s="460">
        <f>SUM(T157:T163)</f>
        <v>4</v>
      </c>
      <c r="U156" s="460"/>
      <c r="V156" s="460">
        <f>SUM(V157:V163)</f>
        <v>5</v>
      </c>
      <c r="W156" s="459"/>
      <c r="X156" s="459"/>
      <c r="Y156" s="459"/>
      <c r="Z156" s="459"/>
      <c r="AA156" s="460">
        <f>SUM(AA157:AA163)</f>
        <v>1050</v>
      </c>
      <c r="AB156" s="174">
        <f t="shared" si="184"/>
        <v>0.101449275362319</v>
      </c>
      <c r="AC156" s="460">
        <f>SUM(AC157:AC163)</f>
        <v>50</v>
      </c>
      <c r="AD156" s="460"/>
      <c r="AE156" s="460"/>
      <c r="AF156" s="460"/>
      <c r="AG156" s="459"/>
      <c r="AH156" s="459"/>
      <c r="AI156" s="680"/>
      <c r="AJ156" s="569"/>
      <c r="AK156" s="570"/>
      <c r="AL156" s="571"/>
      <c r="AM156" s="571"/>
      <c r="AN156" s="572"/>
      <c r="AO156" s="683"/>
      <c r="AP156" s="680"/>
      <c r="AQ156" s="680"/>
      <c r="AR156" s="684"/>
      <c r="AS156" s="683"/>
      <c r="AT156" s="683"/>
      <c r="AU156" s="459">
        <f>SUM(AU157:AU163)</f>
        <v>10350</v>
      </c>
      <c r="AV156" s="459">
        <f t="shared" ref="AV156:BD156" si="195">SUM(AV157:AV163)</f>
        <v>10300</v>
      </c>
      <c r="AW156" s="459">
        <f t="shared" si="195"/>
        <v>0</v>
      </c>
      <c r="AX156" s="459">
        <f t="shared" si="195"/>
        <v>50</v>
      </c>
      <c r="AY156" s="459">
        <f t="shared" si="195"/>
        <v>0</v>
      </c>
      <c r="AZ156" s="459">
        <f t="shared" si="195"/>
        <v>0</v>
      </c>
      <c r="BA156" s="459">
        <f t="shared" si="195"/>
        <v>0</v>
      </c>
      <c r="BB156" s="459">
        <f t="shared" si="195"/>
        <v>0</v>
      </c>
      <c r="BC156" s="459">
        <f t="shared" si="195"/>
        <v>0</v>
      </c>
      <c r="BD156" s="459">
        <f t="shared" si="195"/>
        <v>0</v>
      </c>
      <c r="BE156" s="762"/>
      <c r="BF156" s="394"/>
      <c r="BG156" s="394"/>
      <c r="BH156" s="37"/>
      <c r="BI156" s="394"/>
      <c r="BJ156" s="394"/>
      <c r="BK156" s="394"/>
      <c r="BL156" s="394"/>
      <c r="BM156" s="715"/>
      <c r="BN156" s="715"/>
      <c r="BO156" s="715"/>
      <c r="BP156" s="715"/>
      <c r="BQ156" s="225"/>
    </row>
    <row r="157" s="132" customFormat="1" ht="82" hidden="1" customHeight="1" spans="1:69">
      <c r="A157" s="149">
        <v>124</v>
      </c>
      <c r="B157" s="32">
        <v>1</v>
      </c>
      <c r="C157" s="96" t="s">
        <v>87</v>
      </c>
      <c r="D157" s="249">
        <v>1</v>
      </c>
      <c r="E157" s="510">
        <v>1320</v>
      </c>
      <c r="F157" s="95" t="s">
        <v>2005</v>
      </c>
      <c r="G157" s="95" t="s">
        <v>2006</v>
      </c>
      <c r="H157" s="40">
        <v>1650</v>
      </c>
      <c r="I157" s="40"/>
      <c r="J157" s="97">
        <f t="shared" ref="J157:J163" si="196">AU157</f>
        <v>825</v>
      </c>
      <c r="K157" s="40">
        <v>1</v>
      </c>
      <c r="L157" s="40">
        <v>1</v>
      </c>
      <c r="M157" s="40">
        <v>1</v>
      </c>
      <c r="N157" s="40">
        <v>1</v>
      </c>
      <c r="O157" s="456">
        <v>1</v>
      </c>
      <c r="P157" s="456"/>
      <c r="Q157" s="456"/>
      <c r="R157" s="456">
        <v>1</v>
      </c>
      <c r="S157" s="522"/>
      <c r="T157" s="456"/>
      <c r="U157" s="522"/>
      <c r="V157" s="456">
        <v>1</v>
      </c>
      <c r="W157" s="32">
        <f t="shared" ref="W157:W163" si="197">O157*J157</f>
        <v>825</v>
      </c>
      <c r="X157" s="32">
        <f t="shared" ref="X157:X163" si="198">Q157*J157</f>
        <v>0</v>
      </c>
      <c r="Y157" s="32">
        <f t="shared" ref="Y157:Y163" si="199">T157/J157</f>
        <v>0</v>
      </c>
      <c r="Z157" s="32">
        <f t="shared" ref="Z157:Z163" si="200">AJ157*J157</f>
        <v>825</v>
      </c>
      <c r="AA157" s="675">
        <v>300</v>
      </c>
      <c r="AB157" s="174">
        <f t="shared" ref="AB157:AB175" si="201">AA157/J157</f>
        <v>0.363636363636364</v>
      </c>
      <c r="AC157" s="675"/>
      <c r="AD157" s="732"/>
      <c r="AE157" s="543"/>
      <c r="AF157" s="543" t="s">
        <v>2007</v>
      </c>
      <c r="AG157" s="37">
        <f t="shared" ref="AG157:AG163" si="202">J157*0.75*AJ157</f>
        <v>618.75</v>
      </c>
      <c r="AH157" s="175">
        <f t="shared" ref="AH157:AH163" si="203">AA157-AG157</f>
        <v>-318.75</v>
      </c>
      <c r="AI157" s="182">
        <v>44832</v>
      </c>
      <c r="AJ157" s="565">
        <v>1</v>
      </c>
      <c r="AK157" s="566"/>
      <c r="AL157" s="152"/>
      <c r="AM157" s="152"/>
      <c r="AN157" s="195" t="e">
        <f t="shared" ref="AN157:AN163" si="204">AM157/AL157</f>
        <v>#DIV/0!</v>
      </c>
      <c r="AO157" s="685" t="s">
        <v>2008</v>
      </c>
      <c r="AP157" s="152"/>
      <c r="AQ157" s="152"/>
      <c r="AR157" s="565"/>
      <c r="AS157" s="565"/>
      <c r="AT157" s="565"/>
      <c r="AU157" s="40">
        <f t="shared" ref="AU157:AU163" si="205">AV157+AW157+AX157+AY157+AZ157+BA157+BC157+BD157+BB157</f>
        <v>825</v>
      </c>
      <c r="AV157" s="40">
        <v>825</v>
      </c>
      <c r="AW157" s="40"/>
      <c r="AX157" s="40"/>
      <c r="AY157" s="40"/>
      <c r="AZ157" s="40"/>
      <c r="BA157" s="40"/>
      <c r="BB157" s="40"/>
      <c r="BC157" s="40"/>
      <c r="BD157" s="40"/>
      <c r="BE157" s="206" t="s">
        <v>331</v>
      </c>
      <c r="BF157" s="269" t="s">
        <v>332</v>
      </c>
      <c r="BG157" s="607" t="s">
        <v>333</v>
      </c>
      <c r="BH157" s="96" t="s">
        <v>87</v>
      </c>
      <c r="BI157" s="42" t="s">
        <v>278</v>
      </c>
      <c r="BJ157" s="269" t="s">
        <v>334</v>
      </c>
      <c r="BK157" s="269" t="s">
        <v>335</v>
      </c>
      <c r="BL157" s="608">
        <v>13579578495</v>
      </c>
      <c r="BM157" s="634"/>
      <c r="BN157" s="634"/>
      <c r="BO157" s="635"/>
      <c r="BP157" s="635"/>
      <c r="BQ157" s="148" t="s">
        <v>325</v>
      </c>
    </row>
    <row r="158" ht="42" hidden="1" customHeight="1" spans="1:16384">
      <c r="A158" s="149">
        <v>125</v>
      </c>
      <c r="B158" s="32">
        <v>1</v>
      </c>
      <c r="C158" s="96" t="s">
        <v>87</v>
      </c>
      <c r="D158" s="249">
        <v>1</v>
      </c>
      <c r="E158" s="249">
        <v>1000</v>
      </c>
      <c r="F158" s="95" t="s">
        <v>2009</v>
      </c>
      <c r="G158" s="95" t="s">
        <v>2010</v>
      </c>
      <c r="H158" s="717">
        <v>1180</v>
      </c>
      <c r="I158" s="717"/>
      <c r="J158" s="40">
        <f t="shared" si="196"/>
        <v>1000</v>
      </c>
      <c r="K158" s="146"/>
      <c r="L158" s="146"/>
      <c r="M158" s="146"/>
      <c r="N158" s="40"/>
      <c r="O158" s="250">
        <v>1</v>
      </c>
      <c r="P158" s="456"/>
      <c r="Q158" s="456"/>
      <c r="R158" s="456">
        <v>1</v>
      </c>
      <c r="S158" s="522"/>
      <c r="T158" s="456"/>
      <c r="U158" s="522"/>
      <c r="V158" s="456">
        <v>1</v>
      </c>
      <c r="W158" s="32">
        <f t="shared" si="197"/>
        <v>1000</v>
      </c>
      <c r="X158" s="32">
        <f t="shared" si="198"/>
        <v>0</v>
      </c>
      <c r="Y158" s="32">
        <f t="shared" si="199"/>
        <v>0</v>
      </c>
      <c r="Z158" s="32">
        <f t="shared" si="200"/>
        <v>1000</v>
      </c>
      <c r="AA158" s="456">
        <v>0</v>
      </c>
      <c r="AB158" s="174">
        <f t="shared" si="201"/>
        <v>0</v>
      </c>
      <c r="AC158" s="456"/>
      <c r="AD158" s="480"/>
      <c r="AE158" s="480"/>
      <c r="AF158" s="523">
        <v>44844</v>
      </c>
      <c r="AG158" s="37">
        <f t="shared" si="202"/>
        <v>750</v>
      </c>
      <c r="AH158" s="175">
        <f t="shared" si="203"/>
        <v>-750</v>
      </c>
      <c r="AI158" s="182">
        <v>44832</v>
      </c>
      <c r="AJ158" s="565">
        <v>1</v>
      </c>
      <c r="AK158" s="566"/>
      <c r="AL158" s="152"/>
      <c r="AM158" s="152"/>
      <c r="AN158" s="195" t="e">
        <f t="shared" si="204"/>
        <v>#DIV/0!</v>
      </c>
      <c r="AO158" s="685" t="s">
        <v>2011</v>
      </c>
      <c r="AP158" s="182"/>
      <c r="AQ158" s="182"/>
      <c r="AR158" s="596"/>
      <c r="AS158" s="595"/>
      <c r="AT158" s="595"/>
      <c r="AU158" s="40">
        <f t="shared" si="205"/>
        <v>1000</v>
      </c>
      <c r="AV158" s="146">
        <v>1000</v>
      </c>
      <c r="AW158" s="146"/>
      <c r="AX158" s="717"/>
      <c r="AY158" s="146"/>
      <c r="AZ158" s="146"/>
      <c r="BA158" s="146"/>
      <c r="BB158" s="146"/>
      <c r="BC158" s="146"/>
      <c r="BD158" s="306"/>
      <c r="BE158" s="206" t="s">
        <v>331</v>
      </c>
      <c r="BF158" s="269" t="s">
        <v>332</v>
      </c>
      <c r="BG158" s="607" t="s">
        <v>333</v>
      </c>
      <c r="BH158" s="96" t="s">
        <v>87</v>
      </c>
      <c r="BI158" s="42" t="s">
        <v>278</v>
      </c>
      <c r="BJ158" s="269" t="s">
        <v>334</v>
      </c>
      <c r="BK158" s="269" t="s">
        <v>335</v>
      </c>
      <c r="BL158" s="608">
        <v>13579578495</v>
      </c>
      <c r="BM158" s="634"/>
      <c r="BN158" s="634"/>
      <c r="BO158" s="635" t="s">
        <v>2012</v>
      </c>
      <c r="BP158" s="635"/>
      <c r="BQ158" s="148" t="s">
        <v>325</v>
      </c>
      <c r="BR158" s="115"/>
      <c r="BS158" s="115"/>
      <c r="BT158" s="115"/>
      <c r="BU158" s="115"/>
      <c r="BV158" s="115"/>
      <c r="XFD158"/>
    </row>
    <row r="159" ht="76" hidden="1" customHeight="1" spans="1:16384">
      <c r="A159" s="149">
        <v>126</v>
      </c>
      <c r="B159" s="32">
        <v>1</v>
      </c>
      <c r="C159" s="96" t="s">
        <v>87</v>
      </c>
      <c r="D159" s="249">
        <v>1</v>
      </c>
      <c r="E159" s="510">
        <v>3120</v>
      </c>
      <c r="F159" s="95" t="s">
        <v>2013</v>
      </c>
      <c r="G159" s="95" t="s">
        <v>2014</v>
      </c>
      <c r="H159" s="717">
        <v>3900</v>
      </c>
      <c r="I159" s="717"/>
      <c r="J159" s="40">
        <f t="shared" si="196"/>
        <v>2535</v>
      </c>
      <c r="K159" s="146">
        <v>1</v>
      </c>
      <c r="L159" s="146">
        <v>1</v>
      </c>
      <c r="M159" s="146">
        <v>1</v>
      </c>
      <c r="N159" s="40">
        <v>1</v>
      </c>
      <c r="O159" s="456">
        <v>1</v>
      </c>
      <c r="P159" s="456"/>
      <c r="Q159" s="456"/>
      <c r="R159" s="456">
        <v>1</v>
      </c>
      <c r="S159" s="522"/>
      <c r="T159" s="456">
        <v>1</v>
      </c>
      <c r="U159" s="522"/>
      <c r="V159" s="456">
        <v>1</v>
      </c>
      <c r="W159" s="32">
        <f t="shared" si="197"/>
        <v>2535</v>
      </c>
      <c r="X159" s="32">
        <f t="shared" si="198"/>
        <v>0</v>
      </c>
      <c r="Y159" s="32">
        <f t="shared" si="199"/>
        <v>0.000394477317554241</v>
      </c>
      <c r="Z159" s="32">
        <f t="shared" si="200"/>
        <v>2535</v>
      </c>
      <c r="AA159" s="456">
        <v>390</v>
      </c>
      <c r="AB159" s="174">
        <f t="shared" si="201"/>
        <v>0.153846153846154</v>
      </c>
      <c r="AC159" s="456">
        <v>50</v>
      </c>
      <c r="AD159" s="480"/>
      <c r="AE159" s="480"/>
      <c r="AF159" s="523">
        <v>44875</v>
      </c>
      <c r="AG159" s="37">
        <f t="shared" si="202"/>
        <v>1901.25</v>
      </c>
      <c r="AH159" s="175">
        <f t="shared" si="203"/>
        <v>-1511.25</v>
      </c>
      <c r="AI159" s="182">
        <v>44837</v>
      </c>
      <c r="AJ159" s="565">
        <v>1</v>
      </c>
      <c r="AK159" s="566"/>
      <c r="AL159" s="152"/>
      <c r="AM159" s="152"/>
      <c r="AN159" s="195" t="e">
        <f t="shared" si="204"/>
        <v>#DIV/0!</v>
      </c>
      <c r="AO159" s="685" t="s">
        <v>2015</v>
      </c>
      <c r="AP159" s="182"/>
      <c r="AQ159" s="182"/>
      <c r="AR159" s="596"/>
      <c r="AS159" s="595"/>
      <c r="AT159" s="595"/>
      <c r="AU159" s="40">
        <f t="shared" si="205"/>
        <v>2535</v>
      </c>
      <c r="AV159" s="146">
        <v>2535</v>
      </c>
      <c r="AW159" s="146"/>
      <c r="AX159" s="40"/>
      <c r="AY159" s="146"/>
      <c r="AZ159" s="146"/>
      <c r="BA159" s="146"/>
      <c r="BB159" s="146"/>
      <c r="BC159" s="146"/>
      <c r="BD159" s="306"/>
      <c r="BE159" s="206" t="s">
        <v>331</v>
      </c>
      <c r="BF159" s="269" t="s">
        <v>332</v>
      </c>
      <c r="BG159" s="607" t="s">
        <v>333</v>
      </c>
      <c r="BH159" s="96" t="s">
        <v>87</v>
      </c>
      <c r="BI159" s="42" t="s">
        <v>278</v>
      </c>
      <c r="BJ159" s="269" t="s">
        <v>334</v>
      </c>
      <c r="BK159" s="269" t="s">
        <v>335</v>
      </c>
      <c r="BL159" s="608">
        <v>13579578495</v>
      </c>
      <c r="BM159" s="634"/>
      <c r="BN159" s="634"/>
      <c r="BO159" s="635"/>
      <c r="BP159" s="635"/>
      <c r="BQ159" s="773" t="s">
        <v>2016</v>
      </c>
      <c r="BR159" s="115"/>
      <c r="BS159" s="115"/>
      <c r="BT159" s="115"/>
      <c r="BU159" s="115"/>
      <c r="BV159" s="115"/>
      <c r="XFD159"/>
    </row>
    <row r="160" ht="79" hidden="1" customHeight="1" spans="1:16384">
      <c r="A160" s="149">
        <v>127</v>
      </c>
      <c r="B160" s="472">
        <v>1</v>
      </c>
      <c r="C160" s="96" t="s">
        <v>87</v>
      </c>
      <c r="D160" s="249">
        <v>1</v>
      </c>
      <c r="E160" s="510">
        <v>2080</v>
      </c>
      <c r="F160" s="463" t="s">
        <v>2017</v>
      </c>
      <c r="G160" s="463" t="s">
        <v>2018</v>
      </c>
      <c r="H160" s="473">
        <v>2600</v>
      </c>
      <c r="I160" s="473"/>
      <c r="J160" s="40">
        <f t="shared" si="196"/>
        <v>1690</v>
      </c>
      <c r="K160" s="502"/>
      <c r="L160" s="502"/>
      <c r="M160" s="502"/>
      <c r="N160" s="502"/>
      <c r="O160" s="503">
        <v>1</v>
      </c>
      <c r="P160" s="503"/>
      <c r="Q160" s="503"/>
      <c r="R160" s="503">
        <v>1</v>
      </c>
      <c r="S160" s="522"/>
      <c r="T160" s="456">
        <v>1</v>
      </c>
      <c r="U160" s="522"/>
      <c r="V160" s="503">
        <v>1</v>
      </c>
      <c r="W160" s="32">
        <f t="shared" si="197"/>
        <v>1690</v>
      </c>
      <c r="X160" s="32">
        <f t="shared" si="198"/>
        <v>0</v>
      </c>
      <c r="Y160" s="32">
        <f t="shared" si="199"/>
        <v>0.000591715976331361</v>
      </c>
      <c r="Z160" s="32">
        <f t="shared" si="200"/>
        <v>1690</v>
      </c>
      <c r="AA160" s="480">
        <v>260</v>
      </c>
      <c r="AB160" s="174">
        <f t="shared" si="201"/>
        <v>0.153846153846154</v>
      </c>
      <c r="AC160" s="480"/>
      <c r="AD160" s="733"/>
      <c r="AE160" s="523"/>
      <c r="AF160" s="523">
        <v>44875</v>
      </c>
      <c r="AG160" s="37">
        <f t="shared" si="202"/>
        <v>1267.5</v>
      </c>
      <c r="AH160" s="175">
        <f t="shared" si="203"/>
        <v>-1007.5</v>
      </c>
      <c r="AI160" s="182">
        <v>44837</v>
      </c>
      <c r="AJ160" s="565">
        <v>1</v>
      </c>
      <c r="AK160" s="566"/>
      <c r="AL160" s="152"/>
      <c r="AM160" s="152"/>
      <c r="AN160" s="195" t="e">
        <f t="shared" si="204"/>
        <v>#DIV/0!</v>
      </c>
      <c r="AO160" s="685" t="s">
        <v>2015</v>
      </c>
      <c r="AP160" s="182"/>
      <c r="AQ160" s="182"/>
      <c r="AR160" s="596"/>
      <c r="AS160" s="595"/>
      <c r="AT160" s="595"/>
      <c r="AU160" s="40">
        <f t="shared" si="205"/>
        <v>1690</v>
      </c>
      <c r="AV160" s="502">
        <v>1690</v>
      </c>
      <c r="AW160" s="502"/>
      <c r="AX160" s="502"/>
      <c r="AY160" s="473"/>
      <c r="AZ160" s="502"/>
      <c r="BA160" s="502"/>
      <c r="BB160" s="502"/>
      <c r="BC160" s="502"/>
      <c r="BD160" s="502"/>
      <c r="BE160" s="206" t="s">
        <v>331</v>
      </c>
      <c r="BF160" s="269" t="s">
        <v>332</v>
      </c>
      <c r="BG160" s="607" t="s">
        <v>333</v>
      </c>
      <c r="BH160" s="96" t="s">
        <v>87</v>
      </c>
      <c r="BI160" s="42" t="s">
        <v>278</v>
      </c>
      <c r="BJ160" s="269" t="s">
        <v>334</v>
      </c>
      <c r="BK160" s="269" t="s">
        <v>335</v>
      </c>
      <c r="BL160" s="608">
        <v>13579578495</v>
      </c>
      <c r="BM160" s="462"/>
      <c r="BN160" s="462"/>
      <c r="BO160" s="590"/>
      <c r="BP160" s="590"/>
      <c r="BQ160" s="226" t="s">
        <v>2019</v>
      </c>
      <c r="BR160" s="115"/>
      <c r="BS160" s="115"/>
      <c r="BT160" s="115"/>
      <c r="BU160" s="115"/>
      <c r="BV160" s="115"/>
      <c r="XFD160"/>
    </row>
    <row r="161" ht="68" hidden="1" customHeight="1" spans="1:16384">
      <c r="A161" s="149">
        <v>128</v>
      </c>
      <c r="B161" s="40">
        <v>1</v>
      </c>
      <c r="C161" s="33" t="s">
        <v>88</v>
      </c>
      <c r="D161" s="456">
        <v>1</v>
      </c>
      <c r="E161" s="456">
        <v>2800</v>
      </c>
      <c r="F161" s="69" t="s">
        <v>2020</v>
      </c>
      <c r="G161" s="463" t="s">
        <v>2021</v>
      </c>
      <c r="H161" s="97">
        <v>3600</v>
      </c>
      <c r="I161" s="97"/>
      <c r="J161" s="97">
        <f t="shared" si="196"/>
        <v>2800</v>
      </c>
      <c r="K161" s="40">
        <v>1</v>
      </c>
      <c r="L161" s="40">
        <v>1</v>
      </c>
      <c r="M161" s="40">
        <v>1</v>
      </c>
      <c r="N161" s="40">
        <v>1</v>
      </c>
      <c r="O161" s="725">
        <v>1</v>
      </c>
      <c r="P161" s="253"/>
      <c r="Q161" s="253">
        <v>1</v>
      </c>
      <c r="R161" s="253"/>
      <c r="S161" s="522">
        <v>44844</v>
      </c>
      <c r="T161" s="249">
        <v>1</v>
      </c>
      <c r="U161" s="728">
        <v>44864</v>
      </c>
      <c r="V161" s="253"/>
      <c r="W161" s="32">
        <f t="shared" si="197"/>
        <v>2800</v>
      </c>
      <c r="X161" s="32">
        <f t="shared" si="198"/>
        <v>2800</v>
      </c>
      <c r="Y161" s="32">
        <f t="shared" si="199"/>
        <v>0.000357142857142857</v>
      </c>
      <c r="Z161" s="32">
        <f t="shared" si="200"/>
        <v>0</v>
      </c>
      <c r="AA161" s="253"/>
      <c r="AB161" s="174">
        <f t="shared" si="201"/>
        <v>0</v>
      </c>
      <c r="AC161" s="253"/>
      <c r="AD161" s="253"/>
      <c r="AE161" s="253"/>
      <c r="AF161" s="253"/>
      <c r="AG161" s="37">
        <f t="shared" si="202"/>
        <v>0</v>
      </c>
      <c r="AH161" s="175">
        <f t="shared" si="203"/>
        <v>0</v>
      </c>
      <c r="AI161" s="182">
        <v>44870</v>
      </c>
      <c r="AJ161" s="565"/>
      <c r="AK161" s="566"/>
      <c r="AL161" s="152"/>
      <c r="AM161" s="152"/>
      <c r="AN161" s="195" t="e">
        <f t="shared" si="204"/>
        <v>#DIV/0!</v>
      </c>
      <c r="AO161" s="598" t="s">
        <v>2022</v>
      </c>
      <c r="AP161" s="152"/>
      <c r="AQ161" s="152"/>
      <c r="AR161" s="565"/>
      <c r="AS161" s="565"/>
      <c r="AT161" s="565"/>
      <c r="AU161" s="40">
        <f t="shared" si="205"/>
        <v>2800</v>
      </c>
      <c r="AV161" s="40">
        <v>2800</v>
      </c>
      <c r="AW161" s="40"/>
      <c r="AX161" s="40"/>
      <c r="AY161" s="97"/>
      <c r="AZ161" s="40"/>
      <c r="BA161" s="40"/>
      <c r="BB161" s="40"/>
      <c r="BC161" s="40"/>
      <c r="BD161" s="40"/>
      <c r="BE161" s="206" t="s">
        <v>331</v>
      </c>
      <c r="BF161" s="605" t="s">
        <v>332</v>
      </c>
      <c r="BG161" s="210" t="s">
        <v>333</v>
      </c>
      <c r="BH161" s="96" t="s">
        <v>88</v>
      </c>
      <c r="BI161" s="269" t="s">
        <v>1931</v>
      </c>
      <c r="BJ161" s="42" t="s">
        <v>407</v>
      </c>
      <c r="BK161" s="42" t="s">
        <v>1932</v>
      </c>
      <c r="BL161" s="32">
        <v>13345375888</v>
      </c>
      <c r="BM161" s="480"/>
      <c r="BN161" s="480"/>
      <c r="BO161" s="480"/>
      <c r="BP161" s="480"/>
      <c r="BQ161" s="148" t="s">
        <v>325</v>
      </c>
      <c r="BR161" s="115"/>
      <c r="BS161" s="115"/>
      <c r="BT161" s="115"/>
      <c r="BU161" s="115"/>
      <c r="BV161" s="115"/>
      <c r="XFD161"/>
    </row>
    <row r="162" ht="69" hidden="1" customHeight="1" spans="1:16384">
      <c r="A162" s="149">
        <v>129</v>
      </c>
      <c r="B162" s="40">
        <v>1</v>
      </c>
      <c r="C162" s="33" t="s">
        <v>88</v>
      </c>
      <c r="D162" s="456">
        <v>1</v>
      </c>
      <c r="E162" s="456">
        <v>1000</v>
      </c>
      <c r="F162" s="69" t="s">
        <v>2023</v>
      </c>
      <c r="G162" s="463" t="s">
        <v>2024</v>
      </c>
      <c r="H162" s="97">
        <v>1180</v>
      </c>
      <c r="I162" s="97"/>
      <c r="J162" s="97">
        <f t="shared" si="196"/>
        <v>1000</v>
      </c>
      <c r="K162" s="40">
        <v>1</v>
      </c>
      <c r="L162" s="40">
        <v>1</v>
      </c>
      <c r="M162" s="40">
        <v>1</v>
      </c>
      <c r="N162" s="40">
        <v>1</v>
      </c>
      <c r="O162" s="725">
        <v>1</v>
      </c>
      <c r="P162" s="253"/>
      <c r="Q162" s="253">
        <v>1</v>
      </c>
      <c r="R162" s="253"/>
      <c r="S162" s="522">
        <v>44844</v>
      </c>
      <c r="T162" s="249">
        <v>1</v>
      </c>
      <c r="U162" s="728">
        <v>44864</v>
      </c>
      <c r="V162" s="253"/>
      <c r="W162" s="32">
        <f t="shared" si="197"/>
        <v>1000</v>
      </c>
      <c r="X162" s="32">
        <f t="shared" si="198"/>
        <v>1000</v>
      </c>
      <c r="Y162" s="32">
        <f t="shared" si="199"/>
        <v>0.001</v>
      </c>
      <c r="Z162" s="32">
        <f t="shared" si="200"/>
        <v>0</v>
      </c>
      <c r="AA162" s="253"/>
      <c r="AB162" s="174">
        <f t="shared" si="201"/>
        <v>0</v>
      </c>
      <c r="AC162" s="253"/>
      <c r="AD162" s="253"/>
      <c r="AE162" s="253"/>
      <c r="AF162" s="253"/>
      <c r="AG162" s="37">
        <f t="shared" si="202"/>
        <v>0</v>
      </c>
      <c r="AH162" s="175">
        <f t="shared" si="203"/>
        <v>0</v>
      </c>
      <c r="AI162" s="182">
        <v>44870</v>
      </c>
      <c r="AJ162" s="565"/>
      <c r="AK162" s="566"/>
      <c r="AL162" s="152"/>
      <c r="AM162" s="152"/>
      <c r="AN162" s="195" t="e">
        <f t="shared" si="204"/>
        <v>#DIV/0!</v>
      </c>
      <c r="AO162" s="598" t="s">
        <v>2022</v>
      </c>
      <c r="AP162" s="152"/>
      <c r="AQ162" s="152"/>
      <c r="AR162" s="565"/>
      <c r="AS162" s="565"/>
      <c r="AT162" s="565"/>
      <c r="AU162" s="40">
        <f t="shared" si="205"/>
        <v>1000</v>
      </c>
      <c r="AV162" s="40">
        <v>1000</v>
      </c>
      <c r="AW162" s="40"/>
      <c r="AX162" s="40"/>
      <c r="AY162" s="97"/>
      <c r="AZ162" s="40"/>
      <c r="BA162" s="40"/>
      <c r="BB162" s="40"/>
      <c r="BC162" s="40"/>
      <c r="BD162" s="40"/>
      <c r="BE162" s="206" t="s">
        <v>331</v>
      </c>
      <c r="BF162" s="605" t="s">
        <v>332</v>
      </c>
      <c r="BG162" s="210" t="s">
        <v>333</v>
      </c>
      <c r="BH162" s="96" t="s">
        <v>88</v>
      </c>
      <c r="BI162" s="269" t="s">
        <v>1931</v>
      </c>
      <c r="BJ162" s="42" t="s">
        <v>407</v>
      </c>
      <c r="BK162" s="42" t="s">
        <v>1932</v>
      </c>
      <c r="BL162" s="32">
        <v>13345375888</v>
      </c>
      <c r="BM162" s="480"/>
      <c r="BN162" s="480"/>
      <c r="BO162" s="480"/>
      <c r="BP162" s="480"/>
      <c r="BQ162" s="148" t="s">
        <v>325</v>
      </c>
      <c r="BR162" s="115"/>
      <c r="BS162" s="115"/>
      <c r="BT162" s="115"/>
      <c r="BU162" s="115"/>
      <c r="BV162" s="115"/>
      <c r="XFD162"/>
    </row>
    <row r="163" s="122" customFormat="1" ht="42" hidden="1" customHeight="1" spans="1:69">
      <c r="A163" s="149">
        <v>130</v>
      </c>
      <c r="B163" s="718">
        <v>1</v>
      </c>
      <c r="C163" s="484" t="s">
        <v>88</v>
      </c>
      <c r="D163" s="485">
        <v>1</v>
      </c>
      <c r="E163" s="485">
        <v>450</v>
      </c>
      <c r="F163" s="474" t="s">
        <v>2025</v>
      </c>
      <c r="G163" s="474" t="s">
        <v>2026</v>
      </c>
      <c r="H163" s="40">
        <v>500</v>
      </c>
      <c r="I163" s="40"/>
      <c r="J163" s="40">
        <f t="shared" si="196"/>
        <v>500</v>
      </c>
      <c r="K163" s="309">
        <v>1</v>
      </c>
      <c r="L163" s="309">
        <v>1</v>
      </c>
      <c r="M163" s="309">
        <v>1</v>
      </c>
      <c r="N163" s="309">
        <v>1</v>
      </c>
      <c r="O163" s="505">
        <v>1</v>
      </c>
      <c r="P163" s="505"/>
      <c r="Q163" s="505">
        <v>1</v>
      </c>
      <c r="R163" s="505"/>
      <c r="S163" s="505"/>
      <c r="T163" s="505"/>
      <c r="U163" s="505"/>
      <c r="V163" s="505">
        <v>1</v>
      </c>
      <c r="W163" s="32">
        <f t="shared" si="197"/>
        <v>500</v>
      </c>
      <c r="X163" s="32">
        <f t="shared" si="198"/>
        <v>500</v>
      </c>
      <c r="Y163" s="32">
        <f t="shared" si="199"/>
        <v>0</v>
      </c>
      <c r="Z163" s="32">
        <f t="shared" si="200"/>
        <v>500</v>
      </c>
      <c r="AA163" s="253">
        <v>100</v>
      </c>
      <c r="AB163" s="174">
        <f t="shared" si="201"/>
        <v>0.2</v>
      </c>
      <c r="AC163" s="480"/>
      <c r="AD163" s="480">
        <v>1</v>
      </c>
      <c r="AE163" s="480"/>
      <c r="AF163" s="480"/>
      <c r="AG163" s="37">
        <f t="shared" si="202"/>
        <v>375</v>
      </c>
      <c r="AH163" s="175">
        <f t="shared" si="203"/>
        <v>-275</v>
      </c>
      <c r="AI163" s="182">
        <v>44742</v>
      </c>
      <c r="AJ163" s="462">
        <v>1</v>
      </c>
      <c r="AK163" s="254"/>
      <c r="AL163" s="149"/>
      <c r="AM163" s="149"/>
      <c r="AN163" s="195" t="e">
        <f t="shared" si="204"/>
        <v>#DIV/0!</v>
      </c>
      <c r="AO163" s="523"/>
      <c r="AP163" s="179"/>
      <c r="AQ163" s="179"/>
      <c r="AR163" s="587"/>
      <c r="AS163" s="523"/>
      <c r="AT163" s="523"/>
      <c r="AU163" s="40">
        <f t="shared" si="205"/>
        <v>500</v>
      </c>
      <c r="AV163" s="40">
        <v>450</v>
      </c>
      <c r="AW163" s="40"/>
      <c r="AX163" s="40">
        <v>50</v>
      </c>
      <c r="AY163" s="40"/>
      <c r="AZ163" s="40"/>
      <c r="BA163" s="40"/>
      <c r="BB163" s="40"/>
      <c r="BC163" s="40"/>
      <c r="BD163" s="40"/>
      <c r="BE163" s="277" t="s">
        <v>331</v>
      </c>
      <c r="BF163" s="618" t="s">
        <v>332</v>
      </c>
      <c r="BG163" s="618" t="s">
        <v>333</v>
      </c>
      <c r="BH163" s="754" t="s">
        <v>88</v>
      </c>
      <c r="BI163" s="618" t="s">
        <v>224</v>
      </c>
      <c r="BJ163" s="618" t="s">
        <v>407</v>
      </c>
      <c r="BK163" s="618" t="s">
        <v>1089</v>
      </c>
      <c r="BL163" s="693">
        <v>13345375888</v>
      </c>
      <c r="BM163" s="705"/>
      <c r="BN163" s="705"/>
      <c r="BO163" s="705"/>
      <c r="BP163" s="705"/>
      <c r="BQ163" s="279" t="s">
        <v>2027</v>
      </c>
    </row>
    <row r="164" ht="42" hidden="1" customHeight="1" spans="1:16384">
      <c r="A164" s="145" t="s">
        <v>373</v>
      </c>
      <c r="B164" s="37">
        <f>B167+B173+B165</f>
        <v>7</v>
      </c>
      <c r="C164" s="141"/>
      <c r="D164" s="663"/>
      <c r="E164" s="663"/>
      <c r="F164" s="664" t="s">
        <v>374</v>
      </c>
      <c r="G164" s="665"/>
      <c r="H164" s="37">
        <f>H167+H173+H165</f>
        <v>72300</v>
      </c>
      <c r="I164" s="37"/>
      <c r="J164" s="37">
        <f t="shared" ref="J164:T164" si="206">J167+J173+J165</f>
        <v>28100</v>
      </c>
      <c r="K164" s="37">
        <f t="shared" si="206"/>
        <v>6</v>
      </c>
      <c r="L164" s="37">
        <f t="shared" si="206"/>
        <v>6</v>
      </c>
      <c r="M164" s="37">
        <f t="shared" si="206"/>
        <v>6</v>
      </c>
      <c r="N164" s="37">
        <f t="shared" si="206"/>
        <v>6</v>
      </c>
      <c r="O164" s="445">
        <f t="shared" si="206"/>
        <v>7</v>
      </c>
      <c r="P164" s="445">
        <f t="shared" si="206"/>
        <v>0</v>
      </c>
      <c r="Q164" s="445">
        <f t="shared" si="206"/>
        <v>7</v>
      </c>
      <c r="R164" s="445">
        <f t="shared" si="206"/>
        <v>0</v>
      </c>
      <c r="S164" s="445"/>
      <c r="T164" s="445">
        <f>T167+T173+T165</f>
        <v>0</v>
      </c>
      <c r="U164" s="445"/>
      <c r="V164" s="445">
        <f>V167+V173+V165</f>
        <v>5</v>
      </c>
      <c r="W164" s="37"/>
      <c r="X164" s="37"/>
      <c r="Y164" s="37"/>
      <c r="Z164" s="37"/>
      <c r="AA164" s="445">
        <f>AA167+AA173+AA165</f>
        <v>5550</v>
      </c>
      <c r="AB164" s="174">
        <f t="shared" si="201"/>
        <v>0.197508896797153</v>
      </c>
      <c r="AC164" s="445">
        <f>AC167+AC173+AC165</f>
        <v>750</v>
      </c>
      <c r="AD164" s="445"/>
      <c r="AE164" s="445"/>
      <c r="AF164" s="445"/>
      <c r="AG164" s="37"/>
      <c r="AH164" s="37"/>
      <c r="AI164" s="680"/>
      <c r="AJ164" s="569"/>
      <c r="AK164" s="570"/>
      <c r="AL164" s="571"/>
      <c r="AM164" s="571"/>
      <c r="AN164" s="572"/>
      <c r="AO164" s="683"/>
      <c r="AP164" s="680"/>
      <c r="AQ164" s="680"/>
      <c r="AR164" s="684"/>
      <c r="AS164" s="683"/>
      <c r="AT164" s="683"/>
      <c r="AU164" s="37">
        <f t="shared" ref="AU164:BD164" si="207">AU167+AU173+AU165</f>
        <v>28100</v>
      </c>
      <c r="AV164" s="37">
        <f t="shared" si="207"/>
        <v>3000</v>
      </c>
      <c r="AW164" s="37">
        <f t="shared" si="207"/>
        <v>0</v>
      </c>
      <c r="AX164" s="37">
        <f t="shared" si="207"/>
        <v>17800</v>
      </c>
      <c r="AY164" s="37">
        <f t="shared" si="207"/>
        <v>0</v>
      </c>
      <c r="AZ164" s="37">
        <f t="shared" si="207"/>
        <v>0</v>
      </c>
      <c r="BA164" s="37">
        <f t="shared" si="207"/>
        <v>0</v>
      </c>
      <c r="BB164" s="37">
        <f t="shared" si="207"/>
        <v>0</v>
      </c>
      <c r="BC164" s="37">
        <f t="shared" si="207"/>
        <v>7300</v>
      </c>
      <c r="BD164" s="37">
        <f t="shared" si="207"/>
        <v>0</v>
      </c>
      <c r="BE164" s="756"/>
      <c r="BF164" s="215"/>
      <c r="BG164" s="215"/>
      <c r="BH164" s="141"/>
      <c r="BI164" s="215"/>
      <c r="BJ164" s="696"/>
      <c r="BK164" s="696"/>
      <c r="BL164" s="616"/>
      <c r="BM164" s="507"/>
      <c r="BN164" s="507"/>
      <c r="BO164" s="507"/>
      <c r="BP164" s="507"/>
      <c r="BQ164" s="774"/>
      <c r="BR164" s="115"/>
      <c r="BS164" s="115"/>
      <c r="BT164" s="115"/>
      <c r="BU164" s="115"/>
      <c r="BV164" s="115"/>
      <c r="XFD164"/>
    </row>
    <row r="165" ht="42" hidden="1" customHeight="1" spans="1:16384">
      <c r="A165" s="394" t="s">
        <v>1433</v>
      </c>
      <c r="B165" s="37">
        <f>SUM(B166)</f>
        <v>1</v>
      </c>
      <c r="C165" s="394"/>
      <c r="D165" s="715"/>
      <c r="E165" s="715"/>
      <c r="F165" s="664" t="s">
        <v>467</v>
      </c>
      <c r="G165" s="665"/>
      <c r="H165" s="37">
        <f t="shared" ref="H165:K165" si="208">SUM(H166)</f>
        <v>3750</v>
      </c>
      <c r="I165" s="37"/>
      <c r="J165" s="37">
        <f t="shared" si="208"/>
        <v>1050</v>
      </c>
      <c r="K165" s="37">
        <f t="shared" si="208"/>
        <v>1</v>
      </c>
      <c r="L165" s="37">
        <f t="shared" ref="L165:T165" si="209">SUM(L166)</f>
        <v>1</v>
      </c>
      <c r="M165" s="37">
        <f t="shared" si="209"/>
        <v>1</v>
      </c>
      <c r="N165" s="37">
        <f t="shared" si="209"/>
        <v>1</v>
      </c>
      <c r="O165" s="445">
        <f t="shared" si="209"/>
        <v>1</v>
      </c>
      <c r="P165" s="445">
        <f t="shared" si="209"/>
        <v>0</v>
      </c>
      <c r="Q165" s="445">
        <f t="shared" si="209"/>
        <v>1</v>
      </c>
      <c r="R165" s="445">
        <f t="shared" si="209"/>
        <v>0</v>
      </c>
      <c r="S165" s="445"/>
      <c r="T165" s="445">
        <f>SUM(T166)</f>
        <v>0</v>
      </c>
      <c r="U165" s="445"/>
      <c r="V165" s="445">
        <f>SUM(V166)</f>
        <v>1</v>
      </c>
      <c r="W165" s="37"/>
      <c r="X165" s="37"/>
      <c r="Y165" s="37"/>
      <c r="Z165" s="37"/>
      <c r="AA165" s="445">
        <f>SUM(AA166)</f>
        <v>700</v>
      </c>
      <c r="AB165" s="174">
        <f t="shared" si="201"/>
        <v>0.666666666666667</v>
      </c>
      <c r="AC165" s="445">
        <f>SUM(AC166)</f>
        <v>0</v>
      </c>
      <c r="AD165" s="445"/>
      <c r="AE165" s="445"/>
      <c r="AF165" s="445"/>
      <c r="AG165" s="37"/>
      <c r="AH165" s="37"/>
      <c r="AI165" s="680"/>
      <c r="AJ165" s="569"/>
      <c r="AK165" s="570"/>
      <c r="AL165" s="571"/>
      <c r="AM165" s="571"/>
      <c r="AN165" s="572"/>
      <c r="AO165" s="683"/>
      <c r="AP165" s="680"/>
      <c r="AQ165" s="680"/>
      <c r="AR165" s="684"/>
      <c r="AS165" s="683"/>
      <c r="AT165" s="683"/>
      <c r="AU165" s="37">
        <f>SUM(AU166)</f>
        <v>1050</v>
      </c>
      <c r="AV165" s="37">
        <f t="shared" ref="AV165:BD165" si="210">SUM(AV166)</f>
        <v>0</v>
      </c>
      <c r="AW165" s="37">
        <f t="shared" si="210"/>
        <v>0</v>
      </c>
      <c r="AX165" s="37">
        <f t="shared" si="210"/>
        <v>1050</v>
      </c>
      <c r="AY165" s="37">
        <f t="shared" si="210"/>
        <v>0</v>
      </c>
      <c r="AZ165" s="37">
        <f t="shared" si="210"/>
        <v>0</v>
      </c>
      <c r="BA165" s="37">
        <f t="shared" si="210"/>
        <v>0</v>
      </c>
      <c r="BB165" s="37">
        <f t="shared" si="210"/>
        <v>0</v>
      </c>
      <c r="BC165" s="37">
        <f t="shared" si="210"/>
        <v>0</v>
      </c>
      <c r="BD165" s="37">
        <f t="shared" si="210"/>
        <v>0</v>
      </c>
      <c r="BE165" s="756"/>
      <c r="BF165" s="215"/>
      <c r="BG165" s="215"/>
      <c r="BH165" s="141"/>
      <c r="BI165" s="215"/>
      <c r="BJ165" s="696"/>
      <c r="BK165" s="696"/>
      <c r="BL165" s="616"/>
      <c r="BM165" s="507"/>
      <c r="BN165" s="507"/>
      <c r="BO165" s="507"/>
      <c r="BP165" s="507"/>
      <c r="BQ165" s="774"/>
      <c r="BR165" s="115"/>
      <c r="BS165" s="115"/>
      <c r="BT165" s="115"/>
      <c r="BU165" s="115"/>
      <c r="BV165" s="115"/>
      <c r="XFD165"/>
    </row>
    <row r="166" ht="42" hidden="1" customHeight="1" spans="1:16384">
      <c r="A166" s="149">
        <v>131</v>
      </c>
      <c r="B166" s="657">
        <v>1</v>
      </c>
      <c r="C166" s="658" t="s">
        <v>88</v>
      </c>
      <c r="D166" s="659">
        <v>1</v>
      </c>
      <c r="E166" s="659">
        <v>1050</v>
      </c>
      <c r="F166" s="88" t="s">
        <v>2028</v>
      </c>
      <c r="G166" s="88" t="s">
        <v>2029</v>
      </c>
      <c r="H166" s="481">
        <v>3750</v>
      </c>
      <c r="I166" s="481"/>
      <c r="J166" s="40">
        <f>AU166</f>
        <v>1050</v>
      </c>
      <c r="K166" s="40">
        <v>1</v>
      </c>
      <c r="L166" s="40">
        <v>1</v>
      </c>
      <c r="M166" s="40">
        <v>1</v>
      </c>
      <c r="N166" s="40">
        <v>1</v>
      </c>
      <c r="O166" s="456">
        <v>1</v>
      </c>
      <c r="P166" s="456"/>
      <c r="Q166" s="456">
        <v>1</v>
      </c>
      <c r="R166" s="456"/>
      <c r="S166" s="456"/>
      <c r="T166" s="456"/>
      <c r="U166" s="456"/>
      <c r="V166" s="456">
        <v>1</v>
      </c>
      <c r="W166" s="32">
        <f>O166*J166</f>
        <v>1050</v>
      </c>
      <c r="X166" s="32">
        <f>Q166*J166</f>
        <v>1050</v>
      </c>
      <c r="Y166" s="32">
        <f>T166/J166</f>
        <v>0</v>
      </c>
      <c r="Z166" s="32">
        <f>AJ166*J166</f>
        <v>1050</v>
      </c>
      <c r="AA166" s="480">
        <v>700</v>
      </c>
      <c r="AB166" s="174">
        <f t="shared" si="201"/>
        <v>0.666666666666667</v>
      </c>
      <c r="AC166" s="480"/>
      <c r="AD166" s="480">
        <v>1</v>
      </c>
      <c r="AE166" s="480"/>
      <c r="AF166" s="480"/>
      <c r="AG166" s="37">
        <f>J166*0.75*AJ166</f>
        <v>787.5</v>
      </c>
      <c r="AH166" s="175">
        <f>AA166-AG166</f>
        <v>-87.5</v>
      </c>
      <c r="AI166" s="182">
        <v>44767</v>
      </c>
      <c r="AJ166" s="565">
        <v>1</v>
      </c>
      <c r="AK166" s="566"/>
      <c r="AL166" s="152"/>
      <c r="AM166" s="152"/>
      <c r="AN166" s="195" t="e">
        <f>AM166/AL166</f>
        <v>#DIV/0!</v>
      </c>
      <c r="AO166" s="595"/>
      <c r="AP166" s="182"/>
      <c r="AQ166" s="182"/>
      <c r="AR166" s="596"/>
      <c r="AS166" s="595"/>
      <c r="AT166" s="595"/>
      <c r="AU166" s="40">
        <f>AV166+AW166+AX166+AY166+AZ166+BA166+BC166+BD166+BB166</f>
        <v>1050</v>
      </c>
      <c r="AV166" s="306"/>
      <c r="AW166" s="97"/>
      <c r="AX166" s="306">
        <v>1050</v>
      </c>
      <c r="AY166" s="97"/>
      <c r="AZ166" s="97"/>
      <c r="BA166" s="306"/>
      <c r="BB166" s="306"/>
      <c r="BC166" s="97"/>
      <c r="BD166" s="97"/>
      <c r="BE166" s="277" t="s">
        <v>331</v>
      </c>
      <c r="BF166" s="605" t="s">
        <v>332</v>
      </c>
      <c r="BG166" s="605" t="s">
        <v>333</v>
      </c>
      <c r="BH166" s="269" t="s">
        <v>88</v>
      </c>
      <c r="BI166" s="605" t="s">
        <v>224</v>
      </c>
      <c r="BJ166" s="605" t="s">
        <v>407</v>
      </c>
      <c r="BK166" s="605" t="s">
        <v>1089</v>
      </c>
      <c r="BL166" s="504">
        <v>13345375888</v>
      </c>
      <c r="BM166" s="638"/>
      <c r="BN166" s="638"/>
      <c r="BO166" s="638"/>
      <c r="BP166" s="638"/>
      <c r="BQ166" s="311" t="s">
        <v>2030</v>
      </c>
      <c r="BR166" s="115"/>
      <c r="BS166" s="115"/>
      <c r="BT166" s="115"/>
      <c r="BU166" s="115"/>
      <c r="BV166" s="115"/>
      <c r="XFD166"/>
    </row>
    <row r="167" ht="42" hidden="1" customHeight="1" spans="1:16384">
      <c r="A167" s="719" t="s">
        <v>141</v>
      </c>
      <c r="B167" s="37">
        <f>SUM(B168:B172)</f>
        <v>5</v>
      </c>
      <c r="C167" s="141"/>
      <c r="D167" s="663"/>
      <c r="E167" s="663"/>
      <c r="F167" s="664" t="s">
        <v>376</v>
      </c>
      <c r="G167" s="665"/>
      <c r="H167" s="37">
        <f>SUM(H168:H172)</f>
        <v>43550</v>
      </c>
      <c r="I167" s="37"/>
      <c r="J167" s="37">
        <f>SUM(J168:J172)</f>
        <v>11050</v>
      </c>
      <c r="K167" s="37">
        <f t="shared" ref="J167:T167" si="211">SUM(K168:K172)</f>
        <v>4</v>
      </c>
      <c r="L167" s="37">
        <f t="shared" si="211"/>
        <v>4</v>
      </c>
      <c r="M167" s="37">
        <f t="shared" si="211"/>
        <v>4</v>
      </c>
      <c r="N167" s="37">
        <f t="shared" si="211"/>
        <v>4</v>
      </c>
      <c r="O167" s="445">
        <f t="shared" si="211"/>
        <v>5</v>
      </c>
      <c r="P167" s="445">
        <f t="shared" si="211"/>
        <v>0</v>
      </c>
      <c r="Q167" s="445">
        <f t="shared" si="211"/>
        <v>5</v>
      </c>
      <c r="R167" s="445">
        <f t="shared" si="211"/>
        <v>0</v>
      </c>
      <c r="S167" s="445"/>
      <c r="T167" s="445">
        <f>SUM(T168:T172)</f>
        <v>0</v>
      </c>
      <c r="U167" s="445"/>
      <c r="V167" s="445">
        <f>SUM(V168:V172)</f>
        <v>4</v>
      </c>
      <c r="W167" s="37"/>
      <c r="X167" s="37"/>
      <c r="Y167" s="37"/>
      <c r="Z167" s="37"/>
      <c r="AA167" s="445">
        <f>SUM(AA168:AA172)</f>
        <v>4850</v>
      </c>
      <c r="AB167" s="174">
        <f t="shared" si="201"/>
        <v>0.438914027149321</v>
      </c>
      <c r="AC167" s="445">
        <f>SUM(AC168:AC172)</f>
        <v>750</v>
      </c>
      <c r="AD167" s="445"/>
      <c r="AE167" s="445"/>
      <c r="AF167" s="445"/>
      <c r="AG167" s="37"/>
      <c r="AH167" s="37"/>
      <c r="AI167" s="680"/>
      <c r="AJ167" s="569"/>
      <c r="AK167" s="570"/>
      <c r="AL167" s="571"/>
      <c r="AM167" s="571"/>
      <c r="AN167" s="572"/>
      <c r="AO167" s="683"/>
      <c r="AP167" s="680"/>
      <c r="AQ167" s="680"/>
      <c r="AR167" s="684"/>
      <c r="AS167" s="683"/>
      <c r="AT167" s="683"/>
      <c r="AU167" s="37">
        <f t="shared" ref="AU167:BD167" si="212">SUM(AU168:AU172)</f>
        <v>11050</v>
      </c>
      <c r="AV167" s="37">
        <f t="shared" si="212"/>
        <v>3000</v>
      </c>
      <c r="AW167" s="37">
        <f t="shared" si="212"/>
        <v>0</v>
      </c>
      <c r="AX167" s="37">
        <f t="shared" si="212"/>
        <v>750</v>
      </c>
      <c r="AY167" s="37">
        <f t="shared" si="212"/>
        <v>0</v>
      </c>
      <c r="AZ167" s="37">
        <f t="shared" si="212"/>
        <v>0</v>
      </c>
      <c r="BA167" s="37">
        <f t="shared" si="212"/>
        <v>0</v>
      </c>
      <c r="BB167" s="37">
        <f t="shared" si="212"/>
        <v>0</v>
      </c>
      <c r="BC167" s="37">
        <f t="shared" si="212"/>
        <v>7300</v>
      </c>
      <c r="BD167" s="37">
        <f t="shared" si="212"/>
        <v>0</v>
      </c>
      <c r="BE167" s="756"/>
      <c r="BF167" s="215"/>
      <c r="BG167" s="215"/>
      <c r="BH167" s="141"/>
      <c r="BI167" s="215"/>
      <c r="BJ167" s="696"/>
      <c r="BK167" s="696"/>
      <c r="BL167" s="616"/>
      <c r="BM167" s="507"/>
      <c r="BN167" s="507"/>
      <c r="BO167" s="507"/>
      <c r="BP167" s="507"/>
      <c r="BQ167" s="774"/>
      <c r="BR167" s="115"/>
      <c r="BS167" s="115"/>
      <c r="BT167" s="115"/>
      <c r="BU167" s="115"/>
      <c r="BV167" s="115"/>
      <c r="XFD167"/>
    </row>
    <row r="168" ht="42" hidden="1" customHeight="1" spans="1:16384">
      <c r="A168" s="149">
        <v>132</v>
      </c>
      <c r="B168" s="657">
        <v>1</v>
      </c>
      <c r="C168" s="658" t="s">
        <v>88</v>
      </c>
      <c r="D168" s="659">
        <v>1</v>
      </c>
      <c r="E168" s="659">
        <v>2300</v>
      </c>
      <c r="F168" s="90" t="s">
        <v>2031</v>
      </c>
      <c r="G168" s="463" t="s">
        <v>2032</v>
      </c>
      <c r="H168" s="310">
        <v>32000</v>
      </c>
      <c r="I168" s="310"/>
      <c r="J168" s="40">
        <f>AU168</f>
        <v>2300</v>
      </c>
      <c r="K168" s="504">
        <v>1</v>
      </c>
      <c r="L168" s="306">
        <v>1</v>
      </c>
      <c r="M168" s="306">
        <v>1</v>
      </c>
      <c r="N168" s="306">
        <v>1</v>
      </c>
      <c r="O168" s="655">
        <v>1</v>
      </c>
      <c r="P168" s="655"/>
      <c r="Q168" s="655">
        <v>1</v>
      </c>
      <c r="R168" s="655"/>
      <c r="S168" s="655"/>
      <c r="T168" s="655"/>
      <c r="U168" s="655"/>
      <c r="V168" s="655">
        <v>1</v>
      </c>
      <c r="W168" s="32">
        <f>O168*J168</f>
        <v>2300</v>
      </c>
      <c r="X168" s="32">
        <f>Q168*J168</f>
        <v>2300</v>
      </c>
      <c r="Y168" s="32">
        <f>T168/J168</f>
        <v>0</v>
      </c>
      <c r="Z168" s="32">
        <f>AJ168*J168</f>
        <v>2300</v>
      </c>
      <c r="AA168" s="253">
        <v>2300</v>
      </c>
      <c r="AB168" s="174">
        <f t="shared" si="201"/>
        <v>1</v>
      </c>
      <c r="AC168" s="480"/>
      <c r="AD168" s="480"/>
      <c r="AE168" s="480"/>
      <c r="AF168" s="480"/>
      <c r="AG168" s="37">
        <f>J168*0.75*AJ168</f>
        <v>1725</v>
      </c>
      <c r="AH168" s="175">
        <f>AA168-AG168</f>
        <v>575</v>
      </c>
      <c r="AI168" s="182">
        <v>44742</v>
      </c>
      <c r="AJ168" s="565">
        <v>1</v>
      </c>
      <c r="AK168" s="566"/>
      <c r="AL168" s="152"/>
      <c r="AM168" s="152"/>
      <c r="AN168" s="195" t="e">
        <f>AM168/AL168</f>
        <v>#DIV/0!</v>
      </c>
      <c r="AO168" s="598" t="s">
        <v>2033</v>
      </c>
      <c r="AP168" s="182"/>
      <c r="AQ168" s="182"/>
      <c r="AR168" s="596"/>
      <c r="AS168" s="595"/>
      <c r="AT168" s="595"/>
      <c r="AU168" s="40">
        <f>AV168+AW168+AX168+AY168+AZ168+BA168+BC168+BD168+BB168</f>
        <v>2300</v>
      </c>
      <c r="AV168" s="310"/>
      <c r="AW168" s="310"/>
      <c r="AX168" s="310"/>
      <c r="AY168" s="310"/>
      <c r="AZ168" s="310"/>
      <c r="BA168" s="310"/>
      <c r="BB168" s="310"/>
      <c r="BC168" s="310">
        <v>2300</v>
      </c>
      <c r="BD168" s="310"/>
      <c r="BE168" s="277" t="s">
        <v>331</v>
      </c>
      <c r="BF168" s="609" t="s">
        <v>332</v>
      </c>
      <c r="BG168" s="277" t="s">
        <v>333</v>
      </c>
      <c r="BH168" s="607" t="s">
        <v>88</v>
      </c>
      <c r="BI168" s="609" t="s">
        <v>224</v>
      </c>
      <c r="BJ168" s="609" t="s">
        <v>407</v>
      </c>
      <c r="BK168" s="609" t="s">
        <v>1089</v>
      </c>
      <c r="BL168" s="149">
        <v>13345375888</v>
      </c>
      <c r="BM168" s="704"/>
      <c r="BN168" s="704"/>
      <c r="BO168" s="704"/>
      <c r="BP168" s="704"/>
      <c r="BQ168" s="311" t="s">
        <v>2034</v>
      </c>
      <c r="BR168" s="115"/>
      <c r="BS168" s="115"/>
      <c r="BT168" s="115"/>
      <c r="BU168" s="115"/>
      <c r="BV168" s="115"/>
      <c r="XFD168"/>
    </row>
    <row r="169" s="233" customFormat="1" ht="42" hidden="1" customHeight="1" spans="1:69">
      <c r="A169" s="149">
        <v>133</v>
      </c>
      <c r="B169" s="718">
        <v>1</v>
      </c>
      <c r="C169" s="484" t="s">
        <v>88</v>
      </c>
      <c r="D169" s="485">
        <v>1</v>
      </c>
      <c r="E169" s="485">
        <v>2000</v>
      </c>
      <c r="F169" s="88" t="s">
        <v>2035</v>
      </c>
      <c r="G169" s="720" t="s">
        <v>2036</v>
      </c>
      <c r="H169" s="478">
        <v>2000</v>
      </c>
      <c r="I169" s="478"/>
      <c r="J169" s="40">
        <f>AU169</f>
        <v>2000</v>
      </c>
      <c r="K169" s="40">
        <v>1</v>
      </c>
      <c r="L169" s="40">
        <v>1</v>
      </c>
      <c r="M169" s="40">
        <v>1</v>
      </c>
      <c r="N169" s="40">
        <v>1</v>
      </c>
      <c r="O169" s="726">
        <v>1</v>
      </c>
      <c r="P169" s="726"/>
      <c r="Q169" s="726">
        <v>1</v>
      </c>
      <c r="R169" s="726"/>
      <c r="S169" s="726"/>
      <c r="T169" s="726"/>
      <c r="U169" s="726"/>
      <c r="V169" s="726">
        <v>1</v>
      </c>
      <c r="W169" s="32">
        <f>O169*J169</f>
        <v>2000</v>
      </c>
      <c r="X169" s="32">
        <f>Q169*J169</f>
        <v>2000</v>
      </c>
      <c r="Y169" s="32">
        <f>T169/J169</f>
        <v>0</v>
      </c>
      <c r="Z169" s="32">
        <f>AJ169*J169</f>
        <v>2000</v>
      </c>
      <c r="AA169" s="253">
        <v>1600</v>
      </c>
      <c r="AB169" s="174">
        <f t="shared" si="201"/>
        <v>0.8</v>
      </c>
      <c r="AC169" s="480"/>
      <c r="AD169" s="480">
        <v>1</v>
      </c>
      <c r="AE169" s="480">
        <v>580</v>
      </c>
      <c r="AF169" s="480"/>
      <c r="AG169" s="37">
        <f>J169*0.75*AJ169</f>
        <v>1500</v>
      </c>
      <c r="AH169" s="175">
        <f>AA169-AG169</f>
        <v>100</v>
      </c>
      <c r="AI169" s="182">
        <v>44713</v>
      </c>
      <c r="AJ169" s="565">
        <v>1</v>
      </c>
      <c r="AK169" s="566"/>
      <c r="AL169" s="152">
        <v>20</v>
      </c>
      <c r="AM169" s="152">
        <v>20</v>
      </c>
      <c r="AN169" s="195">
        <f>AM169/AL169</f>
        <v>1</v>
      </c>
      <c r="AO169" s="595"/>
      <c r="AP169" s="182"/>
      <c r="AQ169" s="182"/>
      <c r="AR169" s="596"/>
      <c r="AS169" s="595"/>
      <c r="AT169" s="595"/>
      <c r="AU169" s="40">
        <f>AV169+AW169+AX169+AY169+AZ169+BA169+BC169+BD169+BB169</f>
        <v>2000</v>
      </c>
      <c r="AV169" s="749"/>
      <c r="AW169" s="749"/>
      <c r="AX169" s="749"/>
      <c r="AY169" s="749"/>
      <c r="AZ169" s="749"/>
      <c r="BA169" s="749"/>
      <c r="BB169" s="749"/>
      <c r="BC169" s="749">
        <v>2000</v>
      </c>
      <c r="BD169" s="749"/>
      <c r="BE169" s="618" t="s">
        <v>331</v>
      </c>
      <c r="BF169" s="607" t="s">
        <v>332</v>
      </c>
      <c r="BG169" s="618" t="s">
        <v>333</v>
      </c>
      <c r="BH169" s="207" t="s">
        <v>88</v>
      </c>
      <c r="BI169" s="618" t="s">
        <v>224</v>
      </c>
      <c r="BJ169" s="606" t="s">
        <v>407</v>
      </c>
      <c r="BK169" s="606" t="s">
        <v>408</v>
      </c>
      <c r="BL169" s="763">
        <v>13345375888</v>
      </c>
      <c r="BM169" s="775"/>
      <c r="BN169" s="775"/>
      <c r="BO169" s="775"/>
      <c r="BP169" s="775"/>
      <c r="BQ169" s="227" t="s">
        <v>534</v>
      </c>
    </row>
    <row r="170" ht="42" hidden="1" customHeight="1" spans="1:16384">
      <c r="A170" s="149">
        <v>134</v>
      </c>
      <c r="B170" s="32">
        <v>1</v>
      </c>
      <c r="C170" s="42" t="s">
        <v>86</v>
      </c>
      <c r="D170" s="480">
        <v>1</v>
      </c>
      <c r="E170" s="480">
        <v>3000</v>
      </c>
      <c r="F170" s="667" t="s">
        <v>2037</v>
      </c>
      <c r="G170" s="474" t="s">
        <v>2038</v>
      </c>
      <c r="H170" s="32">
        <v>3800</v>
      </c>
      <c r="I170" s="32"/>
      <c r="J170" s="97">
        <f>AU170</f>
        <v>3000</v>
      </c>
      <c r="K170" s="40">
        <v>1</v>
      </c>
      <c r="L170" s="40">
        <v>1</v>
      </c>
      <c r="M170" s="40">
        <v>1</v>
      </c>
      <c r="N170" s="40">
        <v>1</v>
      </c>
      <c r="O170" s="456">
        <v>1</v>
      </c>
      <c r="P170" s="456"/>
      <c r="Q170" s="456">
        <v>1</v>
      </c>
      <c r="R170" s="456"/>
      <c r="S170" s="521"/>
      <c r="T170" s="456"/>
      <c r="U170" s="521"/>
      <c r="V170" s="456">
        <v>1</v>
      </c>
      <c r="W170" s="32">
        <f>O170*J170</f>
        <v>3000</v>
      </c>
      <c r="X170" s="32">
        <f>Q170*J170</f>
        <v>3000</v>
      </c>
      <c r="Y170" s="32">
        <f>T170/J170</f>
        <v>0</v>
      </c>
      <c r="Z170" s="32">
        <f>AJ170*J170</f>
        <v>3000</v>
      </c>
      <c r="AA170" s="253">
        <v>200</v>
      </c>
      <c r="AB170" s="174">
        <f t="shared" si="201"/>
        <v>0.0666666666666667</v>
      </c>
      <c r="AC170" s="253"/>
      <c r="AD170" s="253"/>
      <c r="AE170" s="253"/>
      <c r="AF170" s="253"/>
      <c r="AG170" s="37">
        <f>J170*0.75*AJ170</f>
        <v>2250</v>
      </c>
      <c r="AH170" s="175">
        <f>AA170-AG170</f>
        <v>-2050</v>
      </c>
      <c r="AI170" s="182">
        <v>44833</v>
      </c>
      <c r="AJ170" s="565">
        <v>1</v>
      </c>
      <c r="AK170" s="566"/>
      <c r="AL170" s="152"/>
      <c r="AM170" s="152"/>
      <c r="AN170" s="195" t="e">
        <f>AM170/AL170</f>
        <v>#DIV/0!</v>
      </c>
      <c r="AO170" s="750" t="s">
        <v>2039</v>
      </c>
      <c r="AP170" s="152"/>
      <c r="AQ170" s="152"/>
      <c r="AR170" s="591"/>
      <c r="AS170" s="565"/>
      <c r="AT170" s="565"/>
      <c r="AU170" s="40">
        <f>AV170+AW170+AX170+AY170+AZ170+BA170+BC170+BD170+BB170</f>
        <v>3000</v>
      </c>
      <c r="AV170" s="40">
        <v>3000</v>
      </c>
      <c r="AW170" s="40"/>
      <c r="AX170" s="40"/>
      <c r="AY170" s="40"/>
      <c r="AZ170" s="40"/>
      <c r="BA170" s="40"/>
      <c r="BB170" s="40"/>
      <c r="BC170" s="40"/>
      <c r="BD170" s="40"/>
      <c r="BE170" s="277" t="s">
        <v>331</v>
      </c>
      <c r="BF170" s="204" t="s">
        <v>1100</v>
      </c>
      <c r="BG170" s="204" t="s">
        <v>1101</v>
      </c>
      <c r="BH170" s="204" t="s">
        <v>87</v>
      </c>
      <c r="BI170" s="204" t="s">
        <v>1094</v>
      </c>
      <c r="BJ170" s="204" t="s">
        <v>1102</v>
      </c>
      <c r="BK170" s="204" t="s">
        <v>1103</v>
      </c>
      <c r="BL170" s="219">
        <v>18997691532</v>
      </c>
      <c r="BM170" s="642"/>
      <c r="BN170" s="642"/>
      <c r="BO170" s="642"/>
      <c r="BP170" s="642"/>
      <c r="BQ170" s="279"/>
      <c r="BR170" s="115"/>
      <c r="BS170" s="115"/>
      <c r="BT170" s="115"/>
      <c r="BU170" s="115"/>
      <c r="BV170" s="115"/>
      <c r="XFD170"/>
    </row>
    <row r="171" ht="42" hidden="1" customHeight="1" spans="1:16384">
      <c r="A171" s="149">
        <v>135</v>
      </c>
      <c r="B171" s="32">
        <v>1</v>
      </c>
      <c r="C171" s="96" t="s">
        <v>89</v>
      </c>
      <c r="D171" s="249">
        <v>1</v>
      </c>
      <c r="E171" s="249">
        <v>750</v>
      </c>
      <c r="F171" s="88" t="s">
        <v>2040</v>
      </c>
      <c r="G171" s="88" t="s">
        <v>2041</v>
      </c>
      <c r="H171" s="309">
        <v>750</v>
      </c>
      <c r="I171" s="309"/>
      <c r="J171" s="97">
        <f>AU171</f>
        <v>750</v>
      </c>
      <c r="K171" s="40">
        <v>1</v>
      </c>
      <c r="L171" s="40">
        <v>1</v>
      </c>
      <c r="M171" s="40">
        <v>1</v>
      </c>
      <c r="N171" s="40">
        <v>1</v>
      </c>
      <c r="O171" s="456">
        <v>1</v>
      </c>
      <c r="P171" s="456"/>
      <c r="Q171" s="456">
        <v>1</v>
      </c>
      <c r="R171" s="456"/>
      <c r="S171" s="456"/>
      <c r="T171" s="456"/>
      <c r="U171" s="456"/>
      <c r="V171" s="456">
        <v>1</v>
      </c>
      <c r="W171" s="32">
        <f>O171*J171</f>
        <v>750</v>
      </c>
      <c r="X171" s="32">
        <f>Q171*J171</f>
        <v>750</v>
      </c>
      <c r="Y171" s="32">
        <f>T171/J171</f>
        <v>0</v>
      </c>
      <c r="Z171" s="32">
        <f>AJ171*J171</f>
        <v>750</v>
      </c>
      <c r="AA171" s="675">
        <v>750</v>
      </c>
      <c r="AB171" s="174">
        <f t="shared" si="201"/>
        <v>1</v>
      </c>
      <c r="AC171" s="480">
        <v>750</v>
      </c>
      <c r="AD171" s="480">
        <v>1</v>
      </c>
      <c r="AE171" s="480"/>
      <c r="AF171" s="480"/>
      <c r="AG171" s="37">
        <f>J171*0.75*AJ171</f>
        <v>562.5</v>
      </c>
      <c r="AH171" s="175">
        <f>AA171-AG171</f>
        <v>187.5</v>
      </c>
      <c r="AI171" s="182">
        <v>44713</v>
      </c>
      <c r="AJ171" s="565">
        <v>1</v>
      </c>
      <c r="AK171" s="566"/>
      <c r="AL171" s="152"/>
      <c r="AM171" s="152"/>
      <c r="AN171" s="195" t="e">
        <f>AM171/AL171</f>
        <v>#DIV/0!</v>
      </c>
      <c r="AO171" s="598" t="s">
        <v>123</v>
      </c>
      <c r="AP171" s="182"/>
      <c r="AQ171" s="182"/>
      <c r="AR171" s="596"/>
      <c r="AS171" s="595"/>
      <c r="AT171" s="595"/>
      <c r="AU171" s="40">
        <v>750</v>
      </c>
      <c r="AV171" s="309"/>
      <c r="AW171" s="309"/>
      <c r="AX171" s="309">
        <v>750</v>
      </c>
      <c r="AY171" s="40"/>
      <c r="AZ171" s="40"/>
      <c r="BA171" s="40"/>
      <c r="BB171" s="40"/>
      <c r="BC171" s="40"/>
      <c r="BD171" s="40"/>
      <c r="BE171" s="277" t="s">
        <v>331</v>
      </c>
      <c r="BF171" s="605" t="s">
        <v>332</v>
      </c>
      <c r="BG171" s="605" t="s">
        <v>333</v>
      </c>
      <c r="BH171" s="269" t="s">
        <v>89</v>
      </c>
      <c r="BI171" s="210" t="s">
        <v>426</v>
      </c>
      <c r="BJ171" s="605" t="s">
        <v>427</v>
      </c>
      <c r="BK171" s="210" t="s">
        <v>428</v>
      </c>
      <c r="BL171" s="219">
        <v>13319088856</v>
      </c>
      <c r="BM171" s="462"/>
      <c r="BN171" s="462"/>
      <c r="BO171" s="462"/>
      <c r="BP171" s="462"/>
      <c r="BQ171" s="151"/>
      <c r="BR171" s="115"/>
      <c r="BS171" s="115"/>
      <c r="BT171" s="115"/>
      <c r="BU171" s="115"/>
      <c r="BV171" s="115"/>
      <c r="XFD171"/>
    </row>
    <row r="172" ht="42" hidden="1" customHeight="1" spans="1:16384">
      <c r="A172" s="149">
        <v>136</v>
      </c>
      <c r="B172" s="32">
        <v>1</v>
      </c>
      <c r="C172" s="96" t="s">
        <v>89</v>
      </c>
      <c r="D172" s="249"/>
      <c r="E172" s="249"/>
      <c r="F172" s="667" t="s">
        <v>2042</v>
      </c>
      <c r="G172" s="474" t="s">
        <v>2043</v>
      </c>
      <c r="H172" s="40">
        <v>5000</v>
      </c>
      <c r="I172" s="40"/>
      <c r="J172" s="97">
        <f>AU172</f>
        <v>3000</v>
      </c>
      <c r="K172" s="309"/>
      <c r="L172" s="309"/>
      <c r="M172" s="309"/>
      <c r="N172" s="309"/>
      <c r="O172" s="505">
        <v>1</v>
      </c>
      <c r="P172" s="505"/>
      <c r="Q172" s="505">
        <v>1</v>
      </c>
      <c r="R172" s="505"/>
      <c r="S172" s="505"/>
      <c r="T172" s="505"/>
      <c r="U172" s="505"/>
      <c r="V172" s="505"/>
      <c r="W172" s="32">
        <f>O172*J172</f>
        <v>3000</v>
      </c>
      <c r="X172" s="32">
        <f>Q172*J172</f>
        <v>3000</v>
      </c>
      <c r="Y172" s="32">
        <f>T172/J172</f>
        <v>0</v>
      </c>
      <c r="Z172" s="32">
        <f>AJ172*J172</f>
        <v>0</v>
      </c>
      <c r="AA172" s="253"/>
      <c r="AB172" s="174">
        <f t="shared" si="201"/>
        <v>0</v>
      </c>
      <c r="AC172" s="253"/>
      <c r="AD172" s="253"/>
      <c r="AE172" s="253"/>
      <c r="AF172" s="522"/>
      <c r="AG172" s="37">
        <f>J172*0.75*AJ172</f>
        <v>0</v>
      </c>
      <c r="AH172" s="175">
        <f>AA172-AG172</f>
        <v>0</v>
      </c>
      <c r="AI172" s="182">
        <v>44835</v>
      </c>
      <c r="AJ172" s="565"/>
      <c r="AK172" s="566"/>
      <c r="AL172" s="152"/>
      <c r="AM172" s="152"/>
      <c r="AN172" s="195" t="e">
        <f>AM172/AL172</f>
        <v>#DIV/0!</v>
      </c>
      <c r="AO172" s="591" t="s">
        <v>2044</v>
      </c>
      <c r="AP172" s="152"/>
      <c r="AQ172" s="152"/>
      <c r="AR172" s="591"/>
      <c r="AS172" s="565"/>
      <c r="AT172" s="565"/>
      <c r="AU172" s="40">
        <f>AV172+AW172+AX172+AY172+AZ172+BA172+BC172+BD172+BB172</f>
        <v>3000</v>
      </c>
      <c r="AV172" s="309"/>
      <c r="AW172" s="309"/>
      <c r="AX172" s="309"/>
      <c r="AY172" s="309"/>
      <c r="AZ172" s="309"/>
      <c r="BA172" s="309"/>
      <c r="BB172" s="309"/>
      <c r="BC172" s="40">
        <v>3000</v>
      </c>
      <c r="BD172" s="309"/>
      <c r="BE172" s="277" t="s">
        <v>331</v>
      </c>
      <c r="BF172" s="605" t="s">
        <v>332</v>
      </c>
      <c r="BG172" s="605" t="s">
        <v>333</v>
      </c>
      <c r="BH172" s="269" t="s">
        <v>89</v>
      </c>
      <c r="BI172" s="210" t="s">
        <v>426</v>
      </c>
      <c r="BJ172" s="605" t="s">
        <v>427</v>
      </c>
      <c r="BK172" s="210" t="s">
        <v>428</v>
      </c>
      <c r="BL172" s="219">
        <v>13319088856</v>
      </c>
      <c r="BM172" s="642"/>
      <c r="BN172" s="642"/>
      <c r="BO172" s="641" t="s">
        <v>302</v>
      </c>
      <c r="BP172" s="641" t="s">
        <v>2045</v>
      </c>
      <c r="BQ172" s="150" t="s">
        <v>1598</v>
      </c>
      <c r="BR172" s="115"/>
      <c r="BS172" s="115"/>
      <c r="BT172" s="115"/>
      <c r="BU172" s="115"/>
      <c r="BV172" s="115"/>
      <c r="XFD172"/>
    </row>
    <row r="173" ht="42" hidden="1" customHeight="1" spans="1:16384">
      <c r="A173" s="218" t="s">
        <v>270</v>
      </c>
      <c r="B173" s="37">
        <f>SUM(B174)</f>
        <v>1</v>
      </c>
      <c r="C173" s="464"/>
      <c r="D173" s="485"/>
      <c r="E173" s="485"/>
      <c r="F173" s="664" t="s">
        <v>1434</v>
      </c>
      <c r="G173" s="721"/>
      <c r="H173" s="37">
        <f t="shared" ref="H173:L173" si="213">SUM(H174)</f>
        <v>25000</v>
      </c>
      <c r="I173" s="37"/>
      <c r="J173" s="37">
        <f t="shared" si="213"/>
        <v>16000</v>
      </c>
      <c r="K173" s="37">
        <f t="shared" si="213"/>
        <v>1</v>
      </c>
      <c r="L173" s="37">
        <f t="shared" ref="L173:T173" si="214">SUM(L174)</f>
        <v>1</v>
      </c>
      <c r="M173" s="37">
        <f t="shared" si="214"/>
        <v>1</v>
      </c>
      <c r="N173" s="37">
        <f t="shared" si="214"/>
        <v>1</v>
      </c>
      <c r="O173" s="445">
        <f t="shared" si="214"/>
        <v>1</v>
      </c>
      <c r="P173" s="445">
        <f t="shared" si="214"/>
        <v>0</v>
      </c>
      <c r="Q173" s="445">
        <f t="shared" si="214"/>
        <v>1</v>
      </c>
      <c r="R173" s="445">
        <f t="shared" si="214"/>
        <v>0</v>
      </c>
      <c r="S173" s="445"/>
      <c r="T173" s="445">
        <f>SUM(T174)</f>
        <v>0</v>
      </c>
      <c r="U173" s="445"/>
      <c r="V173" s="445">
        <f>SUM(V174)</f>
        <v>0</v>
      </c>
      <c r="W173" s="37"/>
      <c r="X173" s="37"/>
      <c r="Y173" s="37"/>
      <c r="Z173" s="37"/>
      <c r="AA173" s="445">
        <f>SUM(AA174)</f>
        <v>0</v>
      </c>
      <c r="AB173" s="174">
        <f t="shared" si="201"/>
        <v>0</v>
      </c>
      <c r="AC173" s="445">
        <f>SUM(AC174)</f>
        <v>0</v>
      </c>
      <c r="AD173" s="445"/>
      <c r="AE173" s="445"/>
      <c r="AF173" s="445"/>
      <c r="AG173" s="37"/>
      <c r="AH173" s="37"/>
      <c r="AI173" s="179"/>
      <c r="AJ173" s="462"/>
      <c r="AK173" s="254"/>
      <c r="AL173" s="149"/>
      <c r="AM173" s="149"/>
      <c r="AN173" s="178"/>
      <c r="AO173" s="523"/>
      <c r="AP173" s="179"/>
      <c r="AQ173" s="179"/>
      <c r="AR173" s="587"/>
      <c r="AS173" s="523"/>
      <c r="AT173" s="523"/>
      <c r="AU173" s="37">
        <f>SUM(AU174)</f>
        <v>16000</v>
      </c>
      <c r="AV173" s="37">
        <f t="shared" ref="AV173:BD173" si="215">SUM(AV174)</f>
        <v>0</v>
      </c>
      <c r="AW173" s="37">
        <f t="shared" si="215"/>
        <v>0</v>
      </c>
      <c r="AX173" s="37">
        <f t="shared" si="215"/>
        <v>16000</v>
      </c>
      <c r="AY173" s="37">
        <f t="shared" si="215"/>
        <v>0</v>
      </c>
      <c r="AZ173" s="37">
        <f t="shared" si="215"/>
        <v>0</v>
      </c>
      <c r="BA173" s="37">
        <f t="shared" si="215"/>
        <v>0</v>
      </c>
      <c r="BB173" s="37">
        <f t="shared" si="215"/>
        <v>0</v>
      </c>
      <c r="BC173" s="37">
        <f t="shared" si="215"/>
        <v>0</v>
      </c>
      <c r="BD173" s="37">
        <f t="shared" si="215"/>
        <v>0</v>
      </c>
      <c r="BE173" s="764"/>
      <c r="BF173" s="693"/>
      <c r="BG173" s="693"/>
      <c r="BH173" s="765"/>
      <c r="BI173" s="766"/>
      <c r="BJ173" s="693"/>
      <c r="BK173" s="693"/>
      <c r="BL173" s="693"/>
      <c r="BM173" s="705"/>
      <c r="BN173" s="705"/>
      <c r="BO173" s="705"/>
      <c r="BP173" s="705"/>
      <c r="BQ173" s="774"/>
      <c r="BR173" s="115"/>
      <c r="BS173" s="115"/>
      <c r="BT173" s="115"/>
      <c r="BU173" s="115"/>
      <c r="BV173" s="115"/>
      <c r="XFD173"/>
    </row>
    <row r="174" ht="42" hidden="1" customHeight="1" spans="1:16384">
      <c r="A174" s="149">
        <v>137</v>
      </c>
      <c r="B174" s="40">
        <v>1</v>
      </c>
      <c r="C174" s="607" t="s">
        <v>89</v>
      </c>
      <c r="D174" s="508"/>
      <c r="E174" s="508"/>
      <c r="F174" s="667" t="s">
        <v>2046</v>
      </c>
      <c r="G174" s="474" t="s">
        <v>2047</v>
      </c>
      <c r="H174" s="40">
        <v>25000</v>
      </c>
      <c r="I174" s="40"/>
      <c r="J174" s="97">
        <f>AU174</f>
        <v>16000</v>
      </c>
      <c r="K174" s="32">
        <v>1</v>
      </c>
      <c r="L174" s="32">
        <v>1</v>
      </c>
      <c r="M174" s="32">
        <v>1</v>
      </c>
      <c r="N174" s="32">
        <v>1</v>
      </c>
      <c r="O174" s="480">
        <v>1</v>
      </c>
      <c r="P174" s="480"/>
      <c r="Q174" s="480">
        <v>1</v>
      </c>
      <c r="R174" s="480"/>
      <c r="S174" s="480"/>
      <c r="T174" s="480"/>
      <c r="U174" s="480"/>
      <c r="V174" s="480"/>
      <c r="W174" s="32">
        <f>O174*J174</f>
        <v>16000</v>
      </c>
      <c r="X174" s="32">
        <f>Q174*J174</f>
        <v>16000</v>
      </c>
      <c r="Y174" s="32">
        <f>T174/J174</f>
        <v>0</v>
      </c>
      <c r="Z174" s="32">
        <f>AJ174*J174</f>
        <v>0</v>
      </c>
      <c r="AA174" s="480"/>
      <c r="AB174" s="174">
        <f t="shared" si="201"/>
        <v>0</v>
      </c>
      <c r="AC174" s="480"/>
      <c r="AD174" s="480"/>
      <c r="AE174" s="480"/>
      <c r="AF174" s="521"/>
      <c r="AG174" s="37">
        <f>J174*0.75*AJ174</f>
        <v>0</v>
      </c>
      <c r="AH174" s="175">
        <f>AA174-AG174</f>
        <v>0</v>
      </c>
      <c r="AI174" s="179">
        <v>44798</v>
      </c>
      <c r="AJ174" s="462"/>
      <c r="AK174" s="254"/>
      <c r="AL174" s="149"/>
      <c r="AM174" s="149"/>
      <c r="AN174" s="195" t="e">
        <f>AM174/AL174</f>
        <v>#DIV/0!</v>
      </c>
      <c r="AO174" s="751" t="s">
        <v>2048</v>
      </c>
      <c r="AP174" s="179"/>
      <c r="AQ174" s="179"/>
      <c r="AR174" s="587"/>
      <c r="AS174" s="523"/>
      <c r="AT174" s="523"/>
      <c r="AU174" s="40">
        <f>AV174+AW174+AX174+AY174+AZ174+BA174+BC174+BD174+BB174</f>
        <v>16000</v>
      </c>
      <c r="AV174" s="309"/>
      <c r="AW174" s="309"/>
      <c r="AX174" s="309">
        <v>16000</v>
      </c>
      <c r="AY174" s="309"/>
      <c r="AZ174" s="309"/>
      <c r="BA174" s="243"/>
      <c r="BB174" s="243"/>
      <c r="BC174" s="309"/>
      <c r="BD174" s="309"/>
      <c r="BE174" s="767" t="s">
        <v>331</v>
      </c>
      <c r="BF174" s="607" t="s">
        <v>332</v>
      </c>
      <c r="BG174" s="607" t="s">
        <v>333</v>
      </c>
      <c r="BH174" s="606" t="s">
        <v>89</v>
      </c>
      <c r="BI174" s="210" t="s">
        <v>426</v>
      </c>
      <c r="BJ174" s="269" t="s">
        <v>427</v>
      </c>
      <c r="BK174" s="210" t="s">
        <v>428</v>
      </c>
      <c r="BL174" s="219">
        <v>13319088856</v>
      </c>
      <c r="BM174" s="642"/>
      <c r="BN174" s="642"/>
      <c r="BO174" s="776" t="s">
        <v>302</v>
      </c>
      <c r="BP174" s="777" t="s">
        <v>1345</v>
      </c>
      <c r="BQ174" s="225"/>
      <c r="BR174" s="115"/>
      <c r="BS174" s="115"/>
      <c r="BT174" s="115"/>
      <c r="BU174" s="115"/>
      <c r="BV174" s="115"/>
      <c r="XFD174"/>
    </row>
    <row r="175" ht="42" hidden="1" customHeight="1" spans="1:16384">
      <c r="A175" s="139" t="s">
        <v>478</v>
      </c>
      <c r="B175" s="37">
        <f>SUM(B176:B198)</f>
        <v>23</v>
      </c>
      <c r="C175" s="459"/>
      <c r="D175" s="460"/>
      <c r="E175" s="460"/>
      <c r="F175" s="454" t="s">
        <v>479</v>
      </c>
      <c r="G175" s="650"/>
      <c r="H175" s="37">
        <f>SUM(H176:H198)</f>
        <v>130475</v>
      </c>
      <c r="I175" s="37"/>
      <c r="J175" s="37">
        <f>SUM(J176:J198)</f>
        <v>114475</v>
      </c>
      <c r="K175" s="37">
        <f>SUM(K176:K198)</f>
        <v>16</v>
      </c>
      <c r="L175" s="37">
        <f t="shared" ref="L175:R175" si="216">SUM(L176:L198)</f>
        <v>15</v>
      </c>
      <c r="M175" s="37">
        <f t="shared" si="216"/>
        <v>13</v>
      </c>
      <c r="N175" s="37">
        <f t="shared" si="216"/>
        <v>13</v>
      </c>
      <c r="O175" s="445">
        <f t="shared" si="216"/>
        <v>22</v>
      </c>
      <c r="P175" s="445">
        <f t="shared" si="216"/>
        <v>0</v>
      </c>
      <c r="Q175" s="445">
        <f t="shared" si="216"/>
        <v>22</v>
      </c>
      <c r="R175" s="445">
        <f t="shared" si="216"/>
        <v>0</v>
      </c>
      <c r="S175" s="445"/>
      <c r="T175" s="445">
        <f>SUM(T176:T198)</f>
        <v>0</v>
      </c>
      <c r="U175" s="445"/>
      <c r="V175" s="445">
        <f>SUM(V176:V198)</f>
        <v>20</v>
      </c>
      <c r="W175" s="37"/>
      <c r="X175" s="37"/>
      <c r="Y175" s="37"/>
      <c r="Z175" s="37"/>
      <c r="AA175" s="445">
        <f>SUM(AA176:AA198)</f>
        <v>28570</v>
      </c>
      <c r="AB175" s="174">
        <f t="shared" si="201"/>
        <v>0.249574142825945</v>
      </c>
      <c r="AC175" s="445">
        <f>SUM(AC176:AC198)</f>
        <v>35585</v>
      </c>
      <c r="AD175" s="445"/>
      <c r="AE175" s="445"/>
      <c r="AF175" s="445"/>
      <c r="AG175" s="37"/>
      <c r="AH175" s="37"/>
      <c r="AI175" s="680"/>
      <c r="AJ175" s="569"/>
      <c r="AK175" s="570"/>
      <c r="AL175" s="571"/>
      <c r="AM175" s="571"/>
      <c r="AN175" s="572"/>
      <c r="AO175" s="683"/>
      <c r="AP175" s="680"/>
      <c r="AQ175" s="680"/>
      <c r="AR175" s="684"/>
      <c r="AS175" s="683"/>
      <c r="AT175" s="683"/>
      <c r="AU175" s="37">
        <f>SUM(AU176:AU198)</f>
        <v>114475</v>
      </c>
      <c r="AV175" s="37">
        <f t="shared" ref="AV175:BD175" si="217">SUM(AV176:AV198)</f>
        <v>0</v>
      </c>
      <c r="AW175" s="37">
        <f t="shared" si="217"/>
        <v>0</v>
      </c>
      <c r="AX175" s="37">
        <f t="shared" si="217"/>
        <v>0</v>
      </c>
      <c r="AY175" s="37">
        <f t="shared" si="217"/>
        <v>0</v>
      </c>
      <c r="AZ175" s="37">
        <f t="shared" si="217"/>
        <v>0</v>
      </c>
      <c r="BA175" s="37">
        <f t="shared" si="217"/>
        <v>0</v>
      </c>
      <c r="BB175" s="37">
        <f t="shared" si="217"/>
        <v>0</v>
      </c>
      <c r="BC175" s="37">
        <f t="shared" si="217"/>
        <v>114475</v>
      </c>
      <c r="BD175" s="37">
        <f t="shared" si="217"/>
        <v>0</v>
      </c>
      <c r="BE175" s="691"/>
      <c r="BF175" s="691"/>
      <c r="BG175" s="691"/>
      <c r="BH175" s="459"/>
      <c r="BI175" s="691"/>
      <c r="BJ175" s="691"/>
      <c r="BK175" s="691"/>
      <c r="BL175" s="691"/>
      <c r="BM175" s="702"/>
      <c r="BN175" s="702"/>
      <c r="BO175" s="702"/>
      <c r="BP175" s="702"/>
      <c r="BQ175" s="225"/>
      <c r="BR175" s="115"/>
      <c r="BS175" s="115"/>
      <c r="BT175" s="115"/>
      <c r="BU175" s="115"/>
      <c r="BV175" s="115"/>
      <c r="XFD175"/>
    </row>
    <row r="176" ht="42" hidden="1" customHeight="1" spans="1:16384">
      <c r="A176" s="149">
        <v>138</v>
      </c>
      <c r="B176" s="32">
        <v>1</v>
      </c>
      <c r="C176" s="96" t="s">
        <v>87</v>
      </c>
      <c r="D176" s="249">
        <v>1</v>
      </c>
      <c r="E176" s="249">
        <v>2500</v>
      </c>
      <c r="F176" s="85" t="s">
        <v>2049</v>
      </c>
      <c r="G176" s="85" t="s">
        <v>2050</v>
      </c>
      <c r="H176" s="306">
        <v>2500</v>
      </c>
      <c r="I176" s="306"/>
      <c r="J176" s="40">
        <f t="shared" ref="J176:J182" si="218">AU176</f>
        <v>2500</v>
      </c>
      <c r="K176" s="146">
        <v>1</v>
      </c>
      <c r="L176" s="146">
        <v>1</v>
      </c>
      <c r="M176" s="146">
        <v>1</v>
      </c>
      <c r="N176" s="40">
        <v>1</v>
      </c>
      <c r="O176" s="456">
        <v>1</v>
      </c>
      <c r="P176" s="456"/>
      <c r="Q176" s="456">
        <v>1</v>
      </c>
      <c r="R176" s="456"/>
      <c r="S176" s="523"/>
      <c r="T176" s="456"/>
      <c r="U176" s="523"/>
      <c r="V176" s="456">
        <v>1</v>
      </c>
      <c r="W176" s="32">
        <f t="shared" ref="W176:W198" si="219">O176*J176</f>
        <v>2500</v>
      </c>
      <c r="X176" s="32">
        <f t="shared" ref="X176:X198" si="220">Q176*J176</f>
        <v>2500</v>
      </c>
      <c r="Y176" s="32">
        <f t="shared" ref="Y176:Y198" si="221">T176/J176</f>
        <v>0</v>
      </c>
      <c r="Z176" s="32">
        <f t="shared" ref="Z176:Z198" si="222">AJ176*J176</f>
        <v>2500</v>
      </c>
      <c r="AA176" s="456">
        <v>500</v>
      </c>
      <c r="AB176" s="174">
        <f t="shared" ref="AB176:AB198" si="223">AA176/J176</f>
        <v>0.2</v>
      </c>
      <c r="AC176" s="456">
        <v>500</v>
      </c>
      <c r="AD176" s="480">
        <v>1</v>
      </c>
      <c r="AE176" s="480"/>
      <c r="AF176" s="523"/>
      <c r="AG176" s="37">
        <f t="shared" ref="AG176:AG182" si="224">J176*0.75*AJ176</f>
        <v>1875</v>
      </c>
      <c r="AH176" s="175">
        <f t="shared" ref="AH176:AH182" si="225">AA176-AG176</f>
        <v>-1375</v>
      </c>
      <c r="AI176" s="182">
        <v>44779</v>
      </c>
      <c r="AJ176" s="565">
        <v>1</v>
      </c>
      <c r="AK176" s="566"/>
      <c r="AL176" s="152"/>
      <c r="AM176" s="152"/>
      <c r="AN176" s="195" t="e">
        <f t="shared" ref="AN176:AN182" si="226">AM176/AL176</f>
        <v>#DIV/0!</v>
      </c>
      <c r="AO176" s="598" t="s">
        <v>1300</v>
      </c>
      <c r="AP176" s="182"/>
      <c r="AQ176" s="182"/>
      <c r="AR176" s="596"/>
      <c r="AS176" s="595"/>
      <c r="AT176" s="595"/>
      <c r="AU176" s="40">
        <f t="shared" ref="AU176:AU182" si="227">AV176+AW176+AX176+AY176+AZ176+BA176+BC176+BD176+BB176</f>
        <v>2500</v>
      </c>
      <c r="AV176" s="146"/>
      <c r="AW176" s="146"/>
      <c r="AX176" s="306"/>
      <c r="AY176" s="146"/>
      <c r="AZ176" s="146"/>
      <c r="BA176" s="146"/>
      <c r="BB176" s="146"/>
      <c r="BC176" s="146">
        <v>2500</v>
      </c>
      <c r="BD176" s="306"/>
      <c r="BE176" s="206" t="s">
        <v>483</v>
      </c>
      <c r="BF176" s="269" t="s">
        <v>484</v>
      </c>
      <c r="BG176" s="607" t="s">
        <v>485</v>
      </c>
      <c r="BH176" s="96" t="s">
        <v>87</v>
      </c>
      <c r="BI176" s="42" t="s">
        <v>1213</v>
      </c>
      <c r="BJ176" s="269" t="s">
        <v>486</v>
      </c>
      <c r="BK176" s="269" t="s">
        <v>1405</v>
      </c>
      <c r="BL176" s="608">
        <v>13199758888</v>
      </c>
      <c r="BM176" s="635" t="s">
        <v>2051</v>
      </c>
      <c r="BN176" s="634" t="s">
        <v>2052</v>
      </c>
      <c r="BO176" s="635" t="s">
        <v>156</v>
      </c>
      <c r="BP176" s="635" t="s">
        <v>2053</v>
      </c>
      <c r="BQ176" s="148" t="s">
        <v>325</v>
      </c>
      <c r="BR176" s="115"/>
      <c r="BS176" s="115"/>
      <c r="BT176" s="115"/>
      <c r="BU176" s="115"/>
      <c r="BV176" s="115"/>
      <c r="XFD176"/>
    </row>
    <row r="177" ht="42" hidden="1" customHeight="1" spans="1:16384">
      <c r="A177" s="149">
        <v>139</v>
      </c>
      <c r="B177" s="40">
        <v>1</v>
      </c>
      <c r="C177" s="484" t="s">
        <v>87</v>
      </c>
      <c r="D177" s="485">
        <v>1</v>
      </c>
      <c r="E177" s="485">
        <v>504</v>
      </c>
      <c r="F177" s="95" t="s">
        <v>2054</v>
      </c>
      <c r="G177" s="477" t="s">
        <v>2055</v>
      </c>
      <c r="H177" s="309">
        <v>504</v>
      </c>
      <c r="I177" s="309"/>
      <c r="J177" s="40">
        <f t="shared" si="218"/>
        <v>504</v>
      </c>
      <c r="K177" s="309">
        <v>1</v>
      </c>
      <c r="L177" s="302">
        <v>1</v>
      </c>
      <c r="M177" s="302">
        <v>1</v>
      </c>
      <c r="N177" s="302">
        <v>1</v>
      </c>
      <c r="O177" s="470">
        <v>1</v>
      </c>
      <c r="P177" s="470"/>
      <c r="Q177" s="470">
        <v>1</v>
      </c>
      <c r="R177" s="470"/>
      <c r="S177" s="527"/>
      <c r="T177" s="470"/>
      <c r="U177" s="527"/>
      <c r="V177" s="470">
        <v>1</v>
      </c>
      <c r="W177" s="32">
        <f t="shared" si="219"/>
        <v>504</v>
      </c>
      <c r="X177" s="32">
        <f t="shared" si="220"/>
        <v>504</v>
      </c>
      <c r="Y177" s="32">
        <f t="shared" si="221"/>
        <v>0</v>
      </c>
      <c r="Z177" s="32">
        <f t="shared" si="222"/>
        <v>504</v>
      </c>
      <c r="AA177" s="253">
        <v>504</v>
      </c>
      <c r="AB177" s="174">
        <f t="shared" si="223"/>
        <v>1</v>
      </c>
      <c r="AC177" s="456">
        <v>504</v>
      </c>
      <c r="AD177" s="480">
        <v>1</v>
      </c>
      <c r="AE177" s="480">
        <v>275</v>
      </c>
      <c r="AF177" s="523"/>
      <c r="AG177" s="37">
        <f t="shared" si="224"/>
        <v>378</v>
      </c>
      <c r="AH177" s="175">
        <f t="shared" si="225"/>
        <v>126</v>
      </c>
      <c r="AI177" s="182">
        <v>44682</v>
      </c>
      <c r="AJ177" s="565">
        <v>1</v>
      </c>
      <c r="AK177" s="566"/>
      <c r="AL177" s="152">
        <v>20</v>
      </c>
      <c r="AM177" s="152">
        <v>20</v>
      </c>
      <c r="AN177" s="195">
        <f t="shared" si="226"/>
        <v>1</v>
      </c>
      <c r="AO177" s="595"/>
      <c r="AP177" s="182"/>
      <c r="AQ177" s="182"/>
      <c r="AR177" s="596"/>
      <c r="AS177" s="595"/>
      <c r="AT177" s="595"/>
      <c r="AU177" s="40">
        <f t="shared" si="227"/>
        <v>504</v>
      </c>
      <c r="AV177" s="302"/>
      <c r="AW177" s="302"/>
      <c r="AX177" s="309"/>
      <c r="AY177" s="302"/>
      <c r="AZ177" s="302"/>
      <c r="BA177" s="302"/>
      <c r="BB177" s="302"/>
      <c r="BC177" s="309">
        <v>504</v>
      </c>
      <c r="BD177" s="302"/>
      <c r="BE177" s="277" t="s">
        <v>483</v>
      </c>
      <c r="BF177" s="611" t="s">
        <v>484</v>
      </c>
      <c r="BG177" s="698" t="s">
        <v>485</v>
      </c>
      <c r="BH177" s="203" t="s">
        <v>87</v>
      </c>
      <c r="BI177" s="618" t="s">
        <v>1213</v>
      </c>
      <c r="BJ177" s="698" t="s">
        <v>486</v>
      </c>
      <c r="BK177" s="611" t="s">
        <v>1405</v>
      </c>
      <c r="BL177" s="506">
        <v>13199758888</v>
      </c>
      <c r="BM177" s="637"/>
      <c r="BN177" s="637"/>
      <c r="BO177" s="703" t="s">
        <v>293</v>
      </c>
      <c r="BP177" s="703" t="s">
        <v>2056</v>
      </c>
      <c r="BQ177" s="225" t="s">
        <v>1233</v>
      </c>
      <c r="BR177" s="115"/>
      <c r="BS177" s="115"/>
      <c r="BT177" s="115"/>
      <c r="BU177" s="115"/>
      <c r="BV177" s="115"/>
      <c r="XFD177"/>
    </row>
    <row r="178" ht="42" hidden="1" customHeight="1" spans="1:16384">
      <c r="A178" s="149">
        <v>140</v>
      </c>
      <c r="B178" s="40">
        <v>1</v>
      </c>
      <c r="C178" s="484" t="s">
        <v>87</v>
      </c>
      <c r="D178" s="485">
        <v>1</v>
      </c>
      <c r="E178" s="485">
        <v>2500</v>
      </c>
      <c r="F178" s="95" t="s">
        <v>2057</v>
      </c>
      <c r="G178" s="477" t="s">
        <v>2058</v>
      </c>
      <c r="H178" s="309">
        <v>2500</v>
      </c>
      <c r="I178" s="309"/>
      <c r="J178" s="40">
        <f t="shared" si="218"/>
        <v>2500</v>
      </c>
      <c r="K178" s="309">
        <v>1</v>
      </c>
      <c r="L178" s="302">
        <v>1</v>
      </c>
      <c r="M178" s="302">
        <v>1</v>
      </c>
      <c r="N178" s="302">
        <v>1</v>
      </c>
      <c r="O178" s="470">
        <v>1</v>
      </c>
      <c r="P178" s="470"/>
      <c r="Q178" s="470">
        <v>1</v>
      </c>
      <c r="R178" s="470"/>
      <c r="S178" s="527"/>
      <c r="T178" s="470"/>
      <c r="U178" s="527"/>
      <c r="V178" s="470">
        <v>1</v>
      </c>
      <c r="W178" s="32">
        <f t="shared" si="219"/>
        <v>2500</v>
      </c>
      <c r="X178" s="32">
        <f t="shared" si="220"/>
        <v>2500</v>
      </c>
      <c r="Y178" s="32">
        <f t="shared" si="221"/>
        <v>0</v>
      </c>
      <c r="Z178" s="32">
        <f t="shared" si="222"/>
        <v>2500</v>
      </c>
      <c r="AA178" s="253">
        <v>2500</v>
      </c>
      <c r="AB178" s="174">
        <f t="shared" si="223"/>
        <v>1</v>
      </c>
      <c r="AC178" s="456">
        <v>2500</v>
      </c>
      <c r="AD178" s="480">
        <v>1</v>
      </c>
      <c r="AE178" s="480">
        <v>1135</v>
      </c>
      <c r="AF178" s="523"/>
      <c r="AG178" s="37">
        <f t="shared" si="224"/>
        <v>1875</v>
      </c>
      <c r="AH178" s="175">
        <f t="shared" si="225"/>
        <v>625</v>
      </c>
      <c r="AI178" s="182">
        <v>44682</v>
      </c>
      <c r="AJ178" s="565">
        <v>1</v>
      </c>
      <c r="AK178" s="566"/>
      <c r="AL178" s="152">
        <v>25</v>
      </c>
      <c r="AM178" s="152">
        <v>25</v>
      </c>
      <c r="AN178" s="195">
        <f t="shared" si="226"/>
        <v>1</v>
      </c>
      <c r="AO178" s="595"/>
      <c r="AP178" s="182"/>
      <c r="AQ178" s="182"/>
      <c r="AR178" s="596"/>
      <c r="AS178" s="595"/>
      <c r="AT178" s="595"/>
      <c r="AU178" s="40">
        <f t="shared" si="227"/>
        <v>2500</v>
      </c>
      <c r="AV178" s="302"/>
      <c r="AW178" s="302"/>
      <c r="AX178" s="309"/>
      <c r="AY178" s="302"/>
      <c r="AZ178" s="302"/>
      <c r="BA178" s="302"/>
      <c r="BB178" s="302"/>
      <c r="BC178" s="309">
        <v>2500</v>
      </c>
      <c r="BD178" s="302"/>
      <c r="BE178" s="277" t="s">
        <v>483</v>
      </c>
      <c r="BF178" s="611" t="s">
        <v>484</v>
      </c>
      <c r="BG178" s="698" t="s">
        <v>485</v>
      </c>
      <c r="BH178" s="203" t="s">
        <v>87</v>
      </c>
      <c r="BI178" s="618" t="s">
        <v>1213</v>
      </c>
      <c r="BJ178" s="698" t="s">
        <v>486</v>
      </c>
      <c r="BK178" s="611" t="s">
        <v>1405</v>
      </c>
      <c r="BL178" s="506">
        <v>13199758888</v>
      </c>
      <c r="BM178" s="637"/>
      <c r="BN178" s="637"/>
      <c r="BO178" s="703" t="s">
        <v>293</v>
      </c>
      <c r="BP178" s="703" t="s">
        <v>2056</v>
      </c>
      <c r="BQ178" s="225" t="s">
        <v>1233</v>
      </c>
      <c r="BR178" s="115"/>
      <c r="BS178" s="115"/>
      <c r="BT178" s="115"/>
      <c r="BU178" s="115"/>
      <c r="BV178" s="115"/>
      <c r="XFD178"/>
    </row>
    <row r="179" ht="42" hidden="1" customHeight="1" spans="1:16384">
      <c r="A179" s="149">
        <v>141</v>
      </c>
      <c r="B179" s="32">
        <v>1</v>
      </c>
      <c r="C179" s="96" t="s">
        <v>87</v>
      </c>
      <c r="D179" s="485">
        <v>1</v>
      </c>
      <c r="E179" s="485">
        <v>550</v>
      </c>
      <c r="F179" s="95" t="s">
        <v>2059</v>
      </c>
      <c r="G179" s="477" t="s">
        <v>2060</v>
      </c>
      <c r="H179" s="309">
        <v>550</v>
      </c>
      <c r="I179" s="309"/>
      <c r="J179" s="40">
        <f t="shared" si="218"/>
        <v>550</v>
      </c>
      <c r="K179" s="309">
        <v>1</v>
      </c>
      <c r="L179" s="309">
        <v>1</v>
      </c>
      <c r="M179" s="309">
        <v>1</v>
      </c>
      <c r="N179" s="309">
        <v>1</v>
      </c>
      <c r="O179" s="505">
        <v>1</v>
      </c>
      <c r="P179" s="505"/>
      <c r="Q179" s="505">
        <v>1</v>
      </c>
      <c r="R179" s="505"/>
      <c r="S179" s="525"/>
      <c r="T179" s="505"/>
      <c r="U179" s="525"/>
      <c r="V179" s="505">
        <v>1</v>
      </c>
      <c r="W179" s="32">
        <f t="shared" si="219"/>
        <v>550</v>
      </c>
      <c r="X179" s="32">
        <f t="shared" si="220"/>
        <v>550</v>
      </c>
      <c r="Y179" s="32">
        <f t="shared" si="221"/>
        <v>0</v>
      </c>
      <c r="Z179" s="32">
        <f t="shared" si="222"/>
        <v>550</v>
      </c>
      <c r="AA179" s="253">
        <v>440</v>
      </c>
      <c r="AB179" s="174">
        <f t="shared" si="223"/>
        <v>0.8</v>
      </c>
      <c r="AC179" s="456">
        <v>450</v>
      </c>
      <c r="AD179" s="480">
        <v>1</v>
      </c>
      <c r="AE179" s="480">
        <v>160</v>
      </c>
      <c r="AF179" s="523"/>
      <c r="AG179" s="37">
        <f t="shared" si="224"/>
        <v>412.5</v>
      </c>
      <c r="AH179" s="175">
        <f t="shared" si="225"/>
        <v>27.5</v>
      </c>
      <c r="AI179" s="182">
        <v>44713</v>
      </c>
      <c r="AJ179" s="565">
        <v>1</v>
      </c>
      <c r="AK179" s="566"/>
      <c r="AL179" s="152">
        <v>30</v>
      </c>
      <c r="AM179" s="152">
        <v>30</v>
      </c>
      <c r="AN179" s="195">
        <f t="shared" si="226"/>
        <v>1</v>
      </c>
      <c r="AO179" s="595"/>
      <c r="AP179" s="182"/>
      <c r="AQ179" s="182"/>
      <c r="AR179" s="596"/>
      <c r="AS179" s="595"/>
      <c r="AT179" s="595"/>
      <c r="AU179" s="40">
        <f t="shared" si="227"/>
        <v>550</v>
      </c>
      <c r="AV179" s="309"/>
      <c r="AW179" s="309"/>
      <c r="AX179" s="309"/>
      <c r="AY179" s="309"/>
      <c r="AZ179" s="309"/>
      <c r="BA179" s="309"/>
      <c r="BB179" s="309"/>
      <c r="BC179" s="309">
        <v>550</v>
      </c>
      <c r="BD179" s="309"/>
      <c r="BE179" s="277" t="s">
        <v>483</v>
      </c>
      <c r="BF179" s="611" t="s">
        <v>484</v>
      </c>
      <c r="BG179" s="698" t="s">
        <v>485</v>
      </c>
      <c r="BH179" s="484" t="s">
        <v>87</v>
      </c>
      <c r="BI179" s="698" t="s">
        <v>1213</v>
      </c>
      <c r="BJ179" s="698" t="s">
        <v>486</v>
      </c>
      <c r="BK179" s="611" t="s">
        <v>1405</v>
      </c>
      <c r="BL179" s="506">
        <v>13199758888</v>
      </c>
      <c r="BM179" s="637"/>
      <c r="BN179" s="637"/>
      <c r="BO179" s="703" t="s">
        <v>293</v>
      </c>
      <c r="BP179" s="703" t="s">
        <v>2056</v>
      </c>
      <c r="BQ179" s="225" t="s">
        <v>1233</v>
      </c>
      <c r="BR179" s="115"/>
      <c r="BS179" s="115"/>
      <c r="BT179" s="115"/>
      <c r="BU179" s="115"/>
      <c r="BV179" s="115"/>
      <c r="XFD179"/>
    </row>
    <row r="180" ht="42" hidden="1" customHeight="1" spans="1:16384">
      <c r="A180" s="149">
        <v>142</v>
      </c>
      <c r="B180" s="32">
        <v>1</v>
      </c>
      <c r="C180" s="96" t="s">
        <v>87</v>
      </c>
      <c r="D180" s="249"/>
      <c r="E180" s="249"/>
      <c r="F180" s="95" t="s">
        <v>2061</v>
      </c>
      <c r="G180" s="477" t="s">
        <v>2062</v>
      </c>
      <c r="H180" s="309">
        <v>600</v>
      </c>
      <c r="I180" s="309"/>
      <c r="J180" s="40">
        <f t="shared" si="218"/>
        <v>600</v>
      </c>
      <c r="K180" s="309"/>
      <c r="L180" s="309"/>
      <c r="M180" s="309"/>
      <c r="N180" s="309"/>
      <c r="O180" s="505">
        <v>1</v>
      </c>
      <c r="P180" s="505"/>
      <c r="Q180" s="505">
        <v>1</v>
      </c>
      <c r="R180" s="505"/>
      <c r="S180" s="522"/>
      <c r="T180" s="505"/>
      <c r="U180" s="522"/>
      <c r="V180" s="505">
        <v>1</v>
      </c>
      <c r="W180" s="32">
        <f t="shared" si="219"/>
        <v>600</v>
      </c>
      <c r="X180" s="32">
        <f t="shared" si="220"/>
        <v>600</v>
      </c>
      <c r="Y180" s="32">
        <f t="shared" si="221"/>
        <v>0</v>
      </c>
      <c r="Z180" s="32">
        <f t="shared" si="222"/>
        <v>0</v>
      </c>
      <c r="AA180" s="456"/>
      <c r="AB180" s="174">
        <f t="shared" si="223"/>
        <v>0</v>
      </c>
      <c r="AC180" s="456">
        <v>100</v>
      </c>
      <c r="AD180" s="480"/>
      <c r="AE180" s="480"/>
      <c r="AF180" s="523">
        <v>44876</v>
      </c>
      <c r="AG180" s="37">
        <f t="shared" si="224"/>
        <v>0</v>
      </c>
      <c r="AH180" s="175">
        <f t="shared" si="225"/>
        <v>0</v>
      </c>
      <c r="AI180" s="182">
        <v>44864</v>
      </c>
      <c r="AJ180" s="565"/>
      <c r="AK180" s="566"/>
      <c r="AL180" s="152"/>
      <c r="AM180" s="152"/>
      <c r="AN180" s="195" t="e">
        <f t="shared" si="226"/>
        <v>#DIV/0!</v>
      </c>
      <c r="AO180" s="595"/>
      <c r="AP180" s="182"/>
      <c r="AQ180" s="182"/>
      <c r="AR180" s="596"/>
      <c r="AS180" s="595"/>
      <c r="AT180" s="595"/>
      <c r="AU180" s="40">
        <f t="shared" si="227"/>
        <v>600</v>
      </c>
      <c r="AV180" s="309"/>
      <c r="AW180" s="309"/>
      <c r="AX180" s="309"/>
      <c r="AY180" s="309"/>
      <c r="AZ180" s="309"/>
      <c r="BA180" s="309"/>
      <c r="BB180" s="309"/>
      <c r="BC180" s="309">
        <v>600</v>
      </c>
      <c r="BD180" s="502"/>
      <c r="BE180" s="203" t="s">
        <v>483</v>
      </c>
      <c r="BF180" s="607" t="s">
        <v>484</v>
      </c>
      <c r="BG180" s="692" t="s">
        <v>485</v>
      </c>
      <c r="BH180" s="484" t="s">
        <v>87</v>
      </c>
      <c r="BI180" s="618" t="s">
        <v>1213</v>
      </c>
      <c r="BJ180" s="33" t="s">
        <v>486</v>
      </c>
      <c r="BK180" s="605" t="s">
        <v>1405</v>
      </c>
      <c r="BL180" s="504">
        <v>13199758888</v>
      </c>
      <c r="BM180" s="638"/>
      <c r="BN180" s="638"/>
      <c r="BO180" s="639"/>
      <c r="BP180" s="639"/>
      <c r="BQ180" s="225" t="s">
        <v>325</v>
      </c>
      <c r="BR180" s="115"/>
      <c r="BS180" s="115"/>
      <c r="BT180" s="115"/>
      <c r="BU180" s="115"/>
      <c r="BV180" s="115"/>
      <c r="XFD180"/>
    </row>
    <row r="181" ht="42" hidden="1" customHeight="1" spans="1:16384">
      <c r="A181" s="149">
        <v>143</v>
      </c>
      <c r="B181" s="32">
        <v>1</v>
      </c>
      <c r="C181" s="96" t="s">
        <v>87</v>
      </c>
      <c r="D181" s="249"/>
      <c r="E181" s="249"/>
      <c r="F181" s="95" t="s">
        <v>2063</v>
      </c>
      <c r="G181" s="477" t="s">
        <v>2064</v>
      </c>
      <c r="H181" s="478">
        <v>10000</v>
      </c>
      <c r="I181" s="478"/>
      <c r="J181" s="97">
        <f t="shared" si="218"/>
        <v>10000</v>
      </c>
      <c r="K181" s="40">
        <v>1</v>
      </c>
      <c r="L181" s="40">
        <v>1</v>
      </c>
      <c r="M181" s="40">
        <v>1</v>
      </c>
      <c r="N181" s="40">
        <v>1</v>
      </c>
      <c r="O181" s="456">
        <v>1</v>
      </c>
      <c r="P181" s="456"/>
      <c r="Q181" s="456">
        <v>1</v>
      </c>
      <c r="R181" s="456"/>
      <c r="S181" s="522"/>
      <c r="T181" s="456"/>
      <c r="U181" s="523"/>
      <c r="V181" s="456">
        <v>1</v>
      </c>
      <c r="W181" s="32">
        <f t="shared" si="219"/>
        <v>10000</v>
      </c>
      <c r="X181" s="32">
        <f t="shared" si="220"/>
        <v>10000</v>
      </c>
      <c r="Y181" s="32">
        <f t="shared" si="221"/>
        <v>0</v>
      </c>
      <c r="Z181" s="32">
        <f t="shared" si="222"/>
        <v>0</v>
      </c>
      <c r="AA181" s="253"/>
      <c r="AB181" s="174">
        <f t="shared" si="223"/>
        <v>0</v>
      </c>
      <c r="AC181" s="253">
        <v>100</v>
      </c>
      <c r="AD181" s="253"/>
      <c r="AE181" s="253"/>
      <c r="AF181" s="543">
        <v>44875</v>
      </c>
      <c r="AG181" s="37">
        <f t="shared" si="224"/>
        <v>0</v>
      </c>
      <c r="AH181" s="175">
        <f t="shared" si="225"/>
        <v>0</v>
      </c>
      <c r="AI181" s="182">
        <v>44854</v>
      </c>
      <c r="AJ181" s="565"/>
      <c r="AK181" s="566"/>
      <c r="AL181" s="152"/>
      <c r="AM181" s="152"/>
      <c r="AN181" s="195" t="e">
        <f t="shared" si="226"/>
        <v>#DIV/0!</v>
      </c>
      <c r="AO181" s="565"/>
      <c r="AP181" s="152"/>
      <c r="AQ181" s="152"/>
      <c r="AR181" s="565"/>
      <c r="AS181" s="565"/>
      <c r="AT181" s="565"/>
      <c r="AU181" s="40">
        <f t="shared" si="227"/>
        <v>10000</v>
      </c>
      <c r="AV181" s="304"/>
      <c r="AW181" s="40"/>
      <c r="AX181" s="304"/>
      <c r="AY181" s="40"/>
      <c r="AZ181" s="40"/>
      <c r="BA181" s="40"/>
      <c r="BB181" s="40"/>
      <c r="BC181" s="40">
        <v>10000</v>
      </c>
      <c r="BD181" s="304"/>
      <c r="BE181" s="210" t="s">
        <v>483</v>
      </c>
      <c r="BF181" s="701" t="s">
        <v>484</v>
      </c>
      <c r="BG181" s="210" t="s">
        <v>485</v>
      </c>
      <c r="BH181" s="484" t="s">
        <v>87</v>
      </c>
      <c r="BI181" s="204" t="s">
        <v>1213</v>
      </c>
      <c r="BJ181" s="210" t="s">
        <v>1428</v>
      </c>
      <c r="BK181" s="210" t="s">
        <v>1405</v>
      </c>
      <c r="BL181" s="219">
        <v>13199758888</v>
      </c>
      <c r="BM181" s="642"/>
      <c r="BN181" s="642"/>
      <c r="BO181" s="641"/>
      <c r="BP181" s="641"/>
      <c r="BQ181" s="225" t="s">
        <v>325</v>
      </c>
      <c r="BR181" s="115"/>
      <c r="BS181" s="115"/>
      <c r="BT181" s="115"/>
      <c r="BU181" s="115"/>
      <c r="BV181" s="115"/>
      <c r="XFD181"/>
    </row>
    <row r="182" ht="42" hidden="1" customHeight="1" spans="1:16384">
      <c r="A182" s="149">
        <v>144</v>
      </c>
      <c r="B182" s="32">
        <v>1</v>
      </c>
      <c r="C182" s="96" t="s">
        <v>87</v>
      </c>
      <c r="D182" s="249"/>
      <c r="E182" s="249"/>
      <c r="F182" s="95" t="s">
        <v>2065</v>
      </c>
      <c r="G182" s="95" t="s">
        <v>2066</v>
      </c>
      <c r="H182" s="717">
        <v>36935</v>
      </c>
      <c r="I182" s="717"/>
      <c r="J182" s="97">
        <f t="shared" si="218"/>
        <v>36935</v>
      </c>
      <c r="K182" s="40">
        <v>1</v>
      </c>
      <c r="L182" s="40">
        <v>1</v>
      </c>
      <c r="M182" s="40">
        <v>1</v>
      </c>
      <c r="N182" s="40">
        <v>1</v>
      </c>
      <c r="O182" s="456">
        <v>1</v>
      </c>
      <c r="P182" s="456"/>
      <c r="Q182" s="456">
        <v>1</v>
      </c>
      <c r="R182" s="456"/>
      <c r="S182" s="523"/>
      <c r="T182" s="456"/>
      <c r="U182" s="521"/>
      <c r="V182" s="456">
        <v>1</v>
      </c>
      <c r="W182" s="32">
        <f t="shared" si="219"/>
        <v>36935</v>
      </c>
      <c r="X182" s="32">
        <f t="shared" si="220"/>
        <v>36935</v>
      </c>
      <c r="Y182" s="32">
        <f t="shared" si="221"/>
        <v>0</v>
      </c>
      <c r="Z182" s="32">
        <f t="shared" si="222"/>
        <v>0</v>
      </c>
      <c r="AA182" s="456"/>
      <c r="AB182" s="174">
        <f t="shared" si="223"/>
        <v>0</v>
      </c>
      <c r="AC182" s="456">
        <v>1000</v>
      </c>
      <c r="AD182" s="480"/>
      <c r="AE182" s="480"/>
      <c r="AF182" s="543">
        <v>44875</v>
      </c>
      <c r="AG182" s="37">
        <f t="shared" si="224"/>
        <v>0</v>
      </c>
      <c r="AH182" s="175">
        <f t="shared" si="225"/>
        <v>0</v>
      </c>
      <c r="AI182" s="568">
        <v>44854</v>
      </c>
      <c r="AJ182" s="565"/>
      <c r="AK182" s="566"/>
      <c r="AL182" s="152"/>
      <c r="AM182" s="152"/>
      <c r="AN182" s="195" t="e">
        <f t="shared" si="226"/>
        <v>#DIV/0!</v>
      </c>
      <c r="AO182" s="595"/>
      <c r="AP182" s="182"/>
      <c r="AQ182" s="182"/>
      <c r="AR182" s="596"/>
      <c r="AS182" s="595"/>
      <c r="AT182" s="595"/>
      <c r="AU182" s="40">
        <f t="shared" si="227"/>
        <v>36935</v>
      </c>
      <c r="AV182" s="40"/>
      <c r="AW182" s="40"/>
      <c r="AX182" s="40"/>
      <c r="AY182" s="306"/>
      <c r="AZ182" s="40"/>
      <c r="BA182" s="40"/>
      <c r="BB182" s="40"/>
      <c r="BC182" s="40">
        <v>36935</v>
      </c>
      <c r="BD182" s="717"/>
      <c r="BE182" s="610" t="s">
        <v>483</v>
      </c>
      <c r="BF182" s="42" t="s">
        <v>484</v>
      </c>
      <c r="BG182" s="758" t="s">
        <v>485</v>
      </c>
      <c r="BH182" s="271" t="s">
        <v>87</v>
      </c>
      <c r="BI182" s="33" t="s">
        <v>1213</v>
      </c>
      <c r="BJ182" s="33" t="s">
        <v>1428</v>
      </c>
      <c r="BK182" s="609" t="s">
        <v>1405</v>
      </c>
      <c r="BL182" s="149">
        <v>13199758888</v>
      </c>
      <c r="BM182" s="480"/>
      <c r="BN182" s="480"/>
      <c r="BO182" s="633"/>
      <c r="BP182" s="633"/>
      <c r="BQ182" s="773" t="s">
        <v>1517</v>
      </c>
      <c r="BR182" s="115"/>
      <c r="BS182" s="115"/>
      <c r="BT182" s="115"/>
      <c r="BU182" s="115"/>
      <c r="BV182" s="115"/>
      <c r="XFD182"/>
    </row>
    <row r="183" ht="42" hidden="1" customHeight="1" spans="1:16384">
      <c r="A183" s="149">
        <v>145</v>
      </c>
      <c r="B183" s="302">
        <v>1</v>
      </c>
      <c r="C183" s="484" t="s">
        <v>88</v>
      </c>
      <c r="D183" s="485">
        <v>1</v>
      </c>
      <c r="E183" s="485">
        <v>1300</v>
      </c>
      <c r="F183" s="95" t="s">
        <v>2067</v>
      </c>
      <c r="G183" s="91" t="s">
        <v>2068</v>
      </c>
      <c r="H183" s="304">
        <v>1300</v>
      </c>
      <c r="I183" s="304"/>
      <c r="J183" s="40">
        <f t="shared" ref="J177:J188" si="228">AU183</f>
        <v>1300</v>
      </c>
      <c r="K183" s="504">
        <v>1</v>
      </c>
      <c r="L183" s="306">
        <v>1</v>
      </c>
      <c r="M183" s="306">
        <v>1</v>
      </c>
      <c r="N183" s="306">
        <v>1</v>
      </c>
      <c r="O183" s="480">
        <v>1</v>
      </c>
      <c r="P183" s="480"/>
      <c r="Q183" s="480">
        <v>1</v>
      </c>
      <c r="R183" s="445"/>
      <c r="S183" s="522"/>
      <c r="T183" s="445"/>
      <c r="U183" s="445"/>
      <c r="V183" s="480">
        <v>1</v>
      </c>
      <c r="W183" s="32">
        <f t="shared" si="219"/>
        <v>1300</v>
      </c>
      <c r="X183" s="32">
        <f t="shared" si="220"/>
        <v>1300</v>
      </c>
      <c r="Y183" s="32">
        <f t="shared" si="221"/>
        <v>0</v>
      </c>
      <c r="Z183" s="32">
        <f t="shared" si="222"/>
        <v>1300</v>
      </c>
      <c r="AA183" s="253">
        <v>1300</v>
      </c>
      <c r="AB183" s="174">
        <f t="shared" si="223"/>
        <v>1</v>
      </c>
      <c r="AC183" s="480">
        <v>1300</v>
      </c>
      <c r="AD183" s="480"/>
      <c r="AE183" s="480"/>
      <c r="AF183" s="480"/>
      <c r="AG183" s="37">
        <f t="shared" ref="AG177:AG188" si="229">J183*0.75*AJ183</f>
        <v>975</v>
      </c>
      <c r="AH183" s="175">
        <f t="shared" ref="AH177:AH189" si="230">AA183-AG183</f>
        <v>325</v>
      </c>
      <c r="AI183" s="182">
        <v>44661</v>
      </c>
      <c r="AJ183" s="565">
        <v>1</v>
      </c>
      <c r="AK183" s="566"/>
      <c r="AL183" s="152"/>
      <c r="AM183" s="152"/>
      <c r="AN183" s="195" t="e">
        <f t="shared" ref="AN177:AN189" si="231">AM183/AL183</f>
        <v>#DIV/0!</v>
      </c>
      <c r="AO183" s="598" t="s">
        <v>220</v>
      </c>
      <c r="AP183" s="182"/>
      <c r="AQ183" s="182"/>
      <c r="AR183" s="594" t="s">
        <v>1520</v>
      </c>
      <c r="AS183" s="595"/>
      <c r="AT183" s="595"/>
      <c r="AU183" s="40">
        <f t="shared" ref="AU177:AU189" si="232">AV183+AW183+AX183+AY183+AZ183+BA183+BC183+BD183+BB183</f>
        <v>1300</v>
      </c>
      <c r="AV183" s="39"/>
      <c r="AW183" s="39"/>
      <c r="AX183" s="39"/>
      <c r="AY183" s="304"/>
      <c r="AZ183" s="39"/>
      <c r="BA183" s="39"/>
      <c r="BB183" s="39"/>
      <c r="BC183" s="40">
        <v>1300</v>
      </c>
      <c r="BD183" s="39"/>
      <c r="BE183" s="210" t="s">
        <v>483</v>
      </c>
      <c r="BF183" s="605" t="s">
        <v>484</v>
      </c>
      <c r="BG183" s="607" t="s">
        <v>485</v>
      </c>
      <c r="BH183" s="269" t="s">
        <v>88</v>
      </c>
      <c r="BI183" s="42" t="s">
        <v>528</v>
      </c>
      <c r="BJ183" s="42" t="s">
        <v>529</v>
      </c>
      <c r="BK183" s="42" t="s">
        <v>530</v>
      </c>
      <c r="BL183" s="32">
        <v>18129188866</v>
      </c>
      <c r="BM183" s="778" t="s">
        <v>2069</v>
      </c>
      <c r="BN183" s="480">
        <v>13565655868</v>
      </c>
      <c r="BO183" s="633" t="s">
        <v>863</v>
      </c>
      <c r="BP183" s="633" t="s">
        <v>2070</v>
      </c>
      <c r="BQ183" s="225"/>
      <c r="BR183" s="115"/>
      <c r="BS183" s="115"/>
      <c r="BT183" s="115"/>
      <c r="BU183" s="115"/>
      <c r="BV183" s="115"/>
      <c r="XFD183"/>
    </row>
    <row r="184" ht="42" hidden="1" customHeight="1" spans="1:16384">
      <c r="A184" s="149">
        <v>146</v>
      </c>
      <c r="B184" s="302">
        <v>1</v>
      </c>
      <c r="C184" s="484" t="s">
        <v>88</v>
      </c>
      <c r="D184" s="485">
        <v>1</v>
      </c>
      <c r="E184" s="485">
        <v>4580</v>
      </c>
      <c r="F184" s="95" t="s">
        <v>2071</v>
      </c>
      <c r="G184" s="91" t="s">
        <v>2072</v>
      </c>
      <c r="H184" s="304">
        <v>4580</v>
      </c>
      <c r="I184" s="304"/>
      <c r="J184" s="40">
        <f t="shared" si="228"/>
        <v>4580</v>
      </c>
      <c r="K184" s="504">
        <v>1</v>
      </c>
      <c r="L184" s="306">
        <v>1</v>
      </c>
      <c r="M184" s="306">
        <v>1</v>
      </c>
      <c r="N184" s="306">
        <v>1</v>
      </c>
      <c r="O184" s="480">
        <v>1</v>
      </c>
      <c r="P184" s="480"/>
      <c r="Q184" s="480">
        <v>1</v>
      </c>
      <c r="R184" s="445"/>
      <c r="S184" s="522"/>
      <c r="T184" s="445"/>
      <c r="U184" s="445"/>
      <c r="V184" s="445">
        <v>1</v>
      </c>
      <c r="W184" s="32">
        <f t="shared" si="219"/>
        <v>4580</v>
      </c>
      <c r="X184" s="32">
        <f t="shared" si="220"/>
        <v>4580</v>
      </c>
      <c r="Y184" s="32">
        <f t="shared" si="221"/>
        <v>0</v>
      </c>
      <c r="Z184" s="32">
        <f t="shared" si="222"/>
        <v>4580</v>
      </c>
      <c r="AA184" s="480">
        <v>200</v>
      </c>
      <c r="AB184" s="174">
        <f t="shared" si="223"/>
        <v>0.0436681222707424</v>
      </c>
      <c r="AC184" s="480">
        <v>1000</v>
      </c>
      <c r="AD184" s="480"/>
      <c r="AE184" s="480"/>
      <c r="AF184" s="480"/>
      <c r="AG184" s="37">
        <f t="shared" si="229"/>
        <v>3435</v>
      </c>
      <c r="AH184" s="175">
        <f t="shared" si="230"/>
        <v>-3235</v>
      </c>
      <c r="AI184" s="182">
        <v>44787</v>
      </c>
      <c r="AJ184" s="565">
        <v>1</v>
      </c>
      <c r="AK184" s="566"/>
      <c r="AL184" s="152"/>
      <c r="AM184" s="152"/>
      <c r="AN184" s="195" t="e">
        <f t="shared" si="231"/>
        <v>#DIV/0!</v>
      </c>
      <c r="AO184" s="598" t="s">
        <v>1823</v>
      </c>
      <c r="AP184" s="182"/>
      <c r="AQ184" s="182"/>
      <c r="AR184" s="596"/>
      <c r="AS184" s="595"/>
      <c r="AT184" s="595"/>
      <c r="AU184" s="40">
        <f t="shared" si="232"/>
        <v>4580</v>
      </c>
      <c r="AV184" s="39"/>
      <c r="AW184" s="39"/>
      <c r="AX184" s="39"/>
      <c r="AY184" s="304"/>
      <c r="AZ184" s="39"/>
      <c r="BA184" s="39"/>
      <c r="BB184" s="39"/>
      <c r="BC184" s="40">
        <v>4580</v>
      </c>
      <c r="BD184" s="39"/>
      <c r="BE184" s="210" t="s">
        <v>483</v>
      </c>
      <c r="BF184" s="605" t="s">
        <v>484</v>
      </c>
      <c r="BG184" s="607" t="s">
        <v>485</v>
      </c>
      <c r="BH184" s="269" t="s">
        <v>88</v>
      </c>
      <c r="BI184" s="42" t="s">
        <v>528</v>
      </c>
      <c r="BJ184" s="42" t="s">
        <v>529</v>
      </c>
      <c r="BK184" s="42" t="s">
        <v>530</v>
      </c>
      <c r="BL184" s="32">
        <v>18129188866</v>
      </c>
      <c r="BM184" s="778" t="s">
        <v>2073</v>
      </c>
      <c r="BN184" s="480">
        <v>18094996921</v>
      </c>
      <c r="BO184" s="776" t="s">
        <v>234</v>
      </c>
      <c r="BP184" s="480"/>
      <c r="BQ184" s="225"/>
      <c r="BR184" s="115"/>
      <c r="BS184" s="115"/>
      <c r="BT184" s="115"/>
      <c r="BU184" s="115"/>
      <c r="BV184" s="115"/>
      <c r="XFD184"/>
    </row>
    <row r="185" ht="42" hidden="1" customHeight="1" spans="1:16384">
      <c r="A185" s="149">
        <v>147</v>
      </c>
      <c r="B185" s="310">
        <v>1</v>
      </c>
      <c r="C185" s="204" t="s">
        <v>88</v>
      </c>
      <c r="D185" s="655">
        <v>1</v>
      </c>
      <c r="E185" s="655">
        <v>3000</v>
      </c>
      <c r="F185" s="90" t="s">
        <v>2074</v>
      </c>
      <c r="G185" s="90" t="s">
        <v>2075</v>
      </c>
      <c r="H185" s="243">
        <v>7000</v>
      </c>
      <c r="I185" s="243"/>
      <c r="J185" s="40">
        <f t="shared" si="228"/>
        <v>3000</v>
      </c>
      <c r="K185" s="310"/>
      <c r="L185" s="310"/>
      <c r="M185" s="310"/>
      <c r="N185" s="310"/>
      <c r="O185" s="655">
        <v>1</v>
      </c>
      <c r="P185" s="655"/>
      <c r="Q185" s="655">
        <v>1</v>
      </c>
      <c r="R185" s="655"/>
      <c r="S185" s="655"/>
      <c r="T185" s="655"/>
      <c r="U185" s="655"/>
      <c r="V185" s="655">
        <v>1</v>
      </c>
      <c r="W185" s="32">
        <f t="shared" si="219"/>
        <v>3000</v>
      </c>
      <c r="X185" s="32">
        <f t="shared" si="220"/>
        <v>3000</v>
      </c>
      <c r="Y185" s="32">
        <f t="shared" si="221"/>
        <v>0</v>
      </c>
      <c r="Z185" s="32">
        <f t="shared" si="222"/>
        <v>3000</v>
      </c>
      <c r="AA185" s="480">
        <v>2000</v>
      </c>
      <c r="AB185" s="174">
        <f t="shared" si="223"/>
        <v>0.666666666666667</v>
      </c>
      <c r="AC185" s="480">
        <v>2000</v>
      </c>
      <c r="AD185" s="480"/>
      <c r="AE185" s="480"/>
      <c r="AF185" s="480"/>
      <c r="AG185" s="37">
        <f t="shared" si="229"/>
        <v>2250</v>
      </c>
      <c r="AH185" s="175">
        <f t="shared" si="230"/>
        <v>-250</v>
      </c>
      <c r="AI185" s="738">
        <v>44762</v>
      </c>
      <c r="AJ185" s="739">
        <v>1</v>
      </c>
      <c r="AK185" s="740"/>
      <c r="AL185" s="741"/>
      <c r="AM185" s="741"/>
      <c r="AN185" s="195" t="e">
        <f t="shared" si="231"/>
        <v>#DIV/0!</v>
      </c>
      <c r="AO185" s="752"/>
      <c r="AP185" s="738"/>
      <c r="AQ185" s="738"/>
      <c r="AR185" s="753"/>
      <c r="AS185" s="752"/>
      <c r="AT185" s="752"/>
      <c r="AU185" s="40">
        <f t="shared" si="232"/>
        <v>3000</v>
      </c>
      <c r="AV185" s="243"/>
      <c r="AW185" s="243"/>
      <c r="AX185" s="243"/>
      <c r="AY185" s="243"/>
      <c r="AZ185" s="243"/>
      <c r="BA185" s="243"/>
      <c r="BB185" s="243"/>
      <c r="BC185" s="243">
        <v>3000</v>
      </c>
      <c r="BD185" s="243"/>
      <c r="BE185" s="694" t="s">
        <v>483</v>
      </c>
      <c r="BF185" s="694" t="s">
        <v>484</v>
      </c>
      <c r="BG185" s="694" t="s">
        <v>485</v>
      </c>
      <c r="BH185" s="694" t="s">
        <v>88</v>
      </c>
      <c r="BI185" s="204" t="s">
        <v>528</v>
      </c>
      <c r="BJ185" s="694" t="s">
        <v>529</v>
      </c>
      <c r="BK185" s="694" t="s">
        <v>530</v>
      </c>
      <c r="BL185" s="695">
        <v>18129188866</v>
      </c>
      <c r="BM185" s="704"/>
      <c r="BN185" s="704"/>
      <c r="BO185" s="704"/>
      <c r="BP185" s="704"/>
      <c r="BQ185" s="227" t="s">
        <v>534</v>
      </c>
      <c r="BR185" s="115"/>
      <c r="BS185" s="115"/>
      <c r="BT185" s="115"/>
      <c r="BU185" s="115"/>
      <c r="BV185" s="115"/>
      <c r="XFD185"/>
    </row>
    <row r="186" ht="42" hidden="1" customHeight="1" spans="1:16384">
      <c r="A186" s="149">
        <v>148</v>
      </c>
      <c r="B186" s="310">
        <v>1</v>
      </c>
      <c r="C186" s="204" t="s">
        <v>88</v>
      </c>
      <c r="D186" s="655">
        <v>1</v>
      </c>
      <c r="E186" s="655">
        <v>2000</v>
      </c>
      <c r="F186" s="90" t="s">
        <v>2076</v>
      </c>
      <c r="G186" s="463" t="s">
        <v>2077</v>
      </c>
      <c r="H186" s="243">
        <v>2000</v>
      </c>
      <c r="I186" s="243"/>
      <c r="J186" s="40">
        <f t="shared" si="228"/>
        <v>2000</v>
      </c>
      <c r="K186" s="504"/>
      <c r="L186" s="306"/>
      <c r="M186" s="306"/>
      <c r="N186" s="306"/>
      <c r="O186" s="655">
        <v>1</v>
      </c>
      <c r="P186" s="655"/>
      <c r="Q186" s="655">
        <v>1</v>
      </c>
      <c r="R186" s="655"/>
      <c r="S186" s="655"/>
      <c r="T186" s="655"/>
      <c r="U186" s="655"/>
      <c r="V186" s="655">
        <v>1</v>
      </c>
      <c r="W186" s="32">
        <f t="shared" si="219"/>
        <v>2000</v>
      </c>
      <c r="X186" s="32">
        <f t="shared" si="220"/>
        <v>2000</v>
      </c>
      <c r="Y186" s="32">
        <f t="shared" si="221"/>
        <v>0</v>
      </c>
      <c r="Z186" s="32">
        <f t="shared" si="222"/>
        <v>2000</v>
      </c>
      <c r="AA186" s="480">
        <v>400</v>
      </c>
      <c r="AB186" s="174">
        <f t="shared" si="223"/>
        <v>0.2</v>
      </c>
      <c r="AC186" s="480"/>
      <c r="AD186" s="480"/>
      <c r="AE186" s="480"/>
      <c r="AF186" s="480"/>
      <c r="AG186" s="37">
        <f t="shared" si="229"/>
        <v>1500</v>
      </c>
      <c r="AH186" s="175">
        <f t="shared" si="230"/>
        <v>-1100</v>
      </c>
      <c r="AI186" s="182">
        <v>44779</v>
      </c>
      <c r="AJ186" s="565">
        <v>1</v>
      </c>
      <c r="AK186" s="566"/>
      <c r="AL186" s="152"/>
      <c r="AM186" s="152"/>
      <c r="AN186" s="195" t="e">
        <f t="shared" si="231"/>
        <v>#DIV/0!</v>
      </c>
      <c r="AO186" s="598" t="s">
        <v>1823</v>
      </c>
      <c r="AP186" s="182"/>
      <c r="AQ186" s="182"/>
      <c r="AR186" s="596"/>
      <c r="AS186" s="595"/>
      <c r="AT186" s="595"/>
      <c r="AU186" s="40">
        <f t="shared" si="232"/>
        <v>2000</v>
      </c>
      <c r="AV186" s="243"/>
      <c r="AW186" s="243"/>
      <c r="AX186" s="243"/>
      <c r="AY186" s="243"/>
      <c r="AZ186" s="243"/>
      <c r="BA186" s="243"/>
      <c r="BB186" s="243"/>
      <c r="BC186" s="243">
        <v>2000</v>
      </c>
      <c r="BD186" s="243"/>
      <c r="BE186" s="694" t="s">
        <v>483</v>
      </c>
      <c r="BF186" s="694" t="s">
        <v>484</v>
      </c>
      <c r="BG186" s="694" t="s">
        <v>485</v>
      </c>
      <c r="BH186" s="694" t="s">
        <v>88</v>
      </c>
      <c r="BI186" s="204" t="s">
        <v>528</v>
      </c>
      <c r="BJ186" s="694" t="s">
        <v>529</v>
      </c>
      <c r="BK186" s="694" t="s">
        <v>530</v>
      </c>
      <c r="BL186" s="695">
        <v>18129188866</v>
      </c>
      <c r="BM186" s="704"/>
      <c r="BN186" s="704"/>
      <c r="BO186" s="704"/>
      <c r="BP186" s="704"/>
      <c r="BQ186" s="227" t="s">
        <v>534</v>
      </c>
      <c r="BR186" s="115"/>
      <c r="BS186" s="115"/>
      <c r="BT186" s="115"/>
      <c r="BU186" s="115"/>
      <c r="BV186" s="115"/>
      <c r="XFD186"/>
    </row>
    <row r="187" ht="42" hidden="1" customHeight="1" spans="1:16384">
      <c r="A187" s="149">
        <v>149</v>
      </c>
      <c r="B187" s="718">
        <v>1</v>
      </c>
      <c r="C187" s="484" t="s">
        <v>88</v>
      </c>
      <c r="D187" s="485">
        <v>1</v>
      </c>
      <c r="E187" s="485">
        <v>600</v>
      </c>
      <c r="F187" s="69" t="s">
        <v>2078</v>
      </c>
      <c r="G187" s="722" t="s">
        <v>2079</v>
      </c>
      <c r="H187" s="723">
        <v>600</v>
      </c>
      <c r="I187" s="723"/>
      <c r="J187" s="40">
        <f t="shared" si="228"/>
        <v>600</v>
      </c>
      <c r="K187" s="32">
        <v>1</v>
      </c>
      <c r="L187" s="32">
        <v>1</v>
      </c>
      <c r="M187" s="32">
        <v>1</v>
      </c>
      <c r="N187" s="32">
        <v>1</v>
      </c>
      <c r="O187" s="480">
        <v>1</v>
      </c>
      <c r="P187" s="480"/>
      <c r="Q187" s="480">
        <v>1</v>
      </c>
      <c r="R187" s="480"/>
      <c r="S187" s="480"/>
      <c r="T187" s="480"/>
      <c r="U187" s="480"/>
      <c r="V187" s="731">
        <v>1</v>
      </c>
      <c r="W187" s="32">
        <f t="shared" si="219"/>
        <v>600</v>
      </c>
      <c r="X187" s="32">
        <f t="shared" si="220"/>
        <v>600</v>
      </c>
      <c r="Y187" s="32">
        <f t="shared" si="221"/>
        <v>0</v>
      </c>
      <c r="Z187" s="32">
        <f t="shared" si="222"/>
        <v>600</v>
      </c>
      <c r="AA187" s="253">
        <v>300</v>
      </c>
      <c r="AB187" s="174">
        <f t="shared" si="223"/>
        <v>0.5</v>
      </c>
      <c r="AC187" s="480">
        <v>1500</v>
      </c>
      <c r="AD187" s="480">
        <v>1</v>
      </c>
      <c r="AE187" s="480"/>
      <c r="AF187" s="480"/>
      <c r="AG187" s="37">
        <f t="shared" si="229"/>
        <v>450</v>
      </c>
      <c r="AH187" s="175">
        <f t="shared" si="230"/>
        <v>-150</v>
      </c>
      <c r="AI187" s="179">
        <v>44751</v>
      </c>
      <c r="AJ187" s="462">
        <v>1</v>
      </c>
      <c r="AK187" s="254"/>
      <c r="AL187" s="149">
        <v>20</v>
      </c>
      <c r="AM187" s="149">
        <v>20</v>
      </c>
      <c r="AN187" s="195">
        <f t="shared" si="231"/>
        <v>1</v>
      </c>
      <c r="AO187" s="523"/>
      <c r="AP187" s="179"/>
      <c r="AQ187" s="179"/>
      <c r="AR187" s="587"/>
      <c r="AS187" s="523"/>
      <c r="AT187" s="523"/>
      <c r="AU187" s="40">
        <f t="shared" si="232"/>
        <v>600</v>
      </c>
      <c r="AV187" s="40"/>
      <c r="AW187" s="40"/>
      <c r="AX187" s="40"/>
      <c r="AY187" s="40"/>
      <c r="AZ187" s="40"/>
      <c r="BA187" s="40"/>
      <c r="BB187" s="40"/>
      <c r="BC187" s="302">
        <v>600</v>
      </c>
      <c r="BD187" s="40"/>
      <c r="BE187" s="277" t="s">
        <v>483</v>
      </c>
      <c r="BF187" s="618" t="s">
        <v>484</v>
      </c>
      <c r="BG187" s="618" t="s">
        <v>485</v>
      </c>
      <c r="BH187" s="754" t="s">
        <v>88</v>
      </c>
      <c r="BI187" s="618" t="s">
        <v>528</v>
      </c>
      <c r="BJ187" s="618" t="s">
        <v>529</v>
      </c>
      <c r="BK187" s="618" t="s">
        <v>530</v>
      </c>
      <c r="BL187" s="693">
        <v>18129188866</v>
      </c>
      <c r="BM187" s="776"/>
      <c r="BN187" s="705"/>
      <c r="BO187" s="776"/>
      <c r="BP187" s="705"/>
      <c r="BQ187" s="148" t="s">
        <v>325</v>
      </c>
      <c r="BR187" s="115"/>
      <c r="BS187" s="115"/>
      <c r="BT187" s="115"/>
      <c r="BU187" s="115"/>
      <c r="BV187" s="115"/>
      <c r="XFD187"/>
    </row>
    <row r="188" ht="42" hidden="1" customHeight="1" spans="1:16384">
      <c r="A188" s="149">
        <v>150</v>
      </c>
      <c r="B188" s="302">
        <v>1</v>
      </c>
      <c r="C188" s="207" t="s">
        <v>89</v>
      </c>
      <c r="D188" s="470"/>
      <c r="E188" s="470"/>
      <c r="F188" s="104" t="s">
        <v>2080</v>
      </c>
      <c r="G188" s="479" t="s">
        <v>2081</v>
      </c>
      <c r="H188" s="40">
        <v>1440</v>
      </c>
      <c r="I188" s="40"/>
      <c r="J188" s="97">
        <f t="shared" si="228"/>
        <v>1440</v>
      </c>
      <c r="K188" s="504">
        <v>1</v>
      </c>
      <c r="L188" s="306">
        <v>1</v>
      </c>
      <c r="M188" s="306">
        <v>1</v>
      </c>
      <c r="N188" s="306">
        <v>1</v>
      </c>
      <c r="O188" s="456">
        <v>1</v>
      </c>
      <c r="P188" s="456"/>
      <c r="Q188" s="456">
        <v>1</v>
      </c>
      <c r="R188" s="456"/>
      <c r="S188" s="456"/>
      <c r="T188" s="456"/>
      <c r="U188" s="456"/>
      <c r="V188" s="456"/>
      <c r="W188" s="32">
        <f t="shared" si="219"/>
        <v>1440</v>
      </c>
      <c r="X188" s="32">
        <f t="shared" si="220"/>
        <v>1440</v>
      </c>
      <c r="Y188" s="32">
        <f t="shared" si="221"/>
        <v>0</v>
      </c>
      <c r="Z188" s="32">
        <f t="shared" si="222"/>
        <v>0</v>
      </c>
      <c r="AA188" s="480"/>
      <c r="AB188" s="174">
        <f t="shared" si="223"/>
        <v>0</v>
      </c>
      <c r="AC188" s="480"/>
      <c r="AD188" s="480"/>
      <c r="AE188" s="480"/>
      <c r="AF188" s="480"/>
      <c r="AG188" s="37">
        <f t="shared" si="229"/>
        <v>0</v>
      </c>
      <c r="AH188" s="175">
        <f t="shared" si="230"/>
        <v>0</v>
      </c>
      <c r="AI188" s="179">
        <v>44835</v>
      </c>
      <c r="AJ188" s="462"/>
      <c r="AK188" s="742"/>
      <c r="AL188" s="462"/>
      <c r="AM188" s="462"/>
      <c r="AN188" s="679" t="e">
        <f t="shared" si="231"/>
        <v>#DIV/0!</v>
      </c>
      <c r="AO188" s="588" t="s">
        <v>2082</v>
      </c>
      <c r="AP188" s="179"/>
      <c r="AQ188" s="179"/>
      <c r="AR188" s="587"/>
      <c r="AS188" s="523"/>
      <c r="AT188" s="523"/>
      <c r="AU188" s="40">
        <f t="shared" si="232"/>
        <v>1440</v>
      </c>
      <c r="AV188" s="40"/>
      <c r="AW188" s="40"/>
      <c r="AX188" s="40"/>
      <c r="AY188" s="40"/>
      <c r="AZ188" s="40"/>
      <c r="BA188" s="40"/>
      <c r="BB188" s="40"/>
      <c r="BC188" s="40">
        <v>1440</v>
      </c>
      <c r="BD188" s="40"/>
      <c r="BE188" s="210" t="s">
        <v>483</v>
      </c>
      <c r="BF188" s="609" t="s">
        <v>484</v>
      </c>
      <c r="BG188" s="210" t="s">
        <v>485</v>
      </c>
      <c r="BH188" s="484" t="s">
        <v>89</v>
      </c>
      <c r="BI188" s="484" t="s">
        <v>426</v>
      </c>
      <c r="BJ188" s="210" t="s">
        <v>555</v>
      </c>
      <c r="BK188" s="210" t="s">
        <v>556</v>
      </c>
      <c r="BL188" s="219">
        <v>13899493969</v>
      </c>
      <c r="BM188" s="642"/>
      <c r="BN188" s="642"/>
      <c r="BO188" s="642"/>
      <c r="BP188" s="642"/>
      <c r="BQ188" s="151" t="s">
        <v>1688</v>
      </c>
      <c r="BR188" s="115"/>
      <c r="BS188" s="115"/>
      <c r="BT188" s="115"/>
      <c r="BU188" s="115"/>
      <c r="BV188" s="115"/>
      <c r="XFD188"/>
    </row>
    <row r="189" ht="42" hidden="1" customHeight="1" spans="1:16384">
      <c r="A189" s="149">
        <v>151</v>
      </c>
      <c r="B189" s="32">
        <v>1</v>
      </c>
      <c r="C189" s="96" t="s">
        <v>89</v>
      </c>
      <c r="D189" s="480">
        <v>1</v>
      </c>
      <c r="E189" s="480">
        <v>3625</v>
      </c>
      <c r="F189" s="88" t="s">
        <v>2083</v>
      </c>
      <c r="G189" s="88" t="s">
        <v>2084</v>
      </c>
      <c r="H189" s="40">
        <v>3625</v>
      </c>
      <c r="I189" s="40"/>
      <c r="J189" s="97">
        <f t="shared" ref="J189:J198" si="233">AU189</f>
        <v>3625</v>
      </c>
      <c r="K189" s="40">
        <v>1</v>
      </c>
      <c r="L189" s="40"/>
      <c r="M189" s="40"/>
      <c r="N189" s="40"/>
      <c r="O189" s="456">
        <v>1</v>
      </c>
      <c r="P189" s="456"/>
      <c r="Q189" s="456">
        <v>1</v>
      </c>
      <c r="R189" s="456"/>
      <c r="S189" s="521"/>
      <c r="T189" s="456"/>
      <c r="U189" s="521"/>
      <c r="V189" s="456">
        <v>1</v>
      </c>
      <c r="W189" s="32">
        <f t="shared" si="219"/>
        <v>3625</v>
      </c>
      <c r="X189" s="32">
        <f t="shared" si="220"/>
        <v>3625</v>
      </c>
      <c r="Y189" s="32">
        <f t="shared" si="221"/>
        <v>0</v>
      </c>
      <c r="Z189" s="32">
        <f t="shared" si="222"/>
        <v>3625</v>
      </c>
      <c r="AA189" s="480">
        <v>2500</v>
      </c>
      <c r="AB189" s="174">
        <f t="shared" si="223"/>
        <v>0.689655172413793</v>
      </c>
      <c r="AC189" s="480">
        <v>3525</v>
      </c>
      <c r="AD189" s="480"/>
      <c r="AE189" s="480"/>
      <c r="AF189" s="480"/>
      <c r="AG189" s="37">
        <f t="shared" ref="AG180:AG198" si="234">J189*0.75*AJ189</f>
        <v>2718.75</v>
      </c>
      <c r="AH189" s="175">
        <f t="shared" si="230"/>
        <v>-218.75</v>
      </c>
      <c r="AI189" s="182">
        <v>44747</v>
      </c>
      <c r="AJ189" s="565">
        <v>1</v>
      </c>
      <c r="AK189" s="566"/>
      <c r="AL189" s="152"/>
      <c r="AM189" s="152"/>
      <c r="AN189" s="195" t="e">
        <f t="shared" si="231"/>
        <v>#DIV/0!</v>
      </c>
      <c r="AO189" s="598" t="s">
        <v>2085</v>
      </c>
      <c r="AP189" s="182"/>
      <c r="AQ189" s="182"/>
      <c r="AR189" s="596"/>
      <c r="AS189" s="595"/>
      <c r="AT189" s="595"/>
      <c r="AU189" s="40">
        <f t="shared" si="232"/>
        <v>3625</v>
      </c>
      <c r="AV189" s="40"/>
      <c r="AW189" s="40"/>
      <c r="AX189" s="40"/>
      <c r="AY189" s="40"/>
      <c r="AZ189" s="40"/>
      <c r="BA189" s="40"/>
      <c r="BB189" s="40"/>
      <c r="BC189" s="40">
        <v>3625</v>
      </c>
      <c r="BD189" s="40"/>
      <c r="BE189" s="210" t="s">
        <v>483</v>
      </c>
      <c r="BF189" s="605" t="s">
        <v>484</v>
      </c>
      <c r="BG189" s="607" t="s">
        <v>485</v>
      </c>
      <c r="BH189" s="42" t="s">
        <v>89</v>
      </c>
      <c r="BI189" s="210" t="s">
        <v>426</v>
      </c>
      <c r="BJ189" s="269" t="s">
        <v>555</v>
      </c>
      <c r="BK189" s="269" t="s">
        <v>556</v>
      </c>
      <c r="BL189" s="152">
        <v>13899493969</v>
      </c>
      <c r="BM189" s="637"/>
      <c r="BN189" s="637"/>
      <c r="BO189" s="637"/>
      <c r="BP189" s="637"/>
      <c r="BQ189" s="151"/>
      <c r="BR189" s="115"/>
      <c r="BS189" s="115"/>
      <c r="BT189" s="115"/>
      <c r="BU189" s="115"/>
      <c r="BV189" s="115"/>
      <c r="XFD189"/>
    </row>
    <row r="190" ht="42" hidden="1" customHeight="1" spans="1:16384">
      <c r="A190" s="149">
        <v>152</v>
      </c>
      <c r="B190" s="32">
        <v>1</v>
      </c>
      <c r="C190" s="96" t="s">
        <v>89</v>
      </c>
      <c r="D190" s="480">
        <v>1</v>
      </c>
      <c r="E190" s="480">
        <v>1021</v>
      </c>
      <c r="F190" s="463" t="s">
        <v>2086</v>
      </c>
      <c r="G190" s="463" t="s">
        <v>2087</v>
      </c>
      <c r="H190" s="302">
        <v>1021</v>
      </c>
      <c r="I190" s="302"/>
      <c r="J190" s="97">
        <f t="shared" si="233"/>
        <v>1021</v>
      </c>
      <c r="K190" s="506">
        <v>1</v>
      </c>
      <c r="L190" s="306">
        <v>1</v>
      </c>
      <c r="M190" s="506">
        <v>1</v>
      </c>
      <c r="N190" s="306">
        <v>1</v>
      </c>
      <c r="O190" s="470">
        <v>1</v>
      </c>
      <c r="P190" s="510"/>
      <c r="Q190" s="470">
        <v>1</v>
      </c>
      <c r="R190" s="470"/>
      <c r="S190" s="470"/>
      <c r="T190" s="470"/>
      <c r="U190" s="470"/>
      <c r="V190" s="470">
        <v>1</v>
      </c>
      <c r="W190" s="32">
        <f t="shared" si="219"/>
        <v>1021</v>
      </c>
      <c r="X190" s="32">
        <f t="shared" si="220"/>
        <v>1021</v>
      </c>
      <c r="Y190" s="32">
        <f t="shared" si="221"/>
        <v>0</v>
      </c>
      <c r="Z190" s="32">
        <f t="shared" si="222"/>
        <v>1021</v>
      </c>
      <c r="AA190" s="675">
        <v>1021</v>
      </c>
      <c r="AB190" s="174">
        <f t="shared" si="223"/>
        <v>1</v>
      </c>
      <c r="AC190" s="480">
        <v>1021</v>
      </c>
      <c r="AD190" s="480">
        <v>1</v>
      </c>
      <c r="AE190" s="480"/>
      <c r="AF190" s="480"/>
      <c r="AG190" s="37">
        <f t="shared" si="234"/>
        <v>765.75</v>
      </c>
      <c r="AH190" s="175">
        <v>40.55</v>
      </c>
      <c r="AI190" s="182">
        <v>44682</v>
      </c>
      <c r="AJ190" s="565">
        <v>1</v>
      </c>
      <c r="AK190" s="566"/>
      <c r="AL190" s="152">
        <v>30</v>
      </c>
      <c r="AM190" s="152">
        <v>30</v>
      </c>
      <c r="AN190" s="195">
        <v>1</v>
      </c>
      <c r="AO190" s="598" t="s">
        <v>123</v>
      </c>
      <c r="AP190" s="182"/>
      <c r="AQ190" s="182"/>
      <c r="AR190" s="596"/>
      <c r="AS190" s="595"/>
      <c r="AT190" s="595"/>
      <c r="AU190" s="40">
        <v>1021</v>
      </c>
      <c r="AV190" s="302"/>
      <c r="AW190" s="302"/>
      <c r="AX190" s="302"/>
      <c r="AY190" s="302"/>
      <c r="AZ190" s="302"/>
      <c r="BA190" s="302"/>
      <c r="BB190" s="302"/>
      <c r="BC190" s="302">
        <v>1021</v>
      </c>
      <c r="BD190" s="302"/>
      <c r="BE190" s="618" t="s">
        <v>483</v>
      </c>
      <c r="BF190" s="207" t="s">
        <v>484</v>
      </c>
      <c r="BG190" s="618" t="s">
        <v>485</v>
      </c>
      <c r="BH190" s="207" t="s">
        <v>89</v>
      </c>
      <c r="BI190" s="207" t="s">
        <v>426</v>
      </c>
      <c r="BJ190" s="207" t="s">
        <v>555</v>
      </c>
      <c r="BK190" s="207" t="s">
        <v>556</v>
      </c>
      <c r="BL190" s="302">
        <v>13899493969</v>
      </c>
      <c r="BM190" s="470"/>
      <c r="BN190" s="470"/>
      <c r="BO190" s="470"/>
      <c r="BP190" s="470"/>
      <c r="BQ190" s="91" t="s">
        <v>1668</v>
      </c>
      <c r="BR190" s="115"/>
      <c r="BS190" s="115"/>
      <c r="BT190" s="115"/>
      <c r="BU190" s="115"/>
      <c r="BV190" s="115"/>
      <c r="XFD190"/>
    </row>
    <row r="191" ht="42" hidden="1" customHeight="1" spans="1:16384">
      <c r="A191" s="149">
        <v>153</v>
      </c>
      <c r="B191" s="32">
        <v>1</v>
      </c>
      <c r="C191" s="96" t="s">
        <v>89</v>
      </c>
      <c r="D191" s="249">
        <v>1</v>
      </c>
      <c r="E191" s="249">
        <v>1200</v>
      </c>
      <c r="F191" s="463" t="s">
        <v>2088</v>
      </c>
      <c r="G191" s="474" t="s">
        <v>2089</v>
      </c>
      <c r="H191" s="472">
        <v>1200</v>
      </c>
      <c r="I191" s="472"/>
      <c r="J191" s="97">
        <f t="shared" si="233"/>
        <v>1200</v>
      </c>
      <c r="K191" s="40">
        <v>1</v>
      </c>
      <c r="L191" s="40">
        <v>1</v>
      </c>
      <c r="M191" s="40"/>
      <c r="N191" s="40"/>
      <c r="O191" s="456">
        <v>1</v>
      </c>
      <c r="P191" s="456"/>
      <c r="Q191" s="507">
        <v>1</v>
      </c>
      <c r="R191" s="507"/>
      <c r="S191" s="507"/>
      <c r="T191" s="507"/>
      <c r="U191" s="507"/>
      <c r="V191" s="507">
        <v>1</v>
      </c>
      <c r="W191" s="32">
        <f t="shared" si="219"/>
        <v>1200</v>
      </c>
      <c r="X191" s="32">
        <f t="shared" si="220"/>
        <v>1200</v>
      </c>
      <c r="Y191" s="32">
        <f t="shared" si="221"/>
        <v>0</v>
      </c>
      <c r="Z191" s="32">
        <f t="shared" si="222"/>
        <v>1200</v>
      </c>
      <c r="AA191" s="675">
        <v>1200</v>
      </c>
      <c r="AB191" s="174">
        <f t="shared" si="223"/>
        <v>1</v>
      </c>
      <c r="AC191" s="480">
        <v>1200</v>
      </c>
      <c r="AD191" s="480">
        <v>1</v>
      </c>
      <c r="AE191" s="480">
        <v>1101</v>
      </c>
      <c r="AF191" s="480"/>
      <c r="AG191" s="37">
        <f t="shared" si="234"/>
        <v>900</v>
      </c>
      <c r="AH191" s="175">
        <v>-440</v>
      </c>
      <c r="AI191" s="182">
        <v>44741</v>
      </c>
      <c r="AJ191" s="565">
        <v>1</v>
      </c>
      <c r="AK191" s="566"/>
      <c r="AL191" s="152">
        <v>10</v>
      </c>
      <c r="AM191" s="152">
        <v>10</v>
      </c>
      <c r="AN191" s="195">
        <v>1</v>
      </c>
      <c r="AO191" s="598" t="s">
        <v>123</v>
      </c>
      <c r="AP191" s="182"/>
      <c r="AQ191" s="182"/>
      <c r="AR191" s="596"/>
      <c r="AS191" s="595"/>
      <c r="AT191" s="595"/>
      <c r="AU191" s="40">
        <v>1200</v>
      </c>
      <c r="AV191" s="40"/>
      <c r="AW191" s="40"/>
      <c r="AX191" s="472"/>
      <c r="AY191" s="40"/>
      <c r="AZ191" s="40"/>
      <c r="BA191" s="40"/>
      <c r="BB191" s="40"/>
      <c r="BC191" s="40">
        <v>1200</v>
      </c>
      <c r="BD191" s="40"/>
      <c r="BE191" s="614" t="s">
        <v>483</v>
      </c>
      <c r="BF191" s="611" t="s">
        <v>484</v>
      </c>
      <c r="BG191" s="272" t="s">
        <v>485</v>
      </c>
      <c r="BH191" s="269" t="s">
        <v>89</v>
      </c>
      <c r="BI191" s="606" t="s">
        <v>426</v>
      </c>
      <c r="BJ191" s="269" t="s">
        <v>555</v>
      </c>
      <c r="BK191" s="269" t="s">
        <v>556</v>
      </c>
      <c r="BL191" s="32">
        <v>13899493969</v>
      </c>
      <c r="BM191" s="480"/>
      <c r="BN191" s="480"/>
      <c r="BO191" s="480"/>
      <c r="BP191" s="480"/>
      <c r="BQ191" s="91" t="s">
        <v>1664</v>
      </c>
      <c r="BR191" s="115"/>
      <c r="BS191" s="115"/>
      <c r="BT191" s="115"/>
      <c r="BU191" s="115"/>
      <c r="BV191" s="115"/>
      <c r="XFD191"/>
    </row>
    <row r="192" ht="42" hidden="1" customHeight="1" spans="1:16384">
      <c r="A192" s="149">
        <v>154</v>
      </c>
      <c r="B192" s="32">
        <v>1</v>
      </c>
      <c r="C192" s="96" t="s">
        <v>89</v>
      </c>
      <c r="D192" s="249"/>
      <c r="E192" s="249"/>
      <c r="F192" s="69" t="s">
        <v>2090</v>
      </c>
      <c r="G192" s="69" t="s">
        <v>2091</v>
      </c>
      <c r="H192" s="616">
        <v>4200</v>
      </c>
      <c r="I192" s="616"/>
      <c r="J192" s="97">
        <f t="shared" si="233"/>
        <v>4200</v>
      </c>
      <c r="K192" s="97">
        <v>1</v>
      </c>
      <c r="L192" s="97">
        <v>1</v>
      </c>
      <c r="M192" s="97"/>
      <c r="N192" s="97"/>
      <c r="O192" s="507">
        <v>1</v>
      </c>
      <c r="P192" s="507"/>
      <c r="Q192" s="507">
        <v>1</v>
      </c>
      <c r="R192" s="507"/>
      <c r="S192" s="526"/>
      <c r="T192" s="507"/>
      <c r="U192" s="526"/>
      <c r="V192" s="507"/>
      <c r="W192" s="32">
        <f t="shared" si="219"/>
        <v>4200</v>
      </c>
      <c r="X192" s="32">
        <f t="shared" si="220"/>
        <v>4200</v>
      </c>
      <c r="Y192" s="32">
        <f t="shared" si="221"/>
        <v>0</v>
      </c>
      <c r="Z192" s="32">
        <f t="shared" si="222"/>
        <v>0</v>
      </c>
      <c r="AA192" s="480"/>
      <c r="AB192" s="174">
        <f t="shared" si="223"/>
        <v>0</v>
      </c>
      <c r="AC192" s="480">
        <v>200</v>
      </c>
      <c r="AD192" s="480"/>
      <c r="AE192" s="480"/>
      <c r="AF192" s="480"/>
      <c r="AG192" s="37">
        <f t="shared" si="234"/>
        <v>0</v>
      </c>
      <c r="AH192" s="175">
        <v>0</v>
      </c>
      <c r="AI192" s="568">
        <v>44849</v>
      </c>
      <c r="AJ192" s="565"/>
      <c r="AK192" s="566"/>
      <c r="AL192" s="152"/>
      <c r="AM192" s="152"/>
      <c r="AN192" s="195" t="e">
        <v>#DIV/0!</v>
      </c>
      <c r="AO192" s="598" t="s">
        <v>2092</v>
      </c>
      <c r="AP192" s="182"/>
      <c r="AQ192" s="182"/>
      <c r="AR192" s="596"/>
      <c r="AS192" s="595"/>
      <c r="AT192" s="595"/>
      <c r="AU192" s="40">
        <v>4200</v>
      </c>
      <c r="AV192" s="40"/>
      <c r="AW192" s="40"/>
      <c r="AX192" s="616"/>
      <c r="AY192" s="306"/>
      <c r="AZ192" s="306"/>
      <c r="BA192" s="306"/>
      <c r="BB192" s="306"/>
      <c r="BC192" s="696">
        <v>4200</v>
      </c>
      <c r="BD192" s="306"/>
      <c r="BE192" s="42" t="s">
        <v>483</v>
      </c>
      <c r="BF192" s="42" t="s">
        <v>484</v>
      </c>
      <c r="BG192" s="768" t="s">
        <v>485</v>
      </c>
      <c r="BH192" s="42" t="s">
        <v>89</v>
      </c>
      <c r="BI192" s="606" t="s">
        <v>426</v>
      </c>
      <c r="BJ192" s="42" t="s">
        <v>555</v>
      </c>
      <c r="BK192" s="42" t="s">
        <v>556</v>
      </c>
      <c r="BL192" s="616">
        <v>13899493969</v>
      </c>
      <c r="BM192" s="507"/>
      <c r="BN192" s="507"/>
      <c r="BO192" s="507"/>
      <c r="BP192" s="507"/>
      <c r="BQ192" s="91" t="s">
        <v>1664</v>
      </c>
      <c r="BR192" s="115"/>
      <c r="BS192" s="115"/>
      <c r="BT192" s="115"/>
      <c r="BU192" s="115"/>
      <c r="BV192" s="115"/>
      <c r="XFD192"/>
    </row>
    <row r="193" ht="42" hidden="1" customHeight="1" spans="1:16384">
      <c r="A193" s="149">
        <v>155</v>
      </c>
      <c r="B193" s="32">
        <v>1</v>
      </c>
      <c r="C193" s="96" t="s">
        <v>89</v>
      </c>
      <c r="D193" s="485">
        <v>1</v>
      </c>
      <c r="E193" s="485">
        <v>18000</v>
      </c>
      <c r="F193" s="475" t="s">
        <v>2093</v>
      </c>
      <c r="G193" s="476" t="s">
        <v>2094</v>
      </c>
      <c r="H193" s="40">
        <v>30000</v>
      </c>
      <c r="I193" s="40"/>
      <c r="J193" s="97">
        <f t="shared" si="233"/>
        <v>18000</v>
      </c>
      <c r="K193" s="504">
        <v>1</v>
      </c>
      <c r="L193" s="306">
        <v>1</v>
      </c>
      <c r="M193" s="306">
        <v>1</v>
      </c>
      <c r="N193" s="306">
        <v>1</v>
      </c>
      <c r="O193" s="507">
        <v>1</v>
      </c>
      <c r="P193" s="480"/>
      <c r="Q193" s="480">
        <v>1</v>
      </c>
      <c r="R193" s="480"/>
      <c r="S193" s="480"/>
      <c r="T193" s="480"/>
      <c r="U193" s="480"/>
      <c r="V193" s="480">
        <v>1</v>
      </c>
      <c r="W193" s="32">
        <f t="shared" si="219"/>
        <v>18000</v>
      </c>
      <c r="X193" s="32">
        <f t="shared" si="220"/>
        <v>18000</v>
      </c>
      <c r="Y193" s="32">
        <f t="shared" si="221"/>
        <v>0</v>
      </c>
      <c r="Z193" s="32">
        <f t="shared" si="222"/>
        <v>18000</v>
      </c>
      <c r="AA193" s="675">
        <v>11000</v>
      </c>
      <c r="AB193" s="174">
        <f t="shared" si="223"/>
        <v>0.611111111111111</v>
      </c>
      <c r="AC193" s="480">
        <v>12000</v>
      </c>
      <c r="AD193" s="480">
        <v>1</v>
      </c>
      <c r="AE193" s="480">
        <v>7392</v>
      </c>
      <c r="AF193" s="480"/>
      <c r="AG193" s="37">
        <f t="shared" si="234"/>
        <v>13500</v>
      </c>
      <c r="AH193" s="175">
        <v>2500</v>
      </c>
      <c r="AI193" s="179">
        <v>44635</v>
      </c>
      <c r="AJ193" s="565">
        <v>1</v>
      </c>
      <c r="AK193" s="566"/>
      <c r="AL193" s="152">
        <v>50</v>
      </c>
      <c r="AM193" s="152">
        <v>50</v>
      </c>
      <c r="AN193" s="195">
        <v>1</v>
      </c>
      <c r="AO193" s="594" t="s">
        <v>2095</v>
      </c>
      <c r="AP193" s="686"/>
      <c r="AQ193" s="686"/>
      <c r="AR193" s="596"/>
      <c r="AS193" s="595"/>
      <c r="AT193" s="595"/>
      <c r="AU193" s="40">
        <v>18000</v>
      </c>
      <c r="AV193" s="40"/>
      <c r="AW193" s="40"/>
      <c r="AX193" s="40"/>
      <c r="AY193" s="40"/>
      <c r="AZ193" s="40"/>
      <c r="BA193" s="40"/>
      <c r="BB193" s="40"/>
      <c r="BC193" s="40">
        <v>18000</v>
      </c>
      <c r="BD193" s="40"/>
      <c r="BE193" s="272" t="s">
        <v>483</v>
      </c>
      <c r="BF193" s="611" t="s">
        <v>484</v>
      </c>
      <c r="BG193" s="606" t="s">
        <v>485</v>
      </c>
      <c r="BH193" s="42" t="s">
        <v>89</v>
      </c>
      <c r="BI193" s="272" t="s">
        <v>426</v>
      </c>
      <c r="BJ193" s="42" t="s">
        <v>555</v>
      </c>
      <c r="BK193" s="42" t="s">
        <v>556</v>
      </c>
      <c r="BL193" s="152">
        <v>13899493969</v>
      </c>
      <c r="BM193" s="565"/>
      <c r="BN193" s="565"/>
      <c r="BO193" s="565"/>
      <c r="BP193" s="565"/>
      <c r="BQ193" s="151" t="s">
        <v>1149</v>
      </c>
      <c r="BR193" s="115"/>
      <c r="BS193" s="115"/>
      <c r="BT193" s="115"/>
      <c r="BU193" s="115"/>
      <c r="BV193" s="115"/>
      <c r="XFD193"/>
    </row>
    <row r="194" ht="42" hidden="1" customHeight="1" spans="1:16384">
      <c r="A194" s="149">
        <v>156</v>
      </c>
      <c r="B194" s="32">
        <v>1</v>
      </c>
      <c r="C194" s="42" t="s">
        <v>89</v>
      </c>
      <c r="D194" s="480">
        <v>1</v>
      </c>
      <c r="E194" s="480">
        <v>1500</v>
      </c>
      <c r="F194" s="88" t="s">
        <v>2096</v>
      </c>
      <c r="G194" s="88" t="s">
        <v>2097</v>
      </c>
      <c r="H194" s="309">
        <v>1500</v>
      </c>
      <c r="I194" s="309"/>
      <c r="J194" s="97">
        <f t="shared" si="233"/>
        <v>1500</v>
      </c>
      <c r="K194" s="40"/>
      <c r="L194" s="40"/>
      <c r="M194" s="40"/>
      <c r="N194" s="40"/>
      <c r="O194" s="456">
        <v>1</v>
      </c>
      <c r="P194" s="456"/>
      <c r="Q194" s="456">
        <v>1</v>
      </c>
      <c r="R194" s="456"/>
      <c r="S194" s="456"/>
      <c r="T194" s="456"/>
      <c r="U194" s="456"/>
      <c r="V194" s="456">
        <v>1</v>
      </c>
      <c r="W194" s="32">
        <f t="shared" si="219"/>
        <v>1500</v>
      </c>
      <c r="X194" s="32">
        <f t="shared" si="220"/>
        <v>1500</v>
      </c>
      <c r="Y194" s="32">
        <f t="shared" si="221"/>
        <v>0</v>
      </c>
      <c r="Z194" s="32">
        <f t="shared" si="222"/>
        <v>1500</v>
      </c>
      <c r="AA194" s="253">
        <v>20</v>
      </c>
      <c r="AB194" s="174">
        <f t="shared" si="223"/>
        <v>0.0133333333333333</v>
      </c>
      <c r="AC194" s="253">
        <v>500</v>
      </c>
      <c r="AD194" s="253"/>
      <c r="AE194" s="253"/>
      <c r="AF194" s="253"/>
      <c r="AG194" s="37">
        <f t="shared" si="234"/>
        <v>1125</v>
      </c>
      <c r="AH194" s="175">
        <f>AA194-AG194</f>
        <v>-1105</v>
      </c>
      <c r="AI194" s="182">
        <v>44741</v>
      </c>
      <c r="AJ194" s="565">
        <v>1</v>
      </c>
      <c r="AK194" s="566"/>
      <c r="AL194" s="152">
        <v>10</v>
      </c>
      <c r="AM194" s="152">
        <v>5</v>
      </c>
      <c r="AN194" s="195">
        <f>AM194/AL194</f>
        <v>0.5</v>
      </c>
      <c r="AO194" s="592" t="s">
        <v>2098</v>
      </c>
      <c r="AP194" s="293"/>
      <c r="AQ194" s="293"/>
      <c r="AR194" s="565"/>
      <c r="AS194" s="565"/>
      <c r="AT194" s="565"/>
      <c r="AU194" s="40">
        <f>AV194+AW194+AX194+AY194+AZ194+BA194+BC194+BD194+BB194</f>
        <v>1500</v>
      </c>
      <c r="AV194" s="309"/>
      <c r="AW194" s="309"/>
      <c r="AX194" s="309"/>
      <c r="AY194" s="309"/>
      <c r="AZ194" s="309"/>
      <c r="BA194" s="309"/>
      <c r="BB194" s="309"/>
      <c r="BC194" s="309">
        <v>1500</v>
      </c>
      <c r="BD194" s="309"/>
      <c r="BE194" s="33" t="s">
        <v>483</v>
      </c>
      <c r="BF194" s="33" t="s">
        <v>484</v>
      </c>
      <c r="BG194" s="692" t="s">
        <v>485</v>
      </c>
      <c r="BH194" s="33" t="s">
        <v>89</v>
      </c>
      <c r="BI194" s="210" t="s">
        <v>426</v>
      </c>
      <c r="BJ194" s="33" t="s">
        <v>555</v>
      </c>
      <c r="BK194" s="609" t="s">
        <v>556</v>
      </c>
      <c r="BL194" s="149">
        <v>13899493969</v>
      </c>
      <c r="BM194" s="462"/>
      <c r="BN194" s="462"/>
      <c r="BO194" s="462"/>
      <c r="BP194" s="462"/>
      <c r="BQ194" s="150" t="s">
        <v>1598</v>
      </c>
      <c r="BR194" s="115"/>
      <c r="BS194" s="115"/>
      <c r="BT194" s="115"/>
      <c r="BU194" s="115"/>
      <c r="BV194" s="115"/>
      <c r="XFD194"/>
    </row>
    <row r="195" ht="42" hidden="1" customHeight="1" spans="1:16384">
      <c r="A195" s="149">
        <v>157</v>
      </c>
      <c r="B195" s="302">
        <v>1</v>
      </c>
      <c r="C195" s="207" t="s">
        <v>89</v>
      </c>
      <c r="D195" s="470"/>
      <c r="E195" s="470"/>
      <c r="F195" s="667" t="s">
        <v>2099</v>
      </c>
      <c r="G195" s="474" t="s">
        <v>2100</v>
      </c>
      <c r="H195" s="306">
        <v>2635</v>
      </c>
      <c r="I195" s="306"/>
      <c r="J195" s="97">
        <f t="shared" si="233"/>
        <v>2635</v>
      </c>
      <c r="K195" s="302">
        <v>1</v>
      </c>
      <c r="L195" s="302">
        <v>1</v>
      </c>
      <c r="M195" s="302">
        <v>1</v>
      </c>
      <c r="N195" s="302">
        <v>1</v>
      </c>
      <c r="O195" s="470">
        <v>1</v>
      </c>
      <c r="P195" s="456"/>
      <c r="Q195" s="470">
        <v>1</v>
      </c>
      <c r="R195" s="456"/>
      <c r="S195" s="456"/>
      <c r="T195" s="456"/>
      <c r="U195" s="456"/>
      <c r="V195" s="470"/>
      <c r="W195" s="32">
        <f t="shared" si="219"/>
        <v>2635</v>
      </c>
      <c r="X195" s="32">
        <f t="shared" si="220"/>
        <v>2635</v>
      </c>
      <c r="Y195" s="32">
        <f t="shared" si="221"/>
        <v>0</v>
      </c>
      <c r="Z195" s="32">
        <f t="shared" si="222"/>
        <v>0</v>
      </c>
      <c r="AA195" s="253"/>
      <c r="AB195" s="174">
        <f t="shared" si="223"/>
        <v>0</v>
      </c>
      <c r="AC195" s="253"/>
      <c r="AD195" s="253"/>
      <c r="AE195" s="253"/>
      <c r="AF195" s="253"/>
      <c r="AG195" s="37">
        <f t="shared" si="234"/>
        <v>0</v>
      </c>
      <c r="AH195" s="175">
        <f>AA195-AG195</f>
        <v>0</v>
      </c>
      <c r="AI195" s="182">
        <v>44835</v>
      </c>
      <c r="AJ195" s="565"/>
      <c r="AK195" s="566"/>
      <c r="AL195" s="152"/>
      <c r="AM195" s="152"/>
      <c r="AN195" s="195" t="e">
        <f>AM195/AL195</f>
        <v>#DIV/0!</v>
      </c>
      <c r="AO195" s="592" t="s">
        <v>2101</v>
      </c>
      <c r="AP195" s="293"/>
      <c r="AQ195" s="293"/>
      <c r="AR195" s="565"/>
      <c r="AS195" s="565"/>
      <c r="AT195" s="565"/>
      <c r="AU195" s="40">
        <f>AV195+AW195+AX195+AY195+AZ195+BA195+BC195+BD195+BB195</f>
        <v>2635</v>
      </c>
      <c r="AV195" s="306"/>
      <c r="AW195" s="306"/>
      <c r="AX195" s="306"/>
      <c r="AY195" s="40"/>
      <c r="AZ195" s="40"/>
      <c r="BA195" s="40"/>
      <c r="BB195" s="40"/>
      <c r="BC195" s="40">
        <v>2635</v>
      </c>
      <c r="BD195" s="40"/>
      <c r="BE195" s="33" t="s">
        <v>483</v>
      </c>
      <c r="BF195" s="33" t="s">
        <v>484</v>
      </c>
      <c r="BG195" s="692" t="s">
        <v>485</v>
      </c>
      <c r="BH195" s="33" t="s">
        <v>89</v>
      </c>
      <c r="BI195" s="210" t="s">
        <v>426</v>
      </c>
      <c r="BJ195" s="33" t="s">
        <v>555</v>
      </c>
      <c r="BK195" s="609" t="s">
        <v>556</v>
      </c>
      <c r="BL195" s="149">
        <v>13899493969</v>
      </c>
      <c r="BM195" s="590" t="s">
        <v>899</v>
      </c>
      <c r="BN195" s="462">
        <v>15619026768</v>
      </c>
      <c r="BO195" s="590" t="s">
        <v>119</v>
      </c>
      <c r="BP195" s="590" t="s">
        <v>558</v>
      </c>
      <c r="BQ195" s="150" t="s">
        <v>1598</v>
      </c>
      <c r="BR195" s="115"/>
      <c r="BS195" s="115"/>
      <c r="BT195" s="115"/>
      <c r="BU195" s="115"/>
      <c r="BV195" s="115"/>
      <c r="XFD195"/>
    </row>
    <row r="196" ht="42" hidden="1" customHeight="1" spans="1:16384">
      <c r="A196" s="149">
        <v>158</v>
      </c>
      <c r="B196" s="32">
        <v>1</v>
      </c>
      <c r="C196" s="96" t="s">
        <v>89</v>
      </c>
      <c r="D196" s="249">
        <v>1</v>
      </c>
      <c r="E196" s="249">
        <v>8000</v>
      </c>
      <c r="F196" s="475" t="s">
        <v>2102</v>
      </c>
      <c r="G196" s="476" t="s">
        <v>2103</v>
      </c>
      <c r="H196" s="40">
        <v>8000</v>
      </c>
      <c r="I196" s="40"/>
      <c r="J196" s="97">
        <f t="shared" si="233"/>
        <v>8000</v>
      </c>
      <c r="K196" s="40"/>
      <c r="L196" s="40"/>
      <c r="M196" s="40"/>
      <c r="N196" s="40"/>
      <c r="O196" s="456">
        <v>1</v>
      </c>
      <c r="P196" s="456"/>
      <c r="Q196" s="456">
        <v>1</v>
      </c>
      <c r="R196" s="456"/>
      <c r="S196" s="456"/>
      <c r="T196" s="456"/>
      <c r="U196" s="456"/>
      <c r="V196" s="456">
        <v>1</v>
      </c>
      <c r="W196" s="32">
        <f t="shared" si="219"/>
        <v>8000</v>
      </c>
      <c r="X196" s="32">
        <f t="shared" si="220"/>
        <v>8000</v>
      </c>
      <c r="Y196" s="32">
        <f t="shared" si="221"/>
        <v>0</v>
      </c>
      <c r="Z196" s="32">
        <f t="shared" si="222"/>
        <v>8000</v>
      </c>
      <c r="AA196" s="675">
        <v>900</v>
      </c>
      <c r="AB196" s="174">
        <f t="shared" si="223"/>
        <v>0.1125</v>
      </c>
      <c r="AC196" s="480">
        <v>1400</v>
      </c>
      <c r="AD196" s="480">
        <v>1</v>
      </c>
      <c r="AE196" s="480"/>
      <c r="AF196" s="480"/>
      <c r="AG196" s="37">
        <f t="shared" si="234"/>
        <v>6000</v>
      </c>
      <c r="AH196" s="175">
        <v>-3540</v>
      </c>
      <c r="AI196" s="182">
        <v>44741</v>
      </c>
      <c r="AJ196" s="565">
        <v>1</v>
      </c>
      <c r="AK196" s="566"/>
      <c r="AL196" s="152">
        <v>20</v>
      </c>
      <c r="AM196" s="152">
        <v>20</v>
      </c>
      <c r="AN196" s="195">
        <v>1</v>
      </c>
      <c r="AO196" s="595" t="s">
        <v>2104</v>
      </c>
      <c r="AP196" s="182"/>
      <c r="AQ196" s="182"/>
      <c r="AR196" s="596"/>
      <c r="AS196" s="595"/>
      <c r="AT196" s="595"/>
      <c r="AU196" s="40">
        <v>8000</v>
      </c>
      <c r="AV196" s="40"/>
      <c r="AW196" s="40"/>
      <c r="AX196" s="40"/>
      <c r="AY196" s="40"/>
      <c r="AZ196" s="40"/>
      <c r="BA196" s="40"/>
      <c r="BB196" s="40"/>
      <c r="BC196" s="40">
        <v>8000</v>
      </c>
      <c r="BD196" s="40"/>
      <c r="BE196" s="272" t="s">
        <v>483</v>
      </c>
      <c r="BF196" s="611" t="s">
        <v>484</v>
      </c>
      <c r="BG196" s="606" t="s">
        <v>485</v>
      </c>
      <c r="BH196" s="42" t="s">
        <v>89</v>
      </c>
      <c r="BI196" s="272" t="s">
        <v>426</v>
      </c>
      <c r="BJ196" s="42" t="s">
        <v>555</v>
      </c>
      <c r="BK196" s="42" t="s">
        <v>556</v>
      </c>
      <c r="BL196" s="152">
        <v>13899493969</v>
      </c>
      <c r="BM196" s="565"/>
      <c r="BN196" s="565"/>
      <c r="BO196" s="565"/>
      <c r="BP196" s="565"/>
      <c r="BQ196" s="225"/>
      <c r="BR196" s="115"/>
      <c r="BS196" s="115"/>
      <c r="BT196" s="115"/>
      <c r="BU196" s="115"/>
      <c r="BV196" s="115"/>
      <c r="XFD196"/>
    </row>
    <row r="197" ht="42" hidden="1" customHeight="1" spans="1:16384">
      <c r="A197" s="149">
        <v>159</v>
      </c>
      <c r="B197" s="32">
        <v>1</v>
      </c>
      <c r="C197" s="96" t="s">
        <v>89</v>
      </c>
      <c r="D197" s="249"/>
      <c r="E197" s="249"/>
      <c r="F197" s="475" t="s">
        <v>2105</v>
      </c>
      <c r="G197" s="476" t="s">
        <v>2106</v>
      </c>
      <c r="H197" s="40">
        <v>5000</v>
      </c>
      <c r="I197" s="40"/>
      <c r="J197" s="97">
        <f t="shared" si="233"/>
        <v>5000</v>
      </c>
      <c r="K197" s="40"/>
      <c r="L197" s="40"/>
      <c r="M197" s="40"/>
      <c r="N197" s="40"/>
      <c r="O197" s="456"/>
      <c r="P197" s="456"/>
      <c r="Q197" s="456"/>
      <c r="R197" s="456"/>
      <c r="S197" s="456"/>
      <c r="T197" s="456"/>
      <c r="U197" s="456"/>
      <c r="V197" s="456">
        <v>1</v>
      </c>
      <c r="W197" s="32">
        <f t="shared" si="219"/>
        <v>0</v>
      </c>
      <c r="X197" s="32">
        <f t="shared" si="220"/>
        <v>0</v>
      </c>
      <c r="Y197" s="32">
        <f t="shared" si="221"/>
        <v>0</v>
      </c>
      <c r="Z197" s="32">
        <f t="shared" si="222"/>
        <v>5000</v>
      </c>
      <c r="AA197" s="480">
        <v>1000</v>
      </c>
      <c r="AB197" s="174">
        <f t="shared" si="223"/>
        <v>0.2</v>
      </c>
      <c r="AC197" s="480">
        <v>2000</v>
      </c>
      <c r="AD197" s="480"/>
      <c r="AE197" s="480"/>
      <c r="AF197" s="480"/>
      <c r="AG197" s="37">
        <f t="shared" si="234"/>
        <v>3750</v>
      </c>
      <c r="AH197" s="175">
        <f>AA197-AG197</f>
        <v>-2750</v>
      </c>
      <c r="AI197" s="568">
        <v>44839</v>
      </c>
      <c r="AJ197" s="565">
        <v>1</v>
      </c>
      <c r="AK197" s="566"/>
      <c r="AL197" s="152"/>
      <c r="AM197" s="152"/>
      <c r="AN197" s="195" t="e">
        <f>AM197/AL197</f>
        <v>#DIV/0!</v>
      </c>
      <c r="AO197" s="598" t="s">
        <v>2107</v>
      </c>
      <c r="AP197" s="182"/>
      <c r="AQ197" s="182"/>
      <c r="AR197" s="596" t="s">
        <v>2108</v>
      </c>
      <c r="AS197" s="595"/>
      <c r="AT197" s="595"/>
      <c r="AU197" s="40">
        <f>AV197+AW197+AX197+AY197+AZ197+BA197+BC197+BD197+BB197</f>
        <v>5000</v>
      </c>
      <c r="AV197" s="40"/>
      <c r="AW197" s="40"/>
      <c r="AX197" s="40"/>
      <c r="AY197" s="40"/>
      <c r="AZ197" s="40"/>
      <c r="BA197" s="40"/>
      <c r="BB197" s="40"/>
      <c r="BC197" s="40">
        <v>5000</v>
      </c>
      <c r="BD197" s="40"/>
      <c r="BE197" s="210" t="s">
        <v>483</v>
      </c>
      <c r="BF197" s="605" t="s">
        <v>484</v>
      </c>
      <c r="BG197" s="607" t="s">
        <v>485</v>
      </c>
      <c r="BH197" s="42" t="s">
        <v>89</v>
      </c>
      <c r="BI197" s="210" t="s">
        <v>426</v>
      </c>
      <c r="BJ197" s="269" t="s">
        <v>555</v>
      </c>
      <c r="BK197" s="269" t="s">
        <v>556</v>
      </c>
      <c r="BL197" s="152">
        <v>13899493969</v>
      </c>
      <c r="BM197" s="565"/>
      <c r="BN197" s="565"/>
      <c r="BO197" s="565"/>
      <c r="BP197" s="565"/>
      <c r="BQ197" s="227"/>
      <c r="BR197" s="115"/>
      <c r="BS197" s="115"/>
      <c r="BT197" s="115"/>
      <c r="BU197" s="115"/>
      <c r="BV197" s="115"/>
      <c r="XFD197"/>
    </row>
    <row r="198" ht="59" hidden="1" customHeight="1" spans="1:16384">
      <c r="A198" s="149">
        <v>160</v>
      </c>
      <c r="B198" s="32">
        <v>1</v>
      </c>
      <c r="C198" s="96" t="s">
        <v>89</v>
      </c>
      <c r="D198" s="249">
        <v>1</v>
      </c>
      <c r="E198" s="249">
        <v>2785</v>
      </c>
      <c r="F198" s="475" t="s">
        <v>2109</v>
      </c>
      <c r="G198" s="476" t="s">
        <v>2110</v>
      </c>
      <c r="H198" s="40">
        <v>2785</v>
      </c>
      <c r="I198" s="40"/>
      <c r="J198" s="97">
        <f t="shared" si="233"/>
        <v>2785</v>
      </c>
      <c r="K198" s="40"/>
      <c r="L198" s="40"/>
      <c r="M198" s="40"/>
      <c r="N198" s="40"/>
      <c r="O198" s="456">
        <v>1</v>
      </c>
      <c r="P198" s="456"/>
      <c r="Q198" s="456">
        <v>1</v>
      </c>
      <c r="R198" s="456"/>
      <c r="S198" s="456"/>
      <c r="T198" s="456"/>
      <c r="U198" s="456"/>
      <c r="V198" s="456">
        <v>1</v>
      </c>
      <c r="W198" s="32">
        <f t="shared" si="219"/>
        <v>2785</v>
      </c>
      <c r="X198" s="32">
        <f t="shared" si="220"/>
        <v>2785</v>
      </c>
      <c r="Y198" s="32">
        <f t="shared" si="221"/>
        <v>0</v>
      </c>
      <c r="Z198" s="32">
        <f t="shared" si="222"/>
        <v>2785</v>
      </c>
      <c r="AA198" s="675">
        <v>2785</v>
      </c>
      <c r="AB198" s="174">
        <f t="shared" si="223"/>
        <v>1</v>
      </c>
      <c r="AC198" s="480">
        <v>2785</v>
      </c>
      <c r="AD198" s="480">
        <v>1</v>
      </c>
      <c r="AE198" s="480"/>
      <c r="AF198" s="480"/>
      <c r="AG198" s="37">
        <f t="shared" si="234"/>
        <v>2088.75</v>
      </c>
      <c r="AH198" s="175">
        <v>-1203.25</v>
      </c>
      <c r="AI198" s="182">
        <v>44741</v>
      </c>
      <c r="AJ198" s="565">
        <v>1</v>
      </c>
      <c r="AK198" s="566"/>
      <c r="AL198" s="152">
        <v>10</v>
      </c>
      <c r="AM198" s="152">
        <v>10</v>
      </c>
      <c r="AN198" s="195">
        <v>1</v>
      </c>
      <c r="AO198" s="598" t="s">
        <v>123</v>
      </c>
      <c r="AP198" s="182"/>
      <c r="AQ198" s="182"/>
      <c r="AR198" s="596"/>
      <c r="AS198" s="595"/>
      <c r="AT198" s="595"/>
      <c r="AU198" s="40">
        <v>2785</v>
      </c>
      <c r="AV198" s="40"/>
      <c r="AW198" s="40"/>
      <c r="AX198" s="40"/>
      <c r="AY198" s="40"/>
      <c r="AZ198" s="40"/>
      <c r="BA198" s="40"/>
      <c r="BB198" s="40"/>
      <c r="BC198" s="40">
        <v>2785</v>
      </c>
      <c r="BD198" s="40"/>
      <c r="BE198" s="272" t="s">
        <v>483</v>
      </c>
      <c r="BF198" s="611" t="s">
        <v>484</v>
      </c>
      <c r="BG198" s="606" t="s">
        <v>485</v>
      </c>
      <c r="BH198" s="42" t="s">
        <v>89</v>
      </c>
      <c r="BI198" s="272" t="s">
        <v>426</v>
      </c>
      <c r="BJ198" s="269" t="s">
        <v>555</v>
      </c>
      <c r="BK198" s="269" t="s">
        <v>556</v>
      </c>
      <c r="BL198" s="152">
        <v>13899493969</v>
      </c>
      <c r="BM198" s="565"/>
      <c r="BN198" s="565"/>
      <c r="BO198" s="565"/>
      <c r="BP198" s="565"/>
      <c r="BQ198" s="98" t="s">
        <v>1664</v>
      </c>
      <c r="BR198" s="115"/>
      <c r="BS198" s="115"/>
      <c r="BT198" s="115"/>
      <c r="BU198" s="115"/>
      <c r="BV198" s="115"/>
      <c r="XFD198"/>
    </row>
  </sheetData>
  <autoFilter ref="A13:BQ198">
    <filterColumn colId="2">
      <customFilters>
        <customFilter operator="equal" val="阿合奇县"/>
      </customFilters>
    </filterColumn>
    <extLst/>
  </autoFilter>
  <mergeCells count="74">
    <mergeCell ref="A1:B1"/>
    <mergeCell ref="A2:BQ2"/>
    <mergeCell ref="B3:F3"/>
    <mergeCell ref="J3:BQ3"/>
    <mergeCell ref="K4:V4"/>
    <mergeCell ref="W4:Z4"/>
    <mergeCell ref="AA4:AC4"/>
    <mergeCell ref="AD4:AF4"/>
    <mergeCell ref="AG4:AH4"/>
    <mergeCell ref="AP4:AQ4"/>
    <mergeCell ref="AR4:AT4"/>
    <mergeCell ref="AU4:BD4"/>
    <mergeCell ref="BF4:BG4"/>
    <mergeCell ref="BH4:BI4"/>
    <mergeCell ref="BJ4:BL4"/>
    <mergeCell ref="BM4:BN4"/>
    <mergeCell ref="BO4:BP4"/>
    <mergeCell ref="O5:P5"/>
    <mergeCell ref="Q5:R5"/>
    <mergeCell ref="S5:V5"/>
    <mergeCell ref="AJ5:AK5"/>
    <mergeCell ref="AL5:AN5"/>
    <mergeCell ref="A4:A6"/>
    <mergeCell ref="B4:B6"/>
    <mergeCell ref="C4:C6"/>
    <mergeCell ref="F4:F6"/>
    <mergeCell ref="G4:G6"/>
    <mergeCell ref="H4:H6"/>
    <mergeCell ref="I4:I6"/>
    <mergeCell ref="J4:J6"/>
    <mergeCell ref="K5:K6"/>
    <mergeCell ref="L5:L6"/>
    <mergeCell ref="M5:M6"/>
    <mergeCell ref="N5:N6"/>
    <mergeCell ref="W5:W6"/>
    <mergeCell ref="X5:X6"/>
    <mergeCell ref="Y5:Y6"/>
    <mergeCell ref="Z5:Z6"/>
    <mergeCell ref="AA5:AA6"/>
    <mergeCell ref="AB5:AB6"/>
    <mergeCell ref="AC5:AC6"/>
    <mergeCell ref="AD5:AD6"/>
    <mergeCell ref="AE5:AE6"/>
    <mergeCell ref="AF5:AF6"/>
    <mergeCell ref="AG5:AG6"/>
    <mergeCell ref="AH5:AH6"/>
    <mergeCell ref="AI5:AI6"/>
    <mergeCell ref="AO5:AO6"/>
    <mergeCell ref="AP5:AP6"/>
    <mergeCell ref="AQ5:AQ6"/>
    <mergeCell ref="AU5:AU6"/>
    <mergeCell ref="AV5:AV6"/>
    <mergeCell ref="AW5:AW6"/>
    <mergeCell ref="AX5:AX6"/>
    <mergeCell ref="AY5:AY6"/>
    <mergeCell ref="AZ5:AZ6"/>
    <mergeCell ref="BA5:BA6"/>
    <mergeCell ref="BB5:BB6"/>
    <mergeCell ref="BC5:BC6"/>
    <mergeCell ref="BD5:BD6"/>
    <mergeCell ref="BE4:BE6"/>
    <mergeCell ref="BF5:BF6"/>
    <mergeCell ref="BG5:BG6"/>
    <mergeCell ref="BH5:BH6"/>
    <mergeCell ref="BI5:BI6"/>
    <mergeCell ref="BJ5:BJ6"/>
    <mergeCell ref="BK5:BK6"/>
    <mergeCell ref="BL5:BL6"/>
    <mergeCell ref="BM5:BM6"/>
    <mergeCell ref="BN5:BN6"/>
    <mergeCell ref="BO5:BO6"/>
    <mergeCell ref="BP5:BP6"/>
    <mergeCell ref="BQ4:BQ6"/>
    <mergeCell ref="D4:E5"/>
  </mergeCells>
  <conditionalFormatting sqref="F42">
    <cfRule type="duplicateValues" dxfId="0" priority="1" stopIfTrue="1"/>
  </conditionalFormatting>
  <conditionalFormatting sqref="F57">
    <cfRule type="duplicateValues" dxfId="0" priority="22" stopIfTrue="1"/>
  </conditionalFormatting>
  <conditionalFormatting sqref="F71">
    <cfRule type="duplicateValues" dxfId="0" priority="179" stopIfTrue="1"/>
  </conditionalFormatting>
  <conditionalFormatting sqref="F77">
    <cfRule type="duplicateValues" dxfId="0" priority="30" stopIfTrue="1"/>
  </conditionalFormatting>
  <conditionalFormatting sqref="F79">
    <cfRule type="duplicateValues" dxfId="0" priority="51" stopIfTrue="1"/>
  </conditionalFormatting>
  <conditionalFormatting sqref="F80">
    <cfRule type="duplicateValues" dxfId="0" priority="50" stopIfTrue="1"/>
  </conditionalFormatting>
  <conditionalFormatting sqref="F81">
    <cfRule type="duplicateValues" dxfId="0" priority="34" stopIfTrue="1"/>
  </conditionalFormatting>
  <conditionalFormatting sqref="F91">
    <cfRule type="duplicateValues" dxfId="0" priority="7" stopIfTrue="1"/>
  </conditionalFormatting>
  <conditionalFormatting sqref="F92">
    <cfRule type="duplicateValues" dxfId="0" priority="12" stopIfTrue="1"/>
  </conditionalFormatting>
  <conditionalFormatting sqref="F93">
    <cfRule type="duplicateValues" dxfId="0" priority="49" stopIfTrue="1"/>
  </conditionalFormatting>
  <conditionalFormatting sqref="F94">
    <cfRule type="duplicateValues" dxfId="0" priority="56" stopIfTrue="1"/>
  </conditionalFormatting>
  <conditionalFormatting sqref="F95">
    <cfRule type="duplicateValues" dxfId="0" priority="54" stopIfTrue="1"/>
  </conditionalFormatting>
  <conditionalFormatting sqref="F97">
    <cfRule type="duplicateValues" dxfId="0" priority="21" stopIfTrue="1"/>
  </conditionalFormatting>
  <conditionalFormatting sqref="F100">
    <cfRule type="duplicateValues" dxfId="0" priority="17" stopIfTrue="1"/>
  </conditionalFormatting>
  <conditionalFormatting sqref="F101">
    <cfRule type="duplicateValues" dxfId="0" priority="31" stopIfTrue="1"/>
  </conditionalFormatting>
  <conditionalFormatting sqref="F137">
    <cfRule type="duplicateValues" dxfId="0" priority="53" stopIfTrue="1"/>
  </conditionalFormatting>
  <conditionalFormatting sqref="G137">
    <cfRule type="duplicateValues" dxfId="0" priority="52" stopIfTrue="1"/>
  </conditionalFormatting>
  <conditionalFormatting sqref="F145">
    <cfRule type="duplicateValues" dxfId="0" priority="178" stopIfTrue="1"/>
  </conditionalFormatting>
  <conditionalFormatting sqref="F168">
    <cfRule type="duplicateValues" dxfId="0" priority="48" stopIfTrue="1"/>
  </conditionalFormatting>
  <conditionalFormatting sqref="F169">
    <cfRule type="duplicateValues" dxfId="0" priority="19" stopIfTrue="1"/>
  </conditionalFormatting>
  <conditionalFormatting sqref="F185">
    <cfRule type="duplicateValues" dxfId="0" priority="57" stopIfTrue="1"/>
  </conditionalFormatting>
  <conditionalFormatting sqref="F186">
    <cfRule type="duplicateValues" dxfId="0" priority="55" stopIfTrue="1"/>
  </conditionalFormatting>
  <conditionalFormatting sqref="F187">
    <cfRule type="duplicateValues" dxfId="0" priority="58" stopIfTrue="1"/>
  </conditionalFormatting>
  <conditionalFormatting sqref="F175 F134 F76 F126:F127 F85:F86">
    <cfRule type="duplicateValues" dxfId="0" priority="223" stopIfTrue="1"/>
  </conditionalFormatting>
  <conditionalFormatting sqref="F190 F96">
    <cfRule type="duplicateValues" dxfId="0" priority="23" stopIfTrue="1"/>
  </conditionalFormatting>
  <pageMargins left="0.388888888888889" right="0.388888888888889" top="0.388888888888889" bottom="0.388888888888889" header="0.259027777777778" footer="0.259027777777778"/>
  <pageSetup paperSize="9" scale="30"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BO126"/>
  <sheetViews>
    <sheetView zoomScale="90" zoomScaleNormal="90" workbookViewId="0">
      <pane ySplit="6" topLeftCell="A7" activePane="bottomLeft" state="frozen"/>
      <selection/>
      <selection pane="bottomLeft" activeCell="J10" sqref="J10"/>
    </sheetView>
  </sheetViews>
  <sheetFormatPr defaultColWidth="9" defaultRowHeight="13.5"/>
  <cols>
    <col min="1" max="5" width="9" style="3"/>
    <col min="6" max="6" width="20.6333333333333" style="363" customWidth="1"/>
    <col min="7" max="7" width="33.6333333333333" style="363" customWidth="1"/>
    <col min="8" max="8" width="10.3833333333333" style="3"/>
    <col min="9" max="9" width="9" style="3" hidden="1" customWidth="1"/>
    <col min="10" max="10" width="10.3833333333333" style="3"/>
    <col min="11" max="14" width="9" style="3" hidden="1" customWidth="1"/>
    <col min="15" max="20" width="9" style="3"/>
    <col min="21" max="22" width="10.3833333333333" style="3" hidden="1" customWidth="1"/>
    <col min="23" max="23" width="14.1333333333333" style="3" hidden="1" customWidth="1"/>
    <col min="24" max="24" width="10.3833333333333" style="3" hidden="1" customWidth="1"/>
    <col min="25" max="25" width="9" style="3"/>
    <col min="26" max="26" width="12.6333333333333" style="364"/>
    <col min="27" max="30" width="9" style="3"/>
    <col min="31" max="32" width="12.8833333333333" style="3"/>
    <col min="33" max="33" width="15.6333333333333" style="365"/>
    <col min="34" max="37" width="9" style="3"/>
    <col min="38" max="38" width="12.6333333333333" style="364"/>
    <col min="39" max="39" width="18.0416666666667" style="363" customWidth="1"/>
    <col min="40" max="41" width="9" style="3"/>
    <col min="42" max="42" width="9" style="366" hidden="1" customWidth="1"/>
    <col min="43" max="44" width="9" style="3" hidden="1" customWidth="1"/>
    <col min="45" max="45" width="10.3833333333333" style="3" hidden="1" customWidth="1"/>
    <col min="46" max="46" width="9" style="3" hidden="1" customWidth="1"/>
    <col min="47" max="47" width="9.25833333333333" style="3" hidden="1" customWidth="1"/>
    <col min="48" max="52" width="9" style="3" hidden="1" customWidth="1"/>
    <col min="53" max="53" width="9.25833333333333" style="3" hidden="1" customWidth="1"/>
    <col min="54" max="54" width="9" style="3" hidden="1" customWidth="1"/>
    <col min="55" max="61" width="15.6333333333333" style="366" customWidth="1"/>
    <col min="62" max="62" width="15.6333333333333" style="3" customWidth="1"/>
    <col min="63" max="64" width="15.6333333333333" style="3" hidden="1" customWidth="1"/>
    <col min="65" max="66" width="15.6333333333333" style="366" hidden="1" customWidth="1"/>
    <col min="67" max="67" width="15.6333333333333" style="363" customWidth="1"/>
  </cols>
  <sheetData>
    <row r="2" ht="27.75" spans="1:67">
      <c r="A2" s="133" t="s">
        <v>2111</v>
      </c>
      <c r="B2" s="134"/>
      <c r="C2" s="134"/>
      <c r="D2" s="134"/>
      <c r="E2" s="134"/>
      <c r="F2" s="135"/>
      <c r="G2" s="135"/>
      <c r="H2" s="136"/>
      <c r="I2" s="136"/>
      <c r="J2" s="136"/>
      <c r="K2" s="136"/>
      <c r="L2" s="136"/>
      <c r="M2" s="136"/>
      <c r="N2" s="136"/>
      <c r="O2" s="136"/>
      <c r="P2" s="136"/>
      <c r="Q2" s="136"/>
      <c r="R2" s="136"/>
      <c r="S2" s="136"/>
      <c r="T2" s="136"/>
      <c r="U2" s="136"/>
      <c r="V2" s="136"/>
      <c r="W2" s="136"/>
      <c r="X2" s="136"/>
      <c r="Y2" s="136"/>
      <c r="Z2" s="376"/>
      <c r="AA2" s="136"/>
      <c r="AB2" s="136"/>
      <c r="AC2" s="136"/>
      <c r="AD2" s="136"/>
      <c r="AE2" s="136"/>
      <c r="AF2" s="136"/>
      <c r="AG2" s="382"/>
      <c r="AH2" s="136"/>
      <c r="AI2" s="183"/>
      <c r="AJ2" s="136"/>
      <c r="AK2" s="136"/>
      <c r="AL2" s="376"/>
      <c r="AM2" s="134"/>
      <c r="AN2" s="134"/>
      <c r="AO2" s="134"/>
      <c r="AP2" s="134"/>
      <c r="AQ2" s="134"/>
      <c r="AR2" s="134"/>
      <c r="AS2" s="136"/>
      <c r="AT2" s="136"/>
      <c r="AU2" s="136"/>
      <c r="AV2" s="136"/>
      <c r="AW2" s="136"/>
      <c r="AX2" s="136"/>
      <c r="AY2" s="136"/>
      <c r="AZ2" s="136"/>
      <c r="BA2" s="136"/>
      <c r="BB2" s="136"/>
      <c r="BC2" s="136"/>
      <c r="BD2" s="136"/>
      <c r="BE2" s="136"/>
      <c r="BF2" s="136"/>
      <c r="BG2" s="136"/>
      <c r="BH2" s="136"/>
      <c r="BI2" s="134"/>
      <c r="BJ2" s="134"/>
      <c r="BK2" s="134"/>
      <c r="BL2" s="134"/>
      <c r="BM2" s="134"/>
      <c r="BN2" s="134"/>
      <c r="BO2" s="135"/>
    </row>
    <row r="3" ht="23.25" spans="1:67">
      <c r="A3" s="120"/>
      <c r="B3" s="120"/>
      <c r="C3" s="120"/>
      <c r="D3" s="120"/>
      <c r="E3" s="120"/>
      <c r="F3" s="239"/>
      <c r="G3" s="239"/>
      <c r="H3" s="239"/>
      <c r="I3" s="239"/>
      <c r="J3" s="153" t="s">
        <v>2</v>
      </c>
      <c r="K3" s="167"/>
      <c r="L3" s="167"/>
      <c r="M3" s="167"/>
      <c r="N3" s="167"/>
      <c r="O3" s="167"/>
      <c r="P3" s="167"/>
      <c r="Q3" s="167"/>
      <c r="R3" s="167"/>
      <c r="S3" s="167"/>
      <c r="T3" s="167"/>
      <c r="U3" s="167"/>
      <c r="V3" s="167"/>
      <c r="W3" s="167"/>
      <c r="X3" s="167"/>
      <c r="Y3" s="167"/>
      <c r="Z3" s="377"/>
      <c r="AA3" s="167"/>
      <c r="AB3" s="167"/>
      <c r="AC3" s="167"/>
      <c r="AD3" s="167"/>
      <c r="AE3" s="167"/>
      <c r="AF3" s="167"/>
      <c r="AG3" s="383"/>
      <c r="AH3" s="167"/>
      <c r="AI3" s="185"/>
      <c r="AJ3" s="167"/>
      <c r="AK3" s="167"/>
      <c r="AL3" s="377"/>
      <c r="AM3" s="184"/>
      <c r="AN3" s="184"/>
      <c r="AO3" s="184"/>
      <c r="AP3" s="184"/>
      <c r="AQ3" s="184"/>
      <c r="AR3" s="184"/>
      <c r="AS3" s="167"/>
      <c r="AT3" s="167"/>
      <c r="AU3" s="167"/>
      <c r="AV3" s="167"/>
      <c r="AW3" s="167"/>
      <c r="AX3" s="167"/>
      <c r="AY3" s="167"/>
      <c r="AZ3" s="167"/>
      <c r="BA3" s="167"/>
      <c r="BB3" s="167"/>
      <c r="BC3" s="167"/>
      <c r="BD3" s="167"/>
      <c r="BE3" s="167"/>
      <c r="BF3" s="167"/>
      <c r="BG3" s="167"/>
      <c r="BH3" s="167"/>
      <c r="BI3" s="184"/>
      <c r="BJ3" s="184"/>
      <c r="BK3" s="184"/>
      <c r="BL3" s="184"/>
      <c r="BM3" s="184"/>
      <c r="BN3" s="184"/>
      <c r="BO3" s="395"/>
    </row>
    <row r="4" ht="30" customHeight="1" spans="1:67">
      <c r="A4" s="276" t="s">
        <v>561</v>
      </c>
      <c r="B4" s="141" t="s">
        <v>562</v>
      </c>
      <c r="C4" s="141" t="s">
        <v>563</v>
      </c>
      <c r="D4" s="141" t="s">
        <v>564</v>
      </c>
      <c r="E4" s="141"/>
      <c r="F4" s="276" t="s">
        <v>565</v>
      </c>
      <c r="G4" s="276" t="s">
        <v>566</v>
      </c>
      <c r="H4" s="156" t="s">
        <v>567</v>
      </c>
      <c r="I4" s="371" t="s">
        <v>568</v>
      </c>
      <c r="J4" s="155" t="s">
        <v>11</v>
      </c>
      <c r="K4" s="156" t="s">
        <v>569</v>
      </c>
      <c r="L4" s="156"/>
      <c r="M4" s="156"/>
      <c r="N4" s="156"/>
      <c r="O4" s="156"/>
      <c r="P4" s="156"/>
      <c r="Q4" s="156"/>
      <c r="R4" s="156"/>
      <c r="S4" s="156"/>
      <c r="T4" s="156"/>
      <c r="U4" s="372" t="s">
        <v>570</v>
      </c>
      <c r="V4" s="373"/>
      <c r="W4" s="373"/>
      <c r="X4" s="159"/>
      <c r="Y4" s="156" t="s">
        <v>571</v>
      </c>
      <c r="Z4" s="378"/>
      <c r="AA4" s="156"/>
      <c r="AB4" s="373" t="s">
        <v>572</v>
      </c>
      <c r="AC4" s="373"/>
      <c r="AD4" s="373"/>
      <c r="AE4" s="373" t="s">
        <v>2112</v>
      </c>
      <c r="AF4" s="159"/>
      <c r="AG4" s="181" t="s">
        <v>574</v>
      </c>
      <c r="AH4" s="189" t="s">
        <v>575</v>
      </c>
      <c r="AI4" s="188"/>
      <c r="AJ4" s="189"/>
      <c r="AK4" s="189"/>
      <c r="AL4" s="384"/>
      <c r="AM4" s="187"/>
      <c r="AN4" s="373" t="s">
        <v>576</v>
      </c>
      <c r="AO4" s="159"/>
      <c r="AP4" s="142" t="s">
        <v>577</v>
      </c>
      <c r="AQ4" s="142"/>
      <c r="AR4" s="142"/>
      <c r="AS4" s="29" t="s">
        <v>578</v>
      </c>
      <c r="AT4" s="39"/>
      <c r="AU4" s="39"/>
      <c r="AV4" s="39"/>
      <c r="AW4" s="39"/>
      <c r="AX4" s="39"/>
      <c r="AY4" s="39"/>
      <c r="AZ4" s="39"/>
      <c r="BA4" s="39"/>
      <c r="BB4" s="39"/>
      <c r="BC4" s="156" t="s">
        <v>579</v>
      </c>
      <c r="BD4" s="156" t="s">
        <v>580</v>
      </c>
      <c r="BE4" s="39"/>
      <c r="BF4" s="156" t="s">
        <v>581</v>
      </c>
      <c r="BG4" s="39"/>
      <c r="BH4" s="215" t="s">
        <v>25</v>
      </c>
      <c r="BI4" s="215"/>
      <c r="BJ4" s="215"/>
      <c r="BK4" s="392" t="s">
        <v>582</v>
      </c>
      <c r="BL4" s="393"/>
      <c r="BM4" s="396" t="s">
        <v>583</v>
      </c>
      <c r="BN4" s="393"/>
      <c r="BO4" s="397" t="s">
        <v>584</v>
      </c>
    </row>
    <row r="5" ht="45" spans="1:67">
      <c r="A5" s="142"/>
      <c r="B5" s="37"/>
      <c r="C5" s="37"/>
      <c r="D5" s="141"/>
      <c r="E5" s="141"/>
      <c r="F5" s="142"/>
      <c r="G5" s="142"/>
      <c r="H5" s="39"/>
      <c r="I5" s="297"/>
      <c r="J5" s="157"/>
      <c r="K5" s="156" t="s">
        <v>585</v>
      </c>
      <c r="L5" s="156" t="s">
        <v>586</v>
      </c>
      <c r="M5" s="156" t="s">
        <v>587</v>
      </c>
      <c r="N5" s="156" t="s">
        <v>588</v>
      </c>
      <c r="O5" s="372" t="s">
        <v>589</v>
      </c>
      <c r="P5" s="159"/>
      <c r="Q5" s="372" t="s">
        <v>590</v>
      </c>
      <c r="R5" s="159"/>
      <c r="S5" s="156" t="s">
        <v>591</v>
      </c>
      <c r="T5" s="156"/>
      <c r="U5" s="374" t="s">
        <v>592</v>
      </c>
      <c r="V5" s="374" t="s">
        <v>593</v>
      </c>
      <c r="W5" s="374" t="s">
        <v>594</v>
      </c>
      <c r="X5" s="374" t="s">
        <v>595</v>
      </c>
      <c r="Y5" s="374" t="str">
        <f>新建!AA5</f>
        <v>10月31日年度投资完成</v>
      </c>
      <c r="Z5" s="379" t="s">
        <v>596</v>
      </c>
      <c r="AA5" s="374" t="s">
        <v>2113</v>
      </c>
      <c r="AB5" s="374" t="s">
        <v>598</v>
      </c>
      <c r="AC5" s="374" t="s">
        <v>599</v>
      </c>
      <c r="AD5" s="374" t="s">
        <v>2114</v>
      </c>
      <c r="AE5" s="374" t="s">
        <v>2115</v>
      </c>
      <c r="AF5" s="374" t="s">
        <v>600</v>
      </c>
      <c r="AG5" s="181"/>
      <c r="AH5" s="385" t="str">
        <f>新建!AJ5</f>
        <v>6月30日开工数</v>
      </c>
      <c r="AI5" s="188"/>
      <c r="AJ5" s="373" t="s">
        <v>602</v>
      </c>
      <c r="AK5" s="189"/>
      <c r="AL5" s="384"/>
      <c r="AM5" s="276" t="s">
        <v>603</v>
      </c>
      <c r="AN5" s="386" t="s">
        <v>51</v>
      </c>
      <c r="AO5" s="386" t="s">
        <v>604</v>
      </c>
      <c r="AP5" s="268" t="s">
        <v>605</v>
      </c>
      <c r="AQ5" s="268" t="s">
        <v>606</v>
      </c>
      <c r="AR5" s="268" t="s">
        <v>607</v>
      </c>
      <c r="AS5" s="29" t="s">
        <v>608</v>
      </c>
      <c r="AT5" s="156" t="s">
        <v>609</v>
      </c>
      <c r="AU5" s="156" t="s">
        <v>610</v>
      </c>
      <c r="AV5" s="156" t="s">
        <v>611</v>
      </c>
      <c r="AW5" s="156" t="s">
        <v>612</v>
      </c>
      <c r="AX5" s="156" t="s">
        <v>613</v>
      </c>
      <c r="AY5" s="156" t="s">
        <v>614</v>
      </c>
      <c r="AZ5" s="156" t="s">
        <v>615</v>
      </c>
      <c r="BA5" s="156" t="s">
        <v>616</v>
      </c>
      <c r="BB5" s="156" t="s">
        <v>617</v>
      </c>
      <c r="BC5" s="39"/>
      <c r="BD5" s="156" t="s">
        <v>618</v>
      </c>
      <c r="BE5" s="156" t="s">
        <v>619</v>
      </c>
      <c r="BF5" s="156" t="s">
        <v>620</v>
      </c>
      <c r="BG5" s="156" t="s">
        <v>619</v>
      </c>
      <c r="BH5" s="156" t="s">
        <v>621</v>
      </c>
      <c r="BI5" s="156" t="s">
        <v>622</v>
      </c>
      <c r="BJ5" s="394" t="s">
        <v>623</v>
      </c>
      <c r="BK5" s="156" t="s">
        <v>624</v>
      </c>
      <c r="BL5" s="394" t="s">
        <v>623</v>
      </c>
      <c r="BM5" s="398" t="s">
        <v>72</v>
      </c>
      <c r="BN5" s="398" t="s">
        <v>73</v>
      </c>
      <c r="BO5" s="223"/>
    </row>
    <row r="6" ht="31" customHeight="1" spans="1:67">
      <c r="A6" s="142"/>
      <c r="B6" s="37"/>
      <c r="C6" s="37"/>
      <c r="D6" s="367" t="s">
        <v>625</v>
      </c>
      <c r="E6" s="367" t="s">
        <v>626</v>
      </c>
      <c r="F6" s="142"/>
      <c r="G6" s="142"/>
      <c r="H6" s="39"/>
      <c r="I6" s="298"/>
      <c r="J6" s="160"/>
      <c r="K6" s="39"/>
      <c r="L6" s="39"/>
      <c r="M6" s="39"/>
      <c r="N6" s="39"/>
      <c r="O6" s="156" t="s">
        <v>627</v>
      </c>
      <c r="P6" s="39" t="s">
        <v>628</v>
      </c>
      <c r="Q6" s="156" t="s">
        <v>627</v>
      </c>
      <c r="R6" s="39" t="s">
        <v>628</v>
      </c>
      <c r="S6" s="39" t="s">
        <v>2116</v>
      </c>
      <c r="T6" s="39" t="s">
        <v>2117</v>
      </c>
      <c r="U6" s="164"/>
      <c r="V6" s="164"/>
      <c r="W6" s="164"/>
      <c r="X6" s="164"/>
      <c r="Y6" s="164"/>
      <c r="Z6" s="380"/>
      <c r="AA6" s="164"/>
      <c r="AB6" s="164"/>
      <c r="AC6" s="164"/>
      <c r="AD6" s="164"/>
      <c r="AE6" s="164"/>
      <c r="AF6" s="164"/>
      <c r="AG6" s="181"/>
      <c r="AH6" s="142" t="s">
        <v>633</v>
      </c>
      <c r="AI6" s="387" t="s">
        <v>634</v>
      </c>
      <c r="AJ6" s="159" t="s">
        <v>635</v>
      </c>
      <c r="AK6" s="39" t="s">
        <v>636</v>
      </c>
      <c r="AL6" s="378" t="s">
        <v>84</v>
      </c>
      <c r="AM6" s="142"/>
      <c r="AN6" s="194"/>
      <c r="AO6" s="194"/>
      <c r="AP6" s="268"/>
      <c r="AQ6" s="268"/>
      <c r="AR6" s="268"/>
      <c r="AS6" s="29"/>
      <c r="AT6" s="39"/>
      <c r="AU6" s="39"/>
      <c r="AV6" s="39"/>
      <c r="AW6" s="39"/>
      <c r="AX6" s="39"/>
      <c r="AY6" s="39"/>
      <c r="AZ6" s="39"/>
      <c r="BA6" s="39"/>
      <c r="BB6" s="39"/>
      <c r="BC6" s="39"/>
      <c r="BD6" s="39"/>
      <c r="BE6" s="156" t="s">
        <v>66</v>
      </c>
      <c r="BF6" s="156" t="s">
        <v>67</v>
      </c>
      <c r="BG6" s="156" t="s">
        <v>66</v>
      </c>
      <c r="BH6" s="156"/>
      <c r="BI6" s="156" t="s">
        <v>69</v>
      </c>
      <c r="BJ6" s="215" t="s">
        <v>70</v>
      </c>
      <c r="BK6" s="156"/>
      <c r="BL6" s="215"/>
      <c r="BM6" s="399"/>
      <c r="BN6" s="399"/>
      <c r="BO6" s="223"/>
    </row>
    <row r="7" s="17" customFormat="1" ht="42" customHeight="1" spans="1:67">
      <c r="A7" s="142" t="s">
        <v>608</v>
      </c>
      <c r="B7" s="37">
        <f>B8+B27+B88</f>
        <v>116</v>
      </c>
      <c r="C7" s="37"/>
      <c r="D7" s="37">
        <f t="shared" ref="D7:H7" si="0">D8+D27+D88</f>
        <v>108</v>
      </c>
      <c r="E7" s="37">
        <f t="shared" si="0"/>
        <v>528605</v>
      </c>
      <c r="F7" s="142"/>
      <c r="G7" s="142"/>
      <c r="H7" s="37">
        <f t="shared" si="0"/>
        <v>1221141.5</v>
      </c>
      <c r="I7" s="37">
        <f t="shared" ref="I7:Y7" si="1">I8+I27+I88</f>
        <v>77764</v>
      </c>
      <c r="J7" s="37">
        <f t="shared" si="1"/>
        <v>605062.5</v>
      </c>
      <c r="K7" s="37">
        <f t="shared" si="1"/>
        <v>112</v>
      </c>
      <c r="L7" s="37">
        <f t="shared" si="1"/>
        <v>112</v>
      </c>
      <c r="M7" s="37">
        <f t="shared" si="1"/>
        <v>112</v>
      </c>
      <c r="N7" s="37">
        <f t="shared" si="1"/>
        <v>112</v>
      </c>
      <c r="O7" s="37">
        <f t="shared" si="1"/>
        <v>116</v>
      </c>
      <c r="P7" s="37">
        <f t="shared" si="1"/>
        <v>0</v>
      </c>
      <c r="Q7" s="37">
        <f t="shared" si="1"/>
        <v>112</v>
      </c>
      <c r="R7" s="37">
        <f t="shared" si="1"/>
        <v>4</v>
      </c>
      <c r="S7" s="37">
        <f t="shared" si="1"/>
        <v>4</v>
      </c>
      <c r="T7" s="37">
        <f t="shared" si="1"/>
        <v>112</v>
      </c>
      <c r="U7" s="37">
        <f t="shared" si="1"/>
        <v>605062.5</v>
      </c>
      <c r="V7" s="37">
        <f t="shared" si="1"/>
        <v>599012.5</v>
      </c>
      <c r="W7" s="37">
        <f t="shared" si="1"/>
        <v>0.00147190757959989</v>
      </c>
      <c r="X7" s="37">
        <f t="shared" si="1"/>
        <v>544200.5</v>
      </c>
      <c r="Y7" s="37">
        <f t="shared" si="1"/>
        <v>417646</v>
      </c>
      <c r="Z7" s="180">
        <f>Y7/J7</f>
        <v>0.690252659849189</v>
      </c>
      <c r="AA7" s="37">
        <f t="shared" ref="AA7:AF7" si="2">AA8+AA27+AA88</f>
        <v>453025</v>
      </c>
      <c r="AB7" s="37">
        <f t="shared" si="2"/>
        <v>95</v>
      </c>
      <c r="AC7" s="37">
        <f t="shared" si="2"/>
        <v>178670.8</v>
      </c>
      <c r="AD7" s="142"/>
      <c r="AE7" s="37">
        <f t="shared" si="2"/>
        <v>336610.125</v>
      </c>
      <c r="AF7" s="175">
        <f t="shared" si="2"/>
        <v>80035.875</v>
      </c>
      <c r="AG7" s="181"/>
      <c r="AH7" s="175">
        <f t="shared" ref="AH7:AK7" si="3">AH8+AH27+AH88</f>
        <v>108</v>
      </c>
      <c r="AI7" s="195">
        <f>AH7/B7</f>
        <v>0.931034482758621</v>
      </c>
      <c r="AJ7" s="175">
        <f t="shared" si="3"/>
        <v>3207</v>
      </c>
      <c r="AK7" s="175">
        <f t="shared" si="3"/>
        <v>2957</v>
      </c>
      <c r="AL7" s="378">
        <f>AK7/AJ7</f>
        <v>0.922045525413159</v>
      </c>
      <c r="AM7" s="142"/>
      <c r="AN7" s="175">
        <f>AN8+AN27+AN88</f>
        <v>89.4</v>
      </c>
      <c r="AO7" s="175">
        <f>AO8+AO27+AO88</f>
        <v>18.6</v>
      </c>
      <c r="AP7" s="142"/>
      <c r="AQ7" s="142"/>
      <c r="AR7" s="142"/>
      <c r="AS7" s="175">
        <f>AS8+AS27+AS88</f>
        <v>605062.5</v>
      </c>
      <c r="AT7" s="175">
        <f t="shared" ref="AT7:BB7" si="4">AT8+AT27+AT88</f>
        <v>19396</v>
      </c>
      <c r="AU7" s="175">
        <f t="shared" si="4"/>
        <v>11965.6</v>
      </c>
      <c r="AV7" s="175">
        <f t="shared" si="4"/>
        <v>64266</v>
      </c>
      <c r="AW7" s="175">
        <f t="shared" si="4"/>
        <v>62033</v>
      </c>
      <c r="AX7" s="175">
        <f t="shared" si="4"/>
        <v>3710</v>
      </c>
      <c r="AY7" s="175">
        <f t="shared" si="4"/>
        <v>73000</v>
      </c>
      <c r="AZ7" s="175">
        <f t="shared" si="4"/>
        <v>22481</v>
      </c>
      <c r="BA7" s="175">
        <f t="shared" si="4"/>
        <v>333594.9</v>
      </c>
      <c r="BB7" s="175">
        <f t="shared" si="4"/>
        <v>14616</v>
      </c>
      <c r="BC7" s="39"/>
      <c r="BD7" s="39"/>
      <c r="BE7" s="156"/>
      <c r="BF7" s="156"/>
      <c r="BG7" s="156"/>
      <c r="BH7" s="156"/>
      <c r="BI7" s="156"/>
      <c r="BJ7" s="215"/>
      <c r="BK7" s="156"/>
      <c r="BL7" s="215"/>
      <c r="BM7" s="394"/>
      <c r="BN7" s="394"/>
      <c r="BO7" s="223"/>
    </row>
    <row r="8" s="17" customFormat="1" ht="42" customHeight="1" spans="1:67">
      <c r="A8" s="368" t="s">
        <v>2118</v>
      </c>
      <c r="B8" s="368">
        <f>SUM(B9:B26)</f>
        <v>18</v>
      </c>
      <c r="C8" s="368"/>
      <c r="D8" s="368">
        <f t="shared" ref="D8:J8" si="5">SUM(D9:D26)</f>
        <v>18</v>
      </c>
      <c r="E8" s="368">
        <f t="shared" si="5"/>
        <v>95387</v>
      </c>
      <c r="F8" s="369"/>
      <c r="G8" s="369"/>
      <c r="H8" s="368">
        <f t="shared" si="5"/>
        <v>430351</v>
      </c>
      <c r="I8" s="368">
        <f t="shared" si="5"/>
        <v>77764</v>
      </c>
      <c r="J8" s="368">
        <f t="shared" si="5"/>
        <v>95387</v>
      </c>
      <c r="K8" s="368">
        <f t="shared" ref="K8:Y8" si="6">SUM(K9:K26)</f>
        <v>18</v>
      </c>
      <c r="L8" s="368">
        <f t="shared" si="6"/>
        <v>18</v>
      </c>
      <c r="M8" s="368">
        <f t="shared" si="6"/>
        <v>18</v>
      </c>
      <c r="N8" s="368">
        <f t="shared" si="6"/>
        <v>18</v>
      </c>
      <c r="O8" s="368">
        <f t="shared" si="6"/>
        <v>18</v>
      </c>
      <c r="P8" s="368">
        <f t="shared" si="6"/>
        <v>0</v>
      </c>
      <c r="Q8" s="368">
        <f t="shared" si="6"/>
        <v>18</v>
      </c>
      <c r="R8" s="368">
        <f t="shared" si="6"/>
        <v>0</v>
      </c>
      <c r="S8" s="368">
        <f t="shared" si="6"/>
        <v>0</v>
      </c>
      <c r="T8" s="368">
        <f t="shared" si="6"/>
        <v>18</v>
      </c>
      <c r="U8" s="368">
        <f t="shared" si="6"/>
        <v>95387</v>
      </c>
      <c r="V8" s="368">
        <f t="shared" si="6"/>
        <v>95387</v>
      </c>
      <c r="W8" s="368">
        <f t="shared" si="6"/>
        <v>0</v>
      </c>
      <c r="X8" s="368">
        <f t="shared" si="6"/>
        <v>95387</v>
      </c>
      <c r="Y8" s="368">
        <f t="shared" si="6"/>
        <v>89073</v>
      </c>
      <c r="Z8" s="180">
        <f>Y8/J8</f>
        <v>0.933806493547339</v>
      </c>
      <c r="AA8" s="368">
        <f t="shared" ref="AA8:AF8" si="7">SUM(AA9:AA26)</f>
        <v>94387</v>
      </c>
      <c r="AB8" s="368">
        <f t="shared" si="7"/>
        <v>18</v>
      </c>
      <c r="AC8" s="368">
        <f t="shared" si="7"/>
        <v>45565</v>
      </c>
      <c r="AD8" s="368"/>
      <c r="AE8" s="368">
        <f t="shared" si="7"/>
        <v>0</v>
      </c>
      <c r="AF8" s="175">
        <f t="shared" si="7"/>
        <v>89073</v>
      </c>
      <c r="AG8" s="388"/>
      <c r="AH8" s="368">
        <f>SUM(AH9:AH26)</f>
        <v>18</v>
      </c>
      <c r="AI8" s="195">
        <f>AH8/B8</f>
        <v>1</v>
      </c>
      <c r="AJ8" s="368">
        <f>SUM(AJ9:AJ26)</f>
        <v>861</v>
      </c>
      <c r="AK8" s="368">
        <f>SUM(AK9:AK26)</f>
        <v>781</v>
      </c>
      <c r="AL8" s="378">
        <f>AK8/AJ8</f>
        <v>0.907084785133566</v>
      </c>
      <c r="AM8" s="369"/>
      <c r="AN8" s="368">
        <f>B8</f>
        <v>18</v>
      </c>
      <c r="AO8" s="368">
        <f>AH8-AN8</f>
        <v>0</v>
      </c>
      <c r="AP8" s="390"/>
      <c r="AQ8" s="368"/>
      <c r="AR8" s="368"/>
      <c r="AS8" s="368">
        <f>SUM(AS9:AS26)</f>
        <v>95387</v>
      </c>
      <c r="AT8" s="368">
        <f t="shared" ref="AT8:BB8" si="8">SUM(AT9:AT26)</f>
        <v>3500</v>
      </c>
      <c r="AU8" s="368">
        <f t="shared" si="8"/>
        <v>0</v>
      </c>
      <c r="AV8" s="368">
        <f t="shared" si="8"/>
        <v>4600</v>
      </c>
      <c r="AW8" s="368">
        <f t="shared" si="8"/>
        <v>0</v>
      </c>
      <c r="AX8" s="368">
        <f t="shared" si="8"/>
        <v>2720</v>
      </c>
      <c r="AY8" s="368">
        <f t="shared" si="8"/>
        <v>20000</v>
      </c>
      <c r="AZ8" s="368">
        <f t="shared" si="8"/>
        <v>0</v>
      </c>
      <c r="BA8" s="368">
        <f t="shared" si="8"/>
        <v>63801</v>
      </c>
      <c r="BB8" s="368">
        <f t="shared" si="8"/>
        <v>766</v>
      </c>
      <c r="BC8" s="390"/>
      <c r="BD8" s="390"/>
      <c r="BE8" s="390"/>
      <c r="BF8" s="390"/>
      <c r="BG8" s="390"/>
      <c r="BH8" s="390"/>
      <c r="BI8" s="390"/>
      <c r="BJ8" s="368"/>
      <c r="BK8" s="368"/>
      <c r="BL8" s="368"/>
      <c r="BM8" s="390"/>
      <c r="BN8" s="390"/>
      <c r="BO8" s="369"/>
    </row>
    <row r="9" ht="42" customHeight="1" spans="1:67">
      <c r="A9" s="402">
        <f>续建!A53</f>
        <v>28</v>
      </c>
      <c r="B9" s="402">
        <f>续建!B53</f>
        <v>1</v>
      </c>
      <c r="C9" s="402" t="str">
        <f>续建!C53</f>
        <v>阿图什市</v>
      </c>
      <c r="D9" s="402">
        <f>续建!D53</f>
        <v>1</v>
      </c>
      <c r="E9" s="402">
        <f>续建!E53</f>
        <v>1200</v>
      </c>
      <c r="F9" s="403" t="str">
        <f>续建!F53</f>
        <v>阿图什市格达良乡库尔干村村容村貌提升改造项目</v>
      </c>
      <c r="G9" s="403" t="str">
        <f>续建!G53</f>
        <v>新建污水管网5公里及配套附属设施建设</v>
      </c>
      <c r="H9" s="402">
        <f>续建!H53</f>
        <v>1200</v>
      </c>
      <c r="I9" s="402">
        <f>续建!I53</f>
        <v>0</v>
      </c>
      <c r="J9" s="402">
        <f>续建!J53</f>
        <v>1200</v>
      </c>
      <c r="K9" s="402">
        <f>续建!K53</f>
        <v>1</v>
      </c>
      <c r="L9" s="402">
        <f>续建!L53</f>
        <v>1</v>
      </c>
      <c r="M9" s="402">
        <f>续建!M53</f>
        <v>1</v>
      </c>
      <c r="N9" s="402">
        <f>续建!N53</f>
        <v>1</v>
      </c>
      <c r="O9" s="402">
        <f>续建!O53</f>
        <v>1</v>
      </c>
      <c r="P9" s="402">
        <f>续建!P53</f>
        <v>0</v>
      </c>
      <c r="Q9" s="402">
        <f>续建!Q53</f>
        <v>1</v>
      </c>
      <c r="R9" s="402">
        <f>续建!R53</f>
        <v>0</v>
      </c>
      <c r="S9" s="402">
        <f>续建!S53</f>
        <v>0</v>
      </c>
      <c r="T9" s="402">
        <f>续建!T53</f>
        <v>1</v>
      </c>
      <c r="U9" s="402">
        <f>续建!U53</f>
        <v>1200</v>
      </c>
      <c r="V9" s="402">
        <f>续建!V53</f>
        <v>1200</v>
      </c>
      <c r="W9" s="402">
        <f>续建!W53</f>
        <v>0</v>
      </c>
      <c r="X9" s="402">
        <f>续建!X53</f>
        <v>1200</v>
      </c>
      <c r="Y9" s="402">
        <f>续建!Y53</f>
        <v>1140</v>
      </c>
      <c r="Z9" s="404">
        <f>续建!Z53</f>
        <v>0.95</v>
      </c>
      <c r="AA9" s="402">
        <f>续建!AA53</f>
        <v>1200</v>
      </c>
      <c r="AB9" s="402">
        <f>续建!AB53</f>
        <v>1</v>
      </c>
      <c r="AC9" s="402">
        <f>续建!AC53</f>
        <v>952</v>
      </c>
      <c r="AD9" s="402">
        <f>续建!AD53</f>
        <v>0</v>
      </c>
      <c r="AE9" s="402">
        <f>续建!AE53</f>
        <v>0</v>
      </c>
      <c r="AF9" s="402">
        <f>续建!AF53</f>
        <v>1140</v>
      </c>
      <c r="AG9" s="405">
        <f>续建!AG53</f>
        <v>44621</v>
      </c>
      <c r="AH9" s="402">
        <f>续建!AH53</f>
        <v>1</v>
      </c>
      <c r="AI9" s="402">
        <f>续建!AI53</f>
        <v>0</v>
      </c>
      <c r="AJ9" s="402">
        <f>续建!AJ53</f>
        <v>40</v>
      </c>
      <c r="AK9" s="402">
        <f>续建!AK53</f>
        <v>20</v>
      </c>
      <c r="AL9" s="404">
        <f>续建!AL53</f>
        <v>0.5</v>
      </c>
      <c r="AM9" s="403" t="str">
        <f>续建!AM53</f>
        <v>工程总体完成95%。</v>
      </c>
      <c r="AN9" s="402">
        <f>续建!AN53</f>
        <v>0</v>
      </c>
      <c r="AO9" s="402">
        <f>续建!AO53</f>
        <v>0</v>
      </c>
      <c r="AP9" s="370">
        <f>续建!AP53</f>
        <v>0</v>
      </c>
      <c r="AQ9" s="402">
        <f>续建!AQ53</f>
        <v>0</v>
      </c>
      <c r="AR9" s="402">
        <f>续建!AR53</f>
        <v>0</v>
      </c>
      <c r="AS9" s="402">
        <f>续建!AS53</f>
        <v>1200</v>
      </c>
      <c r="AT9" s="402">
        <f>续建!AT53</f>
        <v>0</v>
      </c>
      <c r="AU9" s="402">
        <f>续建!AU53</f>
        <v>0</v>
      </c>
      <c r="AV9" s="402">
        <f>续建!AV53</f>
        <v>1200</v>
      </c>
      <c r="AW9" s="402">
        <f>续建!AW53</f>
        <v>0</v>
      </c>
      <c r="AX9" s="402">
        <f>续建!AX53</f>
        <v>0</v>
      </c>
      <c r="AY9" s="402">
        <f>续建!AY53</f>
        <v>0</v>
      </c>
      <c r="AZ9" s="402">
        <f>续建!AZ53</f>
        <v>0</v>
      </c>
      <c r="BA9" s="402">
        <f>续建!BA53</f>
        <v>0</v>
      </c>
      <c r="BB9" s="402">
        <f>续建!BB53</f>
        <v>0</v>
      </c>
      <c r="BC9" s="370" t="str">
        <f>续建!BC53</f>
        <v>住房和城乡建设专班</v>
      </c>
      <c r="BD9" s="370" t="str">
        <f>续建!BD53</f>
        <v>州生态环境局</v>
      </c>
      <c r="BE9" s="370" t="str">
        <f>续建!BE53</f>
        <v>哈力比业提·阿布都卡德尔</v>
      </c>
      <c r="BF9" s="370" t="str">
        <f>续建!BF53</f>
        <v>阿图什市</v>
      </c>
      <c r="BG9" s="370" t="str">
        <f>续建!BG53</f>
        <v>赵忠</v>
      </c>
      <c r="BH9" s="370" t="str">
        <f>续建!BH53</f>
        <v>阿图什市环保局</v>
      </c>
      <c r="BI9" s="370" t="str">
        <f>续建!BI53</f>
        <v>封碧玉</v>
      </c>
      <c r="BJ9" s="402">
        <f>续建!BJ53</f>
        <v>13899488333</v>
      </c>
      <c r="BK9" s="402" t="str">
        <f>续建!BK53</f>
        <v>冯文</v>
      </c>
      <c r="BL9" s="402">
        <f>续建!BL53</f>
        <v>16609087799</v>
      </c>
      <c r="BM9" s="370" t="str">
        <f>续建!BM53</f>
        <v>格达良乡</v>
      </c>
      <c r="BN9" s="370" t="str">
        <f>续建!BN53</f>
        <v>库尔干村</v>
      </c>
      <c r="BO9" s="403" t="str">
        <f>续建!BO53</f>
        <v>5.24日替换</v>
      </c>
    </row>
    <row r="10" ht="42" customHeight="1" spans="1:67">
      <c r="A10" s="402">
        <f>续建!A54</f>
        <v>29</v>
      </c>
      <c r="B10" s="402">
        <f>续建!B54</f>
        <v>1</v>
      </c>
      <c r="C10" s="402" t="str">
        <f>续建!C54</f>
        <v>阿图什市</v>
      </c>
      <c r="D10" s="402">
        <f>续建!D54</f>
        <v>1</v>
      </c>
      <c r="E10" s="402">
        <f>续建!E54</f>
        <v>1800</v>
      </c>
      <c r="F10" s="403" t="str">
        <f>续建!F54</f>
        <v>阿图什市哈拉峻乡琼哈拉峻村公共服务提升工程项目</v>
      </c>
      <c r="G10" s="403" t="str">
        <f>续建!G54</f>
        <v>新建道路1.9公里及配套附属设施建设</v>
      </c>
      <c r="H10" s="402">
        <f>续建!H54</f>
        <v>1800</v>
      </c>
      <c r="I10" s="402">
        <f>续建!I54</f>
        <v>0</v>
      </c>
      <c r="J10" s="402">
        <f>续建!J54</f>
        <v>1800</v>
      </c>
      <c r="K10" s="402">
        <f>续建!K54</f>
        <v>1</v>
      </c>
      <c r="L10" s="402">
        <f>续建!L54</f>
        <v>1</v>
      </c>
      <c r="M10" s="402">
        <f>续建!M54</f>
        <v>1</v>
      </c>
      <c r="N10" s="402">
        <f>续建!N54</f>
        <v>1</v>
      </c>
      <c r="O10" s="402">
        <f>续建!O54</f>
        <v>1</v>
      </c>
      <c r="P10" s="402">
        <f>续建!P54</f>
        <v>0</v>
      </c>
      <c r="Q10" s="402">
        <f>续建!Q54</f>
        <v>1</v>
      </c>
      <c r="R10" s="402">
        <f>续建!R54</f>
        <v>0</v>
      </c>
      <c r="S10" s="402">
        <f>续建!S54</f>
        <v>0</v>
      </c>
      <c r="T10" s="402">
        <f>续建!T54</f>
        <v>1</v>
      </c>
      <c r="U10" s="402">
        <f>续建!U54</f>
        <v>1800</v>
      </c>
      <c r="V10" s="402">
        <f>续建!V54</f>
        <v>1800</v>
      </c>
      <c r="W10" s="402">
        <f>续建!W54</f>
        <v>0</v>
      </c>
      <c r="X10" s="402">
        <f>续建!X54</f>
        <v>1800</v>
      </c>
      <c r="Y10" s="402">
        <f>续建!Y54</f>
        <v>1700</v>
      </c>
      <c r="Z10" s="404">
        <f>续建!Z54</f>
        <v>0.944444444444444</v>
      </c>
      <c r="AA10" s="402">
        <f>续建!AA54</f>
        <v>1800</v>
      </c>
      <c r="AB10" s="402">
        <f>续建!AB54</f>
        <v>1</v>
      </c>
      <c r="AC10" s="402">
        <f>续建!AC54</f>
        <v>347</v>
      </c>
      <c r="AD10" s="402">
        <f>续建!AD54</f>
        <v>0</v>
      </c>
      <c r="AE10" s="402">
        <f>续建!AE54</f>
        <v>0</v>
      </c>
      <c r="AF10" s="402">
        <f>续建!AF54</f>
        <v>1700</v>
      </c>
      <c r="AG10" s="405">
        <f>续建!AG54</f>
        <v>44640</v>
      </c>
      <c r="AH10" s="402">
        <f>续建!AH54</f>
        <v>1</v>
      </c>
      <c r="AI10" s="402">
        <f>续建!AI54</f>
        <v>0</v>
      </c>
      <c r="AJ10" s="402">
        <f>续建!AJ54</f>
        <v>25</v>
      </c>
      <c r="AK10" s="402">
        <f>续建!AK54</f>
        <v>25</v>
      </c>
      <c r="AL10" s="404">
        <f>续建!AL54</f>
        <v>1</v>
      </c>
      <c r="AM10" s="403" t="str">
        <f>续建!AM54</f>
        <v>绿化、排水工、弱电强电工程均已完成、人行道完成约70%，总工程量完成约90%。</v>
      </c>
      <c r="AN10" s="402">
        <f>续建!AN54</f>
        <v>0</v>
      </c>
      <c r="AO10" s="402">
        <f>续建!AO54</f>
        <v>0</v>
      </c>
      <c r="AP10" s="370">
        <f>续建!AP54</f>
        <v>0</v>
      </c>
      <c r="AQ10" s="402">
        <f>续建!AQ54</f>
        <v>0</v>
      </c>
      <c r="AR10" s="402">
        <f>续建!AR54</f>
        <v>0</v>
      </c>
      <c r="AS10" s="402">
        <f>续建!AS54</f>
        <v>1800</v>
      </c>
      <c r="AT10" s="402">
        <f>续建!AT54</f>
        <v>0</v>
      </c>
      <c r="AU10" s="402">
        <f>续建!AU54</f>
        <v>0</v>
      </c>
      <c r="AV10" s="402">
        <f>续建!AV54</f>
        <v>1800</v>
      </c>
      <c r="AW10" s="402">
        <f>续建!AW54</f>
        <v>0</v>
      </c>
      <c r="AX10" s="402">
        <f>续建!AX54</f>
        <v>0</v>
      </c>
      <c r="AY10" s="402">
        <f>续建!AY54</f>
        <v>0</v>
      </c>
      <c r="AZ10" s="402">
        <f>续建!AZ54</f>
        <v>0</v>
      </c>
      <c r="BA10" s="402">
        <f>续建!BA54</f>
        <v>0</v>
      </c>
      <c r="BB10" s="402">
        <f>续建!BB54</f>
        <v>0</v>
      </c>
      <c r="BC10" s="370" t="str">
        <f>续建!BC54</f>
        <v>住房和城乡建设专班</v>
      </c>
      <c r="BD10" s="370" t="str">
        <f>续建!BD54</f>
        <v>州住建局</v>
      </c>
      <c r="BE10" s="370" t="str">
        <f>续建!BE54</f>
        <v>王海江</v>
      </c>
      <c r="BF10" s="370" t="str">
        <f>续建!BF54</f>
        <v>阿图什市</v>
      </c>
      <c r="BG10" s="370" t="str">
        <f>续建!BG54</f>
        <v>何晓波</v>
      </c>
      <c r="BH10" s="370" t="str">
        <f>续建!BH54</f>
        <v>阿图什市住建局</v>
      </c>
      <c r="BI10" s="370" t="str">
        <f>续建!BI54</f>
        <v>王鑫</v>
      </c>
      <c r="BJ10" s="402">
        <f>续建!BJ54</f>
        <v>13579578495</v>
      </c>
      <c r="BK10" s="402" t="str">
        <f>续建!BK54</f>
        <v>何显文</v>
      </c>
      <c r="BL10" s="402">
        <f>续建!BL54</f>
        <v>18809088881</v>
      </c>
      <c r="BM10" s="370" t="str">
        <f>续建!BM54</f>
        <v>哈拉峻乡</v>
      </c>
      <c r="BN10" s="370" t="str">
        <f>续建!BN54</f>
        <v>琼哈拉峻村</v>
      </c>
      <c r="BO10" s="403" t="str">
        <f>续建!BO54</f>
        <v>5.24日替换</v>
      </c>
    </row>
    <row r="11" ht="42" customHeight="1" spans="1:67">
      <c r="A11" s="402">
        <f>续建!A23</f>
        <v>6</v>
      </c>
      <c r="B11" s="402">
        <f>续建!B23</f>
        <v>1</v>
      </c>
      <c r="C11" s="402" t="str">
        <f>续建!C23</f>
        <v>阿图什市</v>
      </c>
      <c r="D11" s="402">
        <f>续建!D23</f>
        <v>1</v>
      </c>
      <c r="E11" s="402">
        <f>续建!E23</f>
        <v>766</v>
      </c>
      <c r="F11" s="403" t="str">
        <f>续建!F23</f>
        <v>阿图什市牧区冬春季牧场畜牧业生产用房建设项目</v>
      </c>
      <c r="G11" s="403" t="str">
        <f>续建!G23</f>
        <v>新建150套畜牧业生产用房</v>
      </c>
      <c r="H11" s="402">
        <f>续建!H23</f>
        <v>1060</v>
      </c>
      <c r="I11" s="402">
        <f>续建!I23</f>
        <v>294</v>
      </c>
      <c r="J11" s="402">
        <f>续建!J23</f>
        <v>766</v>
      </c>
      <c r="K11" s="402">
        <f>续建!K23</f>
        <v>1</v>
      </c>
      <c r="L11" s="402">
        <f>续建!L23</f>
        <v>1</v>
      </c>
      <c r="M11" s="402">
        <f>续建!M23</f>
        <v>1</v>
      </c>
      <c r="N11" s="402">
        <f>续建!N23</f>
        <v>1</v>
      </c>
      <c r="O11" s="402">
        <f>续建!O23</f>
        <v>1</v>
      </c>
      <c r="P11" s="402">
        <f>续建!P23</f>
        <v>0</v>
      </c>
      <c r="Q11" s="402">
        <f>续建!Q23</f>
        <v>1</v>
      </c>
      <c r="R11" s="402">
        <f>续建!R23</f>
        <v>0</v>
      </c>
      <c r="S11" s="402">
        <f>续建!S23</f>
        <v>0</v>
      </c>
      <c r="T11" s="402">
        <f>续建!T23</f>
        <v>1</v>
      </c>
      <c r="U11" s="402">
        <f>续建!U23</f>
        <v>766</v>
      </c>
      <c r="V11" s="402">
        <f>续建!V23</f>
        <v>766</v>
      </c>
      <c r="W11" s="402">
        <f>续建!W23</f>
        <v>0</v>
      </c>
      <c r="X11" s="402">
        <f>续建!X23</f>
        <v>766</v>
      </c>
      <c r="Y11" s="402">
        <f>续建!Y23</f>
        <v>766</v>
      </c>
      <c r="Z11" s="404">
        <f>续建!Z23</f>
        <v>1</v>
      </c>
      <c r="AA11" s="402">
        <f>续建!AA23</f>
        <v>766</v>
      </c>
      <c r="AB11" s="402">
        <f>续建!AB23</f>
        <v>1</v>
      </c>
      <c r="AC11" s="402">
        <f>续建!AC23</f>
        <v>588</v>
      </c>
      <c r="AD11" s="402">
        <f>续建!AD23</f>
        <v>0</v>
      </c>
      <c r="AE11" s="402">
        <f>续建!AE23</f>
        <v>0</v>
      </c>
      <c r="AF11" s="402">
        <f>续建!AF23</f>
        <v>766</v>
      </c>
      <c r="AG11" s="405">
        <f>续建!AG23</f>
        <v>44635</v>
      </c>
      <c r="AH11" s="402">
        <f>续建!AH23</f>
        <v>1</v>
      </c>
      <c r="AI11" s="402">
        <f>续建!AI23</f>
        <v>0</v>
      </c>
      <c r="AJ11" s="402">
        <f>续建!AJ23</f>
        <v>50</v>
      </c>
      <c r="AK11" s="402">
        <f>续建!AK23</f>
        <v>40</v>
      </c>
      <c r="AL11" s="404">
        <f>续建!AL23</f>
        <v>0.8</v>
      </c>
      <c r="AM11" s="403" t="str">
        <f>续建!AM23</f>
        <v>已完工</v>
      </c>
      <c r="AN11" s="402">
        <f>续建!AN23</f>
        <v>0</v>
      </c>
      <c r="AO11" s="402">
        <f>续建!AO23</f>
        <v>0</v>
      </c>
      <c r="AP11" s="370">
        <f>续建!AP23</f>
        <v>0</v>
      </c>
      <c r="AQ11" s="402">
        <f>续建!AQ23</f>
        <v>0</v>
      </c>
      <c r="AR11" s="402">
        <f>续建!AR23</f>
        <v>0</v>
      </c>
      <c r="AS11" s="402">
        <f>续建!AS23</f>
        <v>766</v>
      </c>
      <c r="AT11" s="402">
        <f>续建!AT23</f>
        <v>0</v>
      </c>
      <c r="AU11" s="402">
        <f>续建!AU23</f>
        <v>0</v>
      </c>
      <c r="AV11" s="402">
        <f>续建!AV23</f>
        <v>0</v>
      </c>
      <c r="AW11" s="402">
        <f>续建!AW23</f>
        <v>0</v>
      </c>
      <c r="AX11" s="402">
        <f>续建!AX23</f>
        <v>0</v>
      </c>
      <c r="AY11" s="402">
        <f>续建!AY23</f>
        <v>0</v>
      </c>
      <c r="AZ11" s="402">
        <f>续建!AZ23</f>
        <v>0</v>
      </c>
      <c r="BA11" s="402">
        <f>续建!BA23</f>
        <v>0</v>
      </c>
      <c r="BB11" s="402">
        <f>续建!BB23</f>
        <v>766</v>
      </c>
      <c r="BC11" s="370" t="str">
        <f>续建!BC23</f>
        <v>乡村振兴专班</v>
      </c>
      <c r="BD11" s="370" t="str">
        <f>续建!BD23</f>
        <v>州畜牧兽医局</v>
      </c>
      <c r="BE11" s="370" t="str">
        <f>续建!BE23</f>
        <v>努尔艾力·买买提</v>
      </c>
      <c r="BF11" s="370" t="str">
        <f>续建!BF23</f>
        <v>阿图什市</v>
      </c>
      <c r="BG11" s="370" t="str">
        <f>续建!BG23</f>
        <v>阿不来孜江·托合提</v>
      </c>
      <c r="BH11" s="370" t="str">
        <f>续建!BH23</f>
        <v>阿图什市畜牧兽医局</v>
      </c>
      <c r="BI11" s="370" t="str">
        <f>续建!BI23</f>
        <v>太外库力</v>
      </c>
      <c r="BJ11" s="402">
        <f>续建!BJ23</f>
        <v>13649938355</v>
      </c>
      <c r="BK11" s="402" t="str">
        <f>续建!BK23</f>
        <v>杜飞</v>
      </c>
      <c r="BL11" s="402">
        <f>续建!BL23</f>
        <v>13649935666</v>
      </c>
      <c r="BM11" s="370" t="str">
        <f>续建!BM23</f>
        <v>哈拉峻乡</v>
      </c>
      <c r="BN11" s="370" t="str">
        <f>续建!BN23</f>
        <v>谢依提村</v>
      </c>
      <c r="BO11" s="403" t="str">
        <f>续建!BO23</f>
        <v>到位土地增减挂资金766万</v>
      </c>
    </row>
    <row r="12" ht="42" customHeight="1" spans="1:67">
      <c r="A12" s="402">
        <f>续建!A45</f>
        <v>22</v>
      </c>
      <c r="B12" s="402">
        <f>续建!B45</f>
        <v>1</v>
      </c>
      <c r="C12" s="402" t="str">
        <f>续建!C45</f>
        <v>阿图什市</v>
      </c>
      <c r="D12" s="402">
        <f>续建!D45</f>
        <v>1</v>
      </c>
      <c r="E12" s="402">
        <f>续建!E45</f>
        <v>2720</v>
      </c>
      <c r="F12" s="403" t="str">
        <f>续建!F45</f>
        <v>阿图什市儿童福利院异地建设项目</v>
      </c>
      <c r="G12" s="403" t="str">
        <f>续建!G45</f>
        <v>总建筑面积12672.95平方米及配套附属设施建设</v>
      </c>
      <c r="H12" s="402">
        <f>续建!H45</f>
        <v>4500</v>
      </c>
      <c r="I12" s="402">
        <f>续建!I45</f>
        <v>1780</v>
      </c>
      <c r="J12" s="402">
        <f>续建!J45</f>
        <v>2720</v>
      </c>
      <c r="K12" s="402">
        <f>续建!K45</f>
        <v>1</v>
      </c>
      <c r="L12" s="402">
        <f>续建!L45</f>
        <v>1</v>
      </c>
      <c r="M12" s="402">
        <f>续建!M45</f>
        <v>1</v>
      </c>
      <c r="N12" s="402">
        <f>续建!N45</f>
        <v>1</v>
      </c>
      <c r="O12" s="402">
        <f>续建!O45</f>
        <v>1</v>
      </c>
      <c r="P12" s="402">
        <f>续建!P45</f>
        <v>0</v>
      </c>
      <c r="Q12" s="402">
        <f>续建!Q45</f>
        <v>1</v>
      </c>
      <c r="R12" s="402">
        <f>续建!R45</f>
        <v>0</v>
      </c>
      <c r="S12" s="402">
        <f>续建!S45</f>
        <v>0</v>
      </c>
      <c r="T12" s="402">
        <f>续建!T45</f>
        <v>1</v>
      </c>
      <c r="U12" s="402">
        <f>续建!U45</f>
        <v>2720</v>
      </c>
      <c r="V12" s="402">
        <f>续建!V45</f>
        <v>2720</v>
      </c>
      <c r="W12" s="402">
        <f>续建!W45</f>
        <v>0</v>
      </c>
      <c r="X12" s="402">
        <f>续建!X45</f>
        <v>2720</v>
      </c>
      <c r="Y12" s="402">
        <f>续建!Y45</f>
        <v>2680</v>
      </c>
      <c r="Z12" s="404">
        <f>续建!Z45</f>
        <v>0.985294117647059</v>
      </c>
      <c r="AA12" s="402">
        <f>续建!AA45</f>
        <v>2720</v>
      </c>
      <c r="AB12" s="402">
        <f>续建!AB45</f>
        <v>1</v>
      </c>
      <c r="AC12" s="402">
        <f>续建!AC45</f>
        <v>3890</v>
      </c>
      <c r="AD12" s="402">
        <f>续建!AD45</f>
        <v>0</v>
      </c>
      <c r="AE12" s="402">
        <f>续建!AE45</f>
        <v>0</v>
      </c>
      <c r="AF12" s="402">
        <f>续建!AF45</f>
        <v>2680</v>
      </c>
      <c r="AG12" s="405">
        <f>续建!AG45</f>
        <v>44609</v>
      </c>
      <c r="AH12" s="402">
        <f>续建!AH45</f>
        <v>1</v>
      </c>
      <c r="AI12" s="402">
        <f>续建!AI45</f>
        <v>0</v>
      </c>
      <c r="AJ12" s="402">
        <f>续建!AJ45</f>
        <v>70</v>
      </c>
      <c r="AK12" s="402">
        <f>续建!AK45</f>
        <v>70</v>
      </c>
      <c r="AL12" s="404">
        <f>续建!AL45</f>
        <v>1</v>
      </c>
      <c r="AM12" s="403" t="str">
        <f>续建!AM45</f>
        <v>阿图什市儿童福利院异地新建项目施工一标段，后勤楼地砖已完成，行政楼二三层地砖已完成，大厅吊顶已完成，涂料已完成，康复楼、医疗楼二三层地砖已完成，外保温二三层已完成，宿舍楼地砖已完成，内部装修已完成，正在进行外部土地平整。</v>
      </c>
      <c r="AN12" s="402">
        <f>续建!AN45</f>
        <v>0</v>
      </c>
      <c r="AO12" s="402">
        <f>续建!AO45</f>
        <v>0</v>
      </c>
      <c r="AP12" s="370">
        <f>续建!AP45</f>
        <v>0</v>
      </c>
      <c r="AQ12" s="402">
        <f>续建!AQ45</f>
        <v>0</v>
      </c>
      <c r="AR12" s="402">
        <f>续建!AR45</f>
        <v>0</v>
      </c>
      <c r="AS12" s="402">
        <f>续建!AS45</f>
        <v>2720</v>
      </c>
      <c r="AT12" s="402">
        <f>续建!AT45</f>
        <v>0</v>
      </c>
      <c r="AU12" s="402">
        <f>续建!AU45</f>
        <v>0</v>
      </c>
      <c r="AV12" s="402">
        <f>续建!AV45</f>
        <v>0</v>
      </c>
      <c r="AW12" s="402">
        <f>续建!AW45</f>
        <v>0</v>
      </c>
      <c r="AX12" s="402">
        <f>续建!AX45</f>
        <v>2720</v>
      </c>
      <c r="AY12" s="402">
        <f>续建!AY45</f>
        <v>0</v>
      </c>
      <c r="AZ12" s="402">
        <f>续建!AZ45</f>
        <v>0</v>
      </c>
      <c r="BA12" s="402">
        <f>续建!BA45</f>
        <v>0</v>
      </c>
      <c r="BB12" s="402">
        <f>续建!BB45</f>
        <v>0</v>
      </c>
      <c r="BC12" s="370" t="str">
        <f>续建!BC45</f>
        <v>民政专班</v>
      </c>
      <c r="BD12" s="370" t="str">
        <f>续建!BD45</f>
        <v>州民政局</v>
      </c>
      <c r="BE12" s="370" t="str">
        <f>续建!BE45</f>
        <v>冯华</v>
      </c>
      <c r="BF12" s="370" t="str">
        <f>续建!BF45</f>
        <v>阿图什市</v>
      </c>
      <c r="BG12" s="370" t="str">
        <f>续建!BG45</f>
        <v>何晓波</v>
      </c>
      <c r="BH12" s="370" t="str">
        <f>续建!BH45</f>
        <v>阿图什市民政局</v>
      </c>
      <c r="BI12" s="370" t="str">
        <f>续建!BI45</f>
        <v>李斌</v>
      </c>
      <c r="BJ12" s="402">
        <f>续建!BJ45</f>
        <v>13779611855</v>
      </c>
      <c r="BK12" s="402" t="str">
        <f>续建!BK45</f>
        <v>蔡照明</v>
      </c>
      <c r="BL12" s="402">
        <f>续建!BL45</f>
        <v>13119086333</v>
      </c>
      <c r="BM12" s="370" t="str">
        <f>续建!BM45</f>
        <v>新城街道</v>
      </c>
      <c r="BN12" s="370" t="str">
        <f>续建!BN45</f>
        <v>工业园区</v>
      </c>
      <c r="BO12" s="403" t="str">
        <f>续建!BO45</f>
        <v>到位援疆资金2720万</v>
      </c>
    </row>
    <row r="13" ht="42" customHeight="1" spans="1:67">
      <c r="A13" s="402">
        <f>续建!A51</f>
        <v>26</v>
      </c>
      <c r="B13" s="402">
        <f>续建!B51</f>
        <v>1</v>
      </c>
      <c r="C13" s="402" t="str">
        <f>续建!C51</f>
        <v>阿图什市</v>
      </c>
      <c r="D13" s="402">
        <f>续建!D51</f>
        <v>1</v>
      </c>
      <c r="E13" s="402">
        <f>续建!E51</f>
        <v>900</v>
      </c>
      <c r="F13" s="403" t="str">
        <f>续建!F51</f>
        <v>克州阿图什市城区供水管网改造项目</v>
      </c>
      <c r="G13" s="403" t="str">
        <f>续建!G51</f>
        <v>改造15公里供水管网及配套附属设施建设</v>
      </c>
      <c r="H13" s="402">
        <f>续建!H51</f>
        <v>3000</v>
      </c>
      <c r="I13" s="402">
        <f>续建!I51</f>
        <v>900</v>
      </c>
      <c r="J13" s="402">
        <f>续建!J51</f>
        <v>900</v>
      </c>
      <c r="K13" s="402">
        <f>续建!K51</f>
        <v>1</v>
      </c>
      <c r="L13" s="402">
        <f>续建!L51</f>
        <v>1</v>
      </c>
      <c r="M13" s="402">
        <f>续建!M51</f>
        <v>1</v>
      </c>
      <c r="N13" s="402">
        <f>续建!N51</f>
        <v>1</v>
      </c>
      <c r="O13" s="402">
        <f>续建!O51</f>
        <v>1</v>
      </c>
      <c r="P13" s="402">
        <f>续建!P51</f>
        <v>0</v>
      </c>
      <c r="Q13" s="402">
        <f>续建!Q51</f>
        <v>1</v>
      </c>
      <c r="R13" s="402">
        <f>续建!R51</f>
        <v>0</v>
      </c>
      <c r="S13" s="402">
        <f>续建!S51</f>
        <v>0</v>
      </c>
      <c r="T13" s="402">
        <f>续建!T51</f>
        <v>1</v>
      </c>
      <c r="U13" s="402">
        <f>续建!U51</f>
        <v>900</v>
      </c>
      <c r="V13" s="402">
        <f>续建!V51</f>
        <v>900</v>
      </c>
      <c r="W13" s="402">
        <f>续建!W51</f>
        <v>0</v>
      </c>
      <c r="X13" s="402">
        <f>续建!X51</f>
        <v>900</v>
      </c>
      <c r="Y13" s="402">
        <f>续建!Y51</f>
        <v>720</v>
      </c>
      <c r="Z13" s="404">
        <f>续建!Z51</f>
        <v>0.8</v>
      </c>
      <c r="AA13" s="402">
        <f>续建!AA51</f>
        <v>900</v>
      </c>
      <c r="AB13" s="402">
        <f>续建!AB51</f>
        <v>1</v>
      </c>
      <c r="AC13" s="402">
        <f>续建!AC51</f>
        <v>606</v>
      </c>
      <c r="AD13" s="402">
        <f>续建!AD51</f>
        <v>0</v>
      </c>
      <c r="AE13" s="402">
        <f>续建!AE51</f>
        <v>0</v>
      </c>
      <c r="AF13" s="402">
        <f>续建!AF51</f>
        <v>720</v>
      </c>
      <c r="AG13" s="405">
        <f>续建!AG51</f>
        <v>44631</v>
      </c>
      <c r="AH13" s="402">
        <f>续建!AH51</f>
        <v>1</v>
      </c>
      <c r="AI13" s="402">
        <f>续建!AI51</f>
        <v>0</v>
      </c>
      <c r="AJ13" s="402">
        <f>续建!AJ51</f>
        <v>61</v>
      </c>
      <c r="AK13" s="402">
        <f>续建!AK51</f>
        <v>61</v>
      </c>
      <c r="AL13" s="404">
        <f>续建!AL51</f>
        <v>1</v>
      </c>
      <c r="AM13" s="403" t="str">
        <f>续建!AM51</f>
        <v>主管网与用户接通工程已完工，准备验收。</v>
      </c>
      <c r="AN13" s="402">
        <f>续建!AN51</f>
        <v>0</v>
      </c>
      <c r="AO13" s="402">
        <f>续建!AO51</f>
        <v>0</v>
      </c>
      <c r="AP13" s="370">
        <f>续建!AP51</f>
        <v>0</v>
      </c>
      <c r="AQ13" s="402">
        <f>续建!AQ51</f>
        <v>0</v>
      </c>
      <c r="AR13" s="402">
        <f>续建!AR51</f>
        <v>0</v>
      </c>
      <c r="AS13" s="402">
        <f>续建!AS51</f>
        <v>900</v>
      </c>
      <c r="AT13" s="402">
        <f>续建!AT51</f>
        <v>900</v>
      </c>
      <c r="AU13" s="402">
        <f>续建!AU51</f>
        <v>0</v>
      </c>
      <c r="AV13" s="402">
        <f>续建!AV51</f>
        <v>0</v>
      </c>
      <c r="AW13" s="402">
        <f>续建!AW51</f>
        <v>0</v>
      </c>
      <c r="AX13" s="402">
        <f>续建!AX51</f>
        <v>0</v>
      </c>
      <c r="AY13" s="402">
        <f>续建!AY51</f>
        <v>0</v>
      </c>
      <c r="AZ13" s="402">
        <f>续建!AZ51</f>
        <v>0</v>
      </c>
      <c r="BA13" s="402">
        <f>续建!BA51</f>
        <v>0</v>
      </c>
      <c r="BB13" s="402">
        <f>续建!BB51</f>
        <v>0</v>
      </c>
      <c r="BC13" s="370" t="str">
        <f>续建!BC51</f>
        <v>住房和城乡建设专班</v>
      </c>
      <c r="BD13" s="370" t="str">
        <f>续建!BD51</f>
        <v>州住建局</v>
      </c>
      <c r="BE13" s="370" t="str">
        <f>续建!BE51</f>
        <v>王海江</v>
      </c>
      <c r="BF13" s="370" t="str">
        <f>续建!BF51</f>
        <v>阿图什市</v>
      </c>
      <c r="BG13" s="370" t="str">
        <f>续建!BG51</f>
        <v>何晓波</v>
      </c>
      <c r="BH13" s="370" t="str">
        <f>续建!BH51</f>
        <v>阿图什市住建局</v>
      </c>
      <c r="BI13" s="370" t="str">
        <f>续建!BI51</f>
        <v>王鑫</v>
      </c>
      <c r="BJ13" s="402">
        <f>续建!BJ51</f>
        <v>13579578495</v>
      </c>
      <c r="BK13" s="402" t="str">
        <f>续建!BK51</f>
        <v>汪宏斌
刘洋</v>
      </c>
      <c r="BL13" s="402" t="str">
        <f>续建!BL51</f>
        <v>15276810628
18509081000</v>
      </c>
      <c r="BM13" s="370" t="str">
        <f>续建!BM51</f>
        <v>光明街道、幸福街道</v>
      </c>
      <c r="BN13" s="370" t="str">
        <f>续建!BN51</f>
        <v>城区</v>
      </c>
      <c r="BO13" s="403" t="str">
        <f>续建!BO51</f>
        <v>9.7投资减少1200万</v>
      </c>
    </row>
    <row r="14" ht="42" customHeight="1" spans="1:67">
      <c r="A14" s="402">
        <f>续建!A52</f>
        <v>27</v>
      </c>
      <c r="B14" s="402">
        <f>续建!B52</f>
        <v>1</v>
      </c>
      <c r="C14" s="402" t="str">
        <f>续建!C52</f>
        <v>阿图什市</v>
      </c>
      <c r="D14" s="402">
        <f>续建!D52</f>
        <v>1</v>
      </c>
      <c r="E14" s="402">
        <f>续建!E52</f>
        <v>4200</v>
      </c>
      <c r="F14" s="403" t="str">
        <f>续建!F52</f>
        <v>克州阿图什市帕米尔路、迎宾路市政道路改造项目</v>
      </c>
      <c r="G14" s="403" t="str">
        <f>续建!G52</f>
        <v>改造6公里市政道路、街头绿地景观公园及配套附属设施建设</v>
      </c>
      <c r="H14" s="402">
        <f>续建!H52</f>
        <v>6000</v>
      </c>
      <c r="I14" s="402">
        <f>续建!I52</f>
        <v>1000</v>
      </c>
      <c r="J14" s="402">
        <f>续建!J52</f>
        <v>4200</v>
      </c>
      <c r="K14" s="402">
        <f>续建!K52</f>
        <v>1</v>
      </c>
      <c r="L14" s="402">
        <f>续建!L52</f>
        <v>1</v>
      </c>
      <c r="M14" s="402">
        <f>续建!M52</f>
        <v>1</v>
      </c>
      <c r="N14" s="402">
        <f>续建!N52</f>
        <v>1</v>
      </c>
      <c r="O14" s="402">
        <f>续建!O52</f>
        <v>1</v>
      </c>
      <c r="P14" s="402">
        <f>续建!P52</f>
        <v>0</v>
      </c>
      <c r="Q14" s="402">
        <f>续建!Q52</f>
        <v>1</v>
      </c>
      <c r="R14" s="402">
        <f>续建!R52</f>
        <v>0</v>
      </c>
      <c r="S14" s="402">
        <f>续建!S52</f>
        <v>0</v>
      </c>
      <c r="T14" s="402">
        <f>续建!T52</f>
        <v>1</v>
      </c>
      <c r="U14" s="402">
        <f>续建!U52</f>
        <v>4200</v>
      </c>
      <c r="V14" s="402">
        <f>续建!V52</f>
        <v>4200</v>
      </c>
      <c r="W14" s="402">
        <f>续建!W52</f>
        <v>0</v>
      </c>
      <c r="X14" s="402">
        <f>续建!X52</f>
        <v>4200</v>
      </c>
      <c r="Y14" s="402">
        <f>续建!Y52</f>
        <v>4500</v>
      </c>
      <c r="Z14" s="404">
        <f>续建!Z52</f>
        <v>1.07142857142857</v>
      </c>
      <c r="AA14" s="402">
        <f>续建!AA52</f>
        <v>4200</v>
      </c>
      <c r="AB14" s="402">
        <f>续建!AB52</f>
        <v>1</v>
      </c>
      <c r="AC14" s="402">
        <f>续建!AC52</f>
        <v>4147</v>
      </c>
      <c r="AD14" s="402">
        <f>续建!AD52</f>
        <v>0</v>
      </c>
      <c r="AE14" s="402">
        <f>续建!AE52</f>
        <v>0</v>
      </c>
      <c r="AF14" s="402">
        <f>续建!AF52</f>
        <v>4500</v>
      </c>
      <c r="AG14" s="405">
        <f>续建!AG52</f>
        <v>44635</v>
      </c>
      <c r="AH14" s="402">
        <f>续建!AH52</f>
        <v>1</v>
      </c>
      <c r="AI14" s="402">
        <f>续建!AI52</f>
        <v>0</v>
      </c>
      <c r="AJ14" s="402">
        <f>续建!AJ52</f>
        <v>55</v>
      </c>
      <c r="AK14" s="402">
        <f>续建!AK52</f>
        <v>55</v>
      </c>
      <c r="AL14" s="404">
        <f>续建!AL52</f>
        <v>1</v>
      </c>
      <c r="AM14" s="403" t="str">
        <f>续建!AM52</f>
        <v>其中道路施工已完成，帕米尔路已验收，迎宾路计划安装护栏（受疫情影响，护栏未到货。）</v>
      </c>
      <c r="AN14" s="402">
        <f>续建!AN52</f>
        <v>0</v>
      </c>
      <c r="AO14" s="402">
        <f>续建!AO52</f>
        <v>0</v>
      </c>
      <c r="AP14" s="370">
        <f>续建!AP52</f>
        <v>0</v>
      </c>
      <c r="AQ14" s="402">
        <f>续建!AQ52</f>
        <v>0</v>
      </c>
      <c r="AR14" s="402">
        <f>续建!AR52</f>
        <v>0</v>
      </c>
      <c r="AS14" s="402">
        <f>续建!AS52</f>
        <v>4200</v>
      </c>
      <c r="AT14" s="402">
        <f>续建!AT52</f>
        <v>2600</v>
      </c>
      <c r="AU14" s="402">
        <f>续建!AU52</f>
        <v>0</v>
      </c>
      <c r="AV14" s="402">
        <f>续建!AV52</f>
        <v>1600</v>
      </c>
      <c r="AW14" s="402">
        <f>续建!AW52</f>
        <v>0</v>
      </c>
      <c r="AX14" s="402">
        <f>续建!AX52</f>
        <v>0</v>
      </c>
      <c r="AY14" s="402">
        <f>续建!AY52</f>
        <v>0</v>
      </c>
      <c r="AZ14" s="402">
        <f>续建!AZ52</f>
        <v>0</v>
      </c>
      <c r="BA14" s="402">
        <f>续建!BA52</f>
        <v>0</v>
      </c>
      <c r="BB14" s="402">
        <f>续建!BB52</f>
        <v>0</v>
      </c>
      <c r="BC14" s="370" t="str">
        <f>续建!BC52</f>
        <v>住房和城乡建设专班</v>
      </c>
      <c r="BD14" s="370" t="str">
        <f>续建!BD52</f>
        <v>州住建局</v>
      </c>
      <c r="BE14" s="370" t="str">
        <f>续建!BE52</f>
        <v>王海江</v>
      </c>
      <c r="BF14" s="370" t="str">
        <f>续建!BF52</f>
        <v>阿图什市</v>
      </c>
      <c r="BG14" s="370" t="str">
        <f>续建!BG52</f>
        <v>何晓波</v>
      </c>
      <c r="BH14" s="370" t="str">
        <f>续建!BH52</f>
        <v>阿图什市住建局</v>
      </c>
      <c r="BI14" s="370" t="str">
        <f>续建!BI52</f>
        <v>王鑫</v>
      </c>
      <c r="BJ14" s="402">
        <f>续建!BJ52</f>
        <v>13579578495</v>
      </c>
      <c r="BK14" s="402" t="str">
        <f>续建!BK52</f>
        <v>郭玉才
谢亚飞</v>
      </c>
      <c r="BL14" s="402" t="str">
        <f>续建!BL52</f>
        <v>15599600156
18997690066</v>
      </c>
      <c r="BM14" s="370" t="str">
        <f>续建!BM52</f>
        <v>幸福街道</v>
      </c>
      <c r="BN14" s="370" t="str">
        <f>续建!BN52</f>
        <v>帕米尔路、迎宾路</v>
      </c>
      <c r="BO14" s="403" t="str">
        <f>续建!BO52</f>
        <v>9.7投资减少800万</v>
      </c>
    </row>
    <row r="15" ht="42" customHeight="1" spans="1:67">
      <c r="A15" s="402">
        <f>续建!A59</f>
        <v>32</v>
      </c>
      <c r="B15" s="402">
        <f>续建!B59</f>
        <v>1</v>
      </c>
      <c r="C15" s="402" t="str">
        <f>续建!C59</f>
        <v>阿图什市</v>
      </c>
      <c r="D15" s="402">
        <f>续建!D59</f>
        <v>1</v>
      </c>
      <c r="E15" s="402">
        <f>续建!E59</f>
        <v>2000</v>
      </c>
      <c r="F15" s="403" t="str">
        <f>续建!F59</f>
        <v>阿图什市永安公寓小区建设项目</v>
      </c>
      <c r="G15" s="403" t="str">
        <f>续建!G59</f>
        <v>总建筑面积13791.9平方米</v>
      </c>
      <c r="H15" s="402">
        <f>续建!H59</f>
        <v>20000</v>
      </c>
      <c r="I15" s="402">
        <f>续建!I59</f>
        <v>7000</v>
      </c>
      <c r="J15" s="402">
        <f>续建!J59</f>
        <v>2000</v>
      </c>
      <c r="K15" s="402">
        <f>续建!K59</f>
        <v>1</v>
      </c>
      <c r="L15" s="402">
        <f>续建!L59</f>
        <v>1</v>
      </c>
      <c r="M15" s="402">
        <f>续建!M59</f>
        <v>1</v>
      </c>
      <c r="N15" s="402">
        <f>续建!N59</f>
        <v>1</v>
      </c>
      <c r="O15" s="402">
        <f>续建!O59</f>
        <v>1</v>
      </c>
      <c r="P15" s="402">
        <f>续建!P59</f>
        <v>0</v>
      </c>
      <c r="Q15" s="402">
        <f>续建!Q59</f>
        <v>1</v>
      </c>
      <c r="R15" s="402">
        <f>续建!R59</f>
        <v>0</v>
      </c>
      <c r="S15" s="402">
        <f>续建!S59</f>
        <v>0</v>
      </c>
      <c r="T15" s="402">
        <f>续建!T59</f>
        <v>1</v>
      </c>
      <c r="U15" s="402">
        <f>续建!U59</f>
        <v>2000</v>
      </c>
      <c r="V15" s="402">
        <f>续建!V59</f>
        <v>2000</v>
      </c>
      <c r="W15" s="402">
        <f>续建!W59</f>
        <v>0</v>
      </c>
      <c r="X15" s="402">
        <f>续建!X59</f>
        <v>2000</v>
      </c>
      <c r="Y15" s="402">
        <f>续建!Y59</f>
        <v>1500</v>
      </c>
      <c r="Z15" s="404">
        <f>续建!Z59</f>
        <v>0.75</v>
      </c>
      <c r="AA15" s="402">
        <f>续建!AA59</f>
        <v>2000</v>
      </c>
      <c r="AB15" s="402">
        <f>续建!AB59</f>
        <v>1</v>
      </c>
      <c r="AC15" s="402">
        <f>续建!AC59</f>
        <v>1500</v>
      </c>
      <c r="AD15" s="402">
        <f>续建!AD59</f>
        <v>0</v>
      </c>
      <c r="AE15" s="402">
        <f>续建!AE59</f>
        <v>0</v>
      </c>
      <c r="AF15" s="402">
        <f>续建!AF59</f>
        <v>1500</v>
      </c>
      <c r="AG15" s="405">
        <f>续建!AG59</f>
        <v>44635</v>
      </c>
      <c r="AH15" s="402">
        <f>续建!AH59</f>
        <v>1</v>
      </c>
      <c r="AI15" s="402">
        <f>续建!AI59</f>
        <v>0</v>
      </c>
      <c r="AJ15" s="402">
        <f>续建!AJ59</f>
        <v>40</v>
      </c>
      <c r="AK15" s="402">
        <f>续建!AK59</f>
        <v>40</v>
      </c>
      <c r="AL15" s="404">
        <f>续建!AL59</f>
        <v>1</v>
      </c>
      <c r="AM15" s="403" t="str">
        <f>续建!AM59</f>
        <v>主体17层封顶</v>
      </c>
      <c r="AN15" s="402">
        <f>续建!AN59</f>
        <v>0</v>
      </c>
      <c r="AO15" s="402">
        <f>续建!AO59</f>
        <v>0</v>
      </c>
      <c r="AP15" s="370">
        <f>续建!AP59</f>
        <v>0</v>
      </c>
      <c r="AQ15" s="402">
        <f>续建!AQ59</f>
        <v>0</v>
      </c>
      <c r="AR15" s="402">
        <f>续建!AR59</f>
        <v>0</v>
      </c>
      <c r="AS15" s="402">
        <f>续建!AS59</f>
        <v>2000</v>
      </c>
      <c r="AT15" s="402">
        <f>续建!AT59</f>
        <v>0</v>
      </c>
      <c r="AU15" s="402">
        <f>续建!AU59</f>
        <v>0</v>
      </c>
      <c r="AV15" s="402">
        <f>续建!AV59</f>
        <v>0</v>
      </c>
      <c r="AW15" s="402">
        <f>续建!AW59</f>
        <v>0</v>
      </c>
      <c r="AX15" s="402">
        <f>续建!AX59</f>
        <v>0</v>
      </c>
      <c r="AY15" s="402">
        <f>续建!AY59</f>
        <v>0</v>
      </c>
      <c r="AZ15" s="402">
        <f>续建!AZ59</f>
        <v>0</v>
      </c>
      <c r="BA15" s="402">
        <f>续建!BA59</f>
        <v>2000</v>
      </c>
      <c r="BB15" s="402">
        <f>续建!BB59</f>
        <v>0</v>
      </c>
      <c r="BC15" s="370" t="str">
        <f>续建!BC59</f>
        <v>住房和城乡建设专班</v>
      </c>
      <c r="BD15" s="370" t="str">
        <f>续建!BD59</f>
        <v>州住建局</v>
      </c>
      <c r="BE15" s="370" t="str">
        <f>续建!BE59</f>
        <v>王海江</v>
      </c>
      <c r="BF15" s="370" t="str">
        <f>续建!BF59</f>
        <v>阿图什市</v>
      </c>
      <c r="BG15" s="370" t="str">
        <f>续建!BG59</f>
        <v>何晓波</v>
      </c>
      <c r="BH15" s="370" t="str">
        <f>续建!BH59</f>
        <v>阿图什市住建局</v>
      </c>
      <c r="BI15" s="370" t="str">
        <f>续建!BI59</f>
        <v>王鑫</v>
      </c>
      <c r="BJ15" s="402">
        <f>续建!BJ59</f>
        <v>13579578495</v>
      </c>
      <c r="BK15" s="402" t="str">
        <f>续建!BK59</f>
        <v>吐孙江</v>
      </c>
      <c r="BL15" s="402">
        <f>续建!BL59</f>
        <v>13779600517</v>
      </c>
      <c r="BM15" s="370" t="str">
        <f>续建!BM59</f>
        <v>幸福街道</v>
      </c>
      <c r="BN15" s="370" t="str">
        <f>续建!BN59</f>
        <v>和谐社区</v>
      </c>
      <c r="BO15" s="403" t="str">
        <f>续建!BO59</f>
        <v>9.7投资减少8000万</v>
      </c>
    </row>
    <row r="16" ht="42" customHeight="1" spans="1:67">
      <c r="A16" s="402">
        <f>续建!A60</f>
        <v>33</v>
      </c>
      <c r="B16" s="402">
        <f>续建!B60</f>
        <v>1</v>
      </c>
      <c r="C16" s="402" t="str">
        <f>续建!C60</f>
        <v>阿图什市</v>
      </c>
      <c r="D16" s="402">
        <f>续建!D60</f>
        <v>1</v>
      </c>
      <c r="E16" s="402">
        <f>续建!E60</f>
        <v>12000</v>
      </c>
      <c r="F16" s="403" t="str">
        <f>续建!F60</f>
        <v>阿图什市金色家园建设项目</v>
      </c>
      <c r="G16" s="403" t="str">
        <f>续建!G60</f>
        <v>总建筑面积77578.3平方米</v>
      </c>
      <c r="H16" s="402">
        <f>续建!H60</f>
        <v>24500</v>
      </c>
      <c r="I16" s="402">
        <f>续建!I60</f>
        <v>2000</v>
      </c>
      <c r="J16" s="402">
        <f>续建!J60</f>
        <v>12000</v>
      </c>
      <c r="K16" s="402">
        <f>续建!K60</f>
        <v>1</v>
      </c>
      <c r="L16" s="402">
        <f>续建!L60</f>
        <v>1</v>
      </c>
      <c r="M16" s="402">
        <f>续建!M60</f>
        <v>1</v>
      </c>
      <c r="N16" s="402">
        <f>续建!N60</f>
        <v>1</v>
      </c>
      <c r="O16" s="402">
        <f>续建!O60</f>
        <v>1</v>
      </c>
      <c r="P16" s="402">
        <f>续建!P60</f>
        <v>0</v>
      </c>
      <c r="Q16" s="402">
        <f>续建!Q60</f>
        <v>1</v>
      </c>
      <c r="R16" s="402">
        <f>续建!R60</f>
        <v>0</v>
      </c>
      <c r="S16" s="402">
        <f>续建!S60</f>
        <v>0</v>
      </c>
      <c r="T16" s="402">
        <f>续建!T60</f>
        <v>1</v>
      </c>
      <c r="U16" s="402">
        <f>续建!U60</f>
        <v>12000</v>
      </c>
      <c r="V16" s="402">
        <f>续建!V60</f>
        <v>12000</v>
      </c>
      <c r="W16" s="402">
        <f>续建!W60</f>
        <v>0</v>
      </c>
      <c r="X16" s="402">
        <f>续建!X60</f>
        <v>12000</v>
      </c>
      <c r="Y16" s="402">
        <f>续建!Y60</f>
        <v>11616</v>
      </c>
      <c r="Z16" s="404">
        <f>续建!Z60</f>
        <v>0.968</v>
      </c>
      <c r="AA16" s="402">
        <f>续建!AA60</f>
        <v>12000</v>
      </c>
      <c r="AB16" s="402">
        <f>续建!AB60</f>
        <v>1</v>
      </c>
      <c r="AC16" s="402">
        <f>续建!AC60</f>
        <v>11616</v>
      </c>
      <c r="AD16" s="402">
        <f>续建!AD60</f>
        <v>0</v>
      </c>
      <c r="AE16" s="402">
        <f>续建!AE60</f>
        <v>0</v>
      </c>
      <c r="AF16" s="402">
        <f>续建!AF60</f>
        <v>11616</v>
      </c>
      <c r="AG16" s="405">
        <f>续建!AG60</f>
        <v>44627</v>
      </c>
      <c r="AH16" s="402">
        <f>续建!AH60</f>
        <v>1</v>
      </c>
      <c r="AI16" s="402">
        <f>续建!AI60</f>
        <v>0</v>
      </c>
      <c r="AJ16" s="402">
        <f>续建!AJ60</f>
        <v>100</v>
      </c>
      <c r="AK16" s="402">
        <f>续建!AK60</f>
        <v>80</v>
      </c>
      <c r="AL16" s="404">
        <f>续建!AL60</f>
        <v>0.8</v>
      </c>
      <c r="AM16" s="403" t="str">
        <f>续建!AM60</f>
        <v>1#2#封顶3#6#7#全部封顶</v>
      </c>
      <c r="AN16" s="402">
        <f>续建!AN60</f>
        <v>0</v>
      </c>
      <c r="AO16" s="402">
        <f>续建!AO60</f>
        <v>0</v>
      </c>
      <c r="AP16" s="370">
        <f>续建!AP60</f>
        <v>0</v>
      </c>
      <c r="AQ16" s="402">
        <f>续建!AQ60</f>
        <v>0</v>
      </c>
      <c r="AR16" s="402">
        <f>续建!AR60</f>
        <v>0</v>
      </c>
      <c r="AS16" s="402">
        <f>续建!AS60</f>
        <v>12000</v>
      </c>
      <c r="AT16" s="402">
        <f>续建!AT60</f>
        <v>0</v>
      </c>
      <c r="AU16" s="402">
        <f>续建!AU60</f>
        <v>0</v>
      </c>
      <c r="AV16" s="402">
        <f>续建!AV60</f>
        <v>0</v>
      </c>
      <c r="AW16" s="402">
        <f>续建!AW60</f>
        <v>0</v>
      </c>
      <c r="AX16" s="402">
        <f>续建!AX60</f>
        <v>0</v>
      </c>
      <c r="AY16" s="402">
        <f>续建!AY60</f>
        <v>0</v>
      </c>
      <c r="AZ16" s="402">
        <f>续建!AZ60</f>
        <v>0</v>
      </c>
      <c r="BA16" s="402">
        <f>续建!BA60</f>
        <v>12000</v>
      </c>
      <c r="BB16" s="402">
        <f>续建!BB60</f>
        <v>0</v>
      </c>
      <c r="BC16" s="370" t="str">
        <f>续建!BC60</f>
        <v>住房和城乡建设专班</v>
      </c>
      <c r="BD16" s="370" t="str">
        <f>续建!BD60</f>
        <v>州住建局</v>
      </c>
      <c r="BE16" s="370" t="str">
        <f>续建!BE60</f>
        <v>王海江</v>
      </c>
      <c r="BF16" s="370" t="str">
        <f>续建!BF60</f>
        <v>阿图什市</v>
      </c>
      <c r="BG16" s="370" t="str">
        <f>续建!BG60</f>
        <v>何晓波</v>
      </c>
      <c r="BH16" s="370" t="str">
        <f>续建!BH60</f>
        <v>阿图什市住建局</v>
      </c>
      <c r="BI16" s="370" t="str">
        <f>续建!BI60</f>
        <v>王鑫</v>
      </c>
      <c r="BJ16" s="402">
        <f>续建!BJ60</f>
        <v>13579578495</v>
      </c>
      <c r="BK16" s="402" t="str">
        <f>续建!BK60</f>
        <v>朱宝新</v>
      </c>
      <c r="BL16" s="402">
        <f>续建!BL60</f>
        <v>13609985218</v>
      </c>
      <c r="BM16" s="370" t="str">
        <f>续建!BM60</f>
        <v>光明街道</v>
      </c>
      <c r="BN16" s="370" t="str">
        <f>续建!BN60</f>
        <v>友谊社区</v>
      </c>
      <c r="BO16" s="403" t="str">
        <f>续建!BO60</f>
        <v>9.7投资减少10500万</v>
      </c>
    </row>
    <row r="17" ht="42" customHeight="1" spans="1:67">
      <c r="A17" s="402">
        <f>续建!A61</f>
        <v>34</v>
      </c>
      <c r="B17" s="402">
        <f>续建!B61</f>
        <v>1</v>
      </c>
      <c r="C17" s="402" t="str">
        <f>续建!C61</f>
        <v>阿图什市</v>
      </c>
      <c r="D17" s="402">
        <f>续建!D61</f>
        <v>1</v>
      </c>
      <c r="E17" s="402">
        <f>续建!E61</f>
        <v>4500</v>
      </c>
      <c r="F17" s="403" t="str">
        <f>续建!F61</f>
        <v>阿图什市宝地商住楼建设项目</v>
      </c>
      <c r="G17" s="403" t="str">
        <f>续建!G61</f>
        <v>总建筑面积2.8万平方米</v>
      </c>
      <c r="H17" s="402">
        <f>续建!H61</f>
        <v>8000</v>
      </c>
      <c r="I17" s="402">
        <f>续建!I61</f>
        <v>1000</v>
      </c>
      <c r="J17" s="402">
        <f>续建!J61</f>
        <v>4500</v>
      </c>
      <c r="K17" s="402">
        <f>续建!K61</f>
        <v>1</v>
      </c>
      <c r="L17" s="402">
        <f>续建!L61</f>
        <v>1</v>
      </c>
      <c r="M17" s="402">
        <f>续建!M61</f>
        <v>1</v>
      </c>
      <c r="N17" s="402">
        <f>续建!N61</f>
        <v>1</v>
      </c>
      <c r="O17" s="402">
        <f>续建!O61</f>
        <v>1</v>
      </c>
      <c r="P17" s="402">
        <f>续建!P61</f>
        <v>0</v>
      </c>
      <c r="Q17" s="402">
        <f>续建!Q61</f>
        <v>1</v>
      </c>
      <c r="R17" s="402">
        <f>续建!R61</f>
        <v>0</v>
      </c>
      <c r="S17" s="402">
        <f>续建!S61</f>
        <v>0</v>
      </c>
      <c r="T17" s="402">
        <f>续建!T61</f>
        <v>1</v>
      </c>
      <c r="U17" s="402">
        <f>续建!U61</f>
        <v>4500</v>
      </c>
      <c r="V17" s="402">
        <f>续建!V61</f>
        <v>4500</v>
      </c>
      <c r="W17" s="402">
        <f>续建!W61</f>
        <v>0</v>
      </c>
      <c r="X17" s="402">
        <f>续建!X61</f>
        <v>4500</v>
      </c>
      <c r="Y17" s="402">
        <f>续建!Y61</f>
        <v>3700</v>
      </c>
      <c r="Z17" s="404">
        <f>续建!Z61</f>
        <v>0.822222222222222</v>
      </c>
      <c r="AA17" s="402">
        <f>续建!AA61</f>
        <v>4500</v>
      </c>
      <c r="AB17" s="402">
        <f>续建!AB61</f>
        <v>1</v>
      </c>
      <c r="AC17" s="402">
        <f>续建!AC61</f>
        <v>2573</v>
      </c>
      <c r="AD17" s="402">
        <f>续建!AD61</f>
        <v>0</v>
      </c>
      <c r="AE17" s="402">
        <f>续建!AE61</f>
        <v>0</v>
      </c>
      <c r="AF17" s="402">
        <f>续建!AF61</f>
        <v>3700</v>
      </c>
      <c r="AG17" s="405">
        <f>续建!AG61</f>
        <v>44621</v>
      </c>
      <c r="AH17" s="402">
        <f>续建!AH61</f>
        <v>1</v>
      </c>
      <c r="AI17" s="402">
        <f>续建!AI61</f>
        <v>0</v>
      </c>
      <c r="AJ17" s="402">
        <f>续建!AJ61</f>
        <v>45</v>
      </c>
      <c r="AK17" s="402">
        <f>续建!AK61</f>
        <v>30</v>
      </c>
      <c r="AL17" s="404">
        <f>续建!AL61</f>
        <v>0.666666666666667</v>
      </c>
      <c r="AM17" s="403" t="str">
        <f>续建!AM61</f>
        <v>住宅楼主体17层封顶</v>
      </c>
      <c r="AN17" s="402">
        <f>续建!AN61</f>
        <v>0</v>
      </c>
      <c r="AO17" s="402">
        <f>续建!AO61</f>
        <v>0</v>
      </c>
      <c r="AP17" s="370">
        <f>续建!AP61</f>
        <v>0</v>
      </c>
      <c r="AQ17" s="402">
        <f>续建!AQ61</f>
        <v>0</v>
      </c>
      <c r="AR17" s="402">
        <f>续建!AR61</f>
        <v>0</v>
      </c>
      <c r="AS17" s="402">
        <f>续建!AS61</f>
        <v>4500</v>
      </c>
      <c r="AT17" s="402">
        <f>续建!AT61</f>
        <v>0</v>
      </c>
      <c r="AU17" s="402">
        <f>续建!AU61</f>
        <v>0</v>
      </c>
      <c r="AV17" s="402">
        <f>续建!AV61</f>
        <v>0</v>
      </c>
      <c r="AW17" s="402">
        <f>续建!AW61</f>
        <v>0</v>
      </c>
      <c r="AX17" s="402">
        <f>续建!AX61</f>
        <v>0</v>
      </c>
      <c r="AY17" s="402">
        <f>续建!AY61</f>
        <v>0</v>
      </c>
      <c r="AZ17" s="402">
        <f>续建!AZ61</f>
        <v>0</v>
      </c>
      <c r="BA17" s="402">
        <f>续建!BA61</f>
        <v>4500</v>
      </c>
      <c r="BB17" s="402">
        <f>续建!BB61</f>
        <v>0</v>
      </c>
      <c r="BC17" s="370" t="str">
        <f>续建!BC61</f>
        <v>住房和城乡建设专班</v>
      </c>
      <c r="BD17" s="370" t="str">
        <f>续建!BD61</f>
        <v>州住建局</v>
      </c>
      <c r="BE17" s="370" t="str">
        <f>续建!BE61</f>
        <v>王海江</v>
      </c>
      <c r="BF17" s="370" t="str">
        <f>续建!BF61</f>
        <v>阿图什市</v>
      </c>
      <c r="BG17" s="370" t="str">
        <f>续建!BG61</f>
        <v>何晓波</v>
      </c>
      <c r="BH17" s="370" t="str">
        <f>续建!BH61</f>
        <v>阿图什市住建局</v>
      </c>
      <c r="BI17" s="370" t="str">
        <f>续建!BI61</f>
        <v>王鑫</v>
      </c>
      <c r="BJ17" s="402">
        <f>续建!BJ61</f>
        <v>13579578495</v>
      </c>
      <c r="BK17" s="402" t="str">
        <f>续建!BK61</f>
        <v>王亮</v>
      </c>
      <c r="BL17" s="402">
        <f>续建!BL61</f>
        <v>15389978777</v>
      </c>
      <c r="BM17" s="370" t="str">
        <f>续建!BM61</f>
        <v>幸福街道</v>
      </c>
      <c r="BN17" s="370" t="str">
        <f>续建!BN61</f>
        <v>和谐社区</v>
      </c>
      <c r="BO17" s="403" t="str">
        <f>续建!BO61</f>
        <v>9.7投资减少2500万</v>
      </c>
    </row>
    <row r="18" ht="42" customHeight="1" spans="1:67">
      <c r="A18" s="402">
        <f>续建!A72</f>
        <v>44</v>
      </c>
      <c r="B18" s="402">
        <f>续建!B72</f>
        <v>1</v>
      </c>
      <c r="C18" s="402" t="str">
        <f>续建!C72</f>
        <v>阿图什市</v>
      </c>
      <c r="D18" s="402">
        <f>续建!D72</f>
        <v>1</v>
      </c>
      <c r="E18" s="402">
        <f>续建!E72</f>
        <v>20000</v>
      </c>
      <c r="F18" s="403" t="str">
        <f>续建!F72</f>
        <v>阿图什市塔合提云片区、葱岭棚户区等棚户区改造建设项目</v>
      </c>
      <c r="G18" s="403" t="str">
        <f>续建!G72</f>
        <v>新建安置房1500套及配套工程</v>
      </c>
      <c r="H18" s="402">
        <f>续建!H72</f>
        <v>221200</v>
      </c>
      <c r="I18" s="402">
        <f>续建!I72</f>
        <v>60000</v>
      </c>
      <c r="J18" s="402">
        <f>续建!J72</f>
        <v>20000</v>
      </c>
      <c r="K18" s="402">
        <f>续建!K72</f>
        <v>1</v>
      </c>
      <c r="L18" s="402">
        <f>续建!L72</f>
        <v>1</v>
      </c>
      <c r="M18" s="402">
        <f>续建!M72</f>
        <v>1</v>
      </c>
      <c r="N18" s="402">
        <f>续建!N72</f>
        <v>1</v>
      </c>
      <c r="O18" s="402">
        <f>续建!O72</f>
        <v>1</v>
      </c>
      <c r="P18" s="402">
        <f>续建!P72</f>
        <v>0</v>
      </c>
      <c r="Q18" s="402">
        <f>续建!Q72</f>
        <v>1</v>
      </c>
      <c r="R18" s="402">
        <f>续建!R72</f>
        <v>0</v>
      </c>
      <c r="S18" s="402">
        <f>续建!S72</f>
        <v>0</v>
      </c>
      <c r="T18" s="402">
        <f>续建!T72</f>
        <v>1</v>
      </c>
      <c r="U18" s="402">
        <f>续建!U72</f>
        <v>20000</v>
      </c>
      <c r="V18" s="402">
        <f>续建!V72</f>
        <v>20000</v>
      </c>
      <c r="W18" s="402">
        <f>续建!W72</f>
        <v>0</v>
      </c>
      <c r="X18" s="402">
        <f>续建!X72</f>
        <v>20000</v>
      </c>
      <c r="Y18" s="402">
        <f>续建!Y72</f>
        <v>19500</v>
      </c>
      <c r="Z18" s="404">
        <f>续建!Z72</f>
        <v>0.975</v>
      </c>
      <c r="AA18" s="402">
        <f>续建!AA72</f>
        <v>20000</v>
      </c>
      <c r="AB18" s="402">
        <f>续建!AB72</f>
        <v>1</v>
      </c>
      <c r="AC18" s="402">
        <f>续建!AC72</f>
        <v>8241</v>
      </c>
      <c r="AD18" s="402">
        <f>续建!AD72</f>
        <v>0</v>
      </c>
      <c r="AE18" s="402">
        <f>续建!AE72</f>
        <v>0</v>
      </c>
      <c r="AF18" s="402">
        <f>续建!AF72</f>
        <v>19500</v>
      </c>
      <c r="AG18" s="405">
        <f>续建!AG72</f>
        <v>44622</v>
      </c>
      <c r="AH18" s="402">
        <f>续建!AH72</f>
        <v>1</v>
      </c>
      <c r="AI18" s="402">
        <f>续建!AI72</f>
        <v>0</v>
      </c>
      <c r="AJ18" s="402">
        <f>续建!AJ72</f>
        <v>65</v>
      </c>
      <c r="AK18" s="402">
        <f>续建!AK72</f>
        <v>50</v>
      </c>
      <c r="AL18" s="404">
        <f>续建!AL72</f>
        <v>0.769230769230769</v>
      </c>
      <c r="AM18" s="403" t="str">
        <f>续建!AM72</f>
        <v>安置房已开工建设1442套</v>
      </c>
      <c r="AN18" s="402">
        <f>续建!AN72</f>
        <v>0</v>
      </c>
      <c r="AO18" s="402">
        <f>续建!AO72</f>
        <v>0</v>
      </c>
      <c r="AP18" s="370">
        <f>续建!AP72</f>
        <v>0</v>
      </c>
      <c r="AQ18" s="402">
        <f>续建!AQ72</f>
        <v>0</v>
      </c>
      <c r="AR18" s="402">
        <f>续建!AR72</f>
        <v>0</v>
      </c>
      <c r="AS18" s="402">
        <f>续建!AS72</f>
        <v>20000</v>
      </c>
      <c r="AT18" s="402">
        <f>续建!AT72</f>
        <v>0</v>
      </c>
      <c r="AU18" s="402">
        <f>续建!AU72</f>
        <v>0</v>
      </c>
      <c r="AV18" s="402">
        <f>续建!AV72</f>
        <v>0</v>
      </c>
      <c r="AW18" s="402">
        <f>续建!AW72</f>
        <v>0</v>
      </c>
      <c r="AX18" s="402">
        <f>续建!AX72</f>
        <v>0</v>
      </c>
      <c r="AY18" s="402">
        <f>续建!AY72</f>
        <v>20000</v>
      </c>
      <c r="AZ18" s="402">
        <f>续建!AZ72</f>
        <v>0</v>
      </c>
      <c r="BA18" s="402">
        <f>续建!BA72</f>
        <v>0</v>
      </c>
      <c r="BB18" s="402">
        <f>续建!BB72</f>
        <v>0</v>
      </c>
      <c r="BC18" s="370" t="str">
        <f>续建!BC72</f>
        <v>住房和城乡建设专班</v>
      </c>
      <c r="BD18" s="370" t="str">
        <f>续建!BD72</f>
        <v>州住建局</v>
      </c>
      <c r="BE18" s="370" t="str">
        <f>续建!BE72</f>
        <v>王海江</v>
      </c>
      <c r="BF18" s="370" t="str">
        <f>续建!BF72</f>
        <v>阿图什市</v>
      </c>
      <c r="BG18" s="370" t="str">
        <f>续建!BG72</f>
        <v>何晓波</v>
      </c>
      <c r="BH18" s="370" t="str">
        <f>续建!BH72</f>
        <v>阿图什市住建局</v>
      </c>
      <c r="BI18" s="370" t="str">
        <f>续建!BI72</f>
        <v>王鑫</v>
      </c>
      <c r="BJ18" s="402">
        <f>续建!BJ72</f>
        <v>13579578495</v>
      </c>
      <c r="BK18" s="402" t="str">
        <f>续建!BK72</f>
        <v>陈虹（鸿泰）</v>
      </c>
      <c r="BL18" s="402" t="str">
        <f>续建!BL72</f>
        <v>17799083111（停机）</v>
      </c>
      <c r="BM18" s="370" t="str">
        <f>续建!BM72</f>
        <v>光明街道、幸福街道</v>
      </c>
      <c r="BN18" s="370" t="str">
        <f>续建!BN72</f>
        <v>城区</v>
      </c>
      <c r="BO18" s="403" t="str">
        <f>续建!BO72</f>
        <v>8.15日年度投资减少10亿元</v>
      </c>
    </row>
    <row r="19" ht="42" customHeight="1" spans="1:67">
      <c r="A19" s="402">
        <f>续建!A79</f>
        <v>49</v>
      </c>
      <c r="B19" s="402">
        <f>续建!B79</f>
        <v>1</v>
      </c>
      <c r="C19" s="402" t="str">
        <f>续建!C79</f>
        <v>阿图什市</v>
      </c>
      <c r="D19" s="402">
        <f>续建!D79</f>
        <v>1</v>
      </c>
      <c r="E19" s="402">
        <f>续建!E79</f>
        <v>1700</v>
      </c>
      <c r="F19" s="403" t="str">
        <f>续建!F79</f>
        <v>克州美成新兴建材有限公司环保隧道窑技术改造项目</v>
      </c>
      <c r="G19" s="403" t="str">
        <f>续建!G79</f>
        <v>新建1座节能环保移动式隧道窖及配套附属设施建设</v>
      </c>
      <c r="H19" s="402">
        <f>续建!H79</f>
        <v>2000</v>
      </c>
      <c r="I19" s="402">
        <f>续建!I79</f>
        <v>300</v>
      </c>
      <c r="J19" s="402">
        <f>续建!J79</f>
        <v>1700</v>
      </c>
      <c r="K19" s="402">
        <f>续建!K79</f>
        <v>1</v>
      </c>
      <c r="L19" s="402">
        <f>续建!L79</f>
        <v>1</v>
      </c>
      <c r="M19" s="402">
        <f>续建!M79</f>
        <v>1</v>
      </c>
      <c r="N19" s="402">
        <f>续建!N79</f>
        <v>1</v>
      </c>
      <c r="O19" s="402">
        <f>续建!O79</f>
        <v>1</v>
      </c>
      <c r="P19" s="402">
        <f>续建!P79</f>
        <v>0</v>
      </c>
      <c r="Q19" s="402">
        <f>续建!Q79</f>
        <v>1</v>
      </c>
      <c r="R19" s="402">
        <f>续建!R79</f>
        <v>0</v>
      </c>
      <c r="S19" s="402">
        <f>续建!S79</f>
        <v>0</v>
      </c>
      <c r="T19" s="402">
        <f>续建!T79</f>
        <v>1</v>
      </c>
      <c r="U19" s="402">
        <f>续建!U79</f>
        <v>1700</v>
      </c>
      <c r="V19" s="402">
        <f>续建!V79</f>
        <v>1700</v>
      </c>
      <c r="W19" s="402">
        <f>续建!W79</f>
        <v>0</v>
      </c>
      <c r="X19" s="402">
        <f>续建!X79</f>
        <v>1700</v>
      </c>
      <c r="Y19" s="402">
        <f>续建!Y79</f>
        <v>1700</v>
      </c>
      <c r="Z19" s="404">
        <f>续建!Z79</f>
        <v>1</v>
      </c>
      <c r="AA19" s="402">
        <f>续建!AA79</f>
        <v>1700</v>
      </c>
      <c r="AB19" s="402">
        <f>续建!AB79</f>
        <v>1</v>
      </c>
      <c r="AC19" s="402">
        <f>续建!AC79</f>
        <v>1600</v>
      </c>
      <c r="AD19" s="402">
        <f>续建!AD79</f>
        <v>0</v>
      </c>
      <c r="AE19" s="402">
        <f>续建!AE79</f>
        <v>0</v>
      </c>
      <c r="AF19" s="402">
        <f>续建!AF79</f>
        <v>1700</v>
      </c>
      <c r="AG19" s="405">
        <f>续建!AG79</f>
        <v>44621</v>
      </c>
      <c r="AH19" s="402">
        <f>续建!AH79</f>
        <v>1</v>
      </c>
      <c r="AI19" s="402">
        <f>续建!AI79</f>
        <v>0</v>
      </c>
      <c r="AJ19" s="402">
        <f>续建!AJ79</f>
        <v>10</v>
      </c>
      <c r="AK19" s="402">
        <f>续建!AK79</f>
        <v>10</v>
      </c>
      <c r="AL19" s="404">
        <f>续建!AL79</f>
        <v>1</v>
      </c>
      <c r="AM19" s="403" t="str">
        <f>续建!AM79</f>
        <v>现已完成100%（一期）
二期采购设备正在安装阶段</v>
      </c>
      <c r="AN19" s="402">
        <f>续建!AN79</f>
        <v>0</v>
      </c>
      <c r="AO19" s="402">
        <f>续建!AO79</f>
        <v>0</v>
      </c>
      <c r="AP19" s="370">
        <f>续建!AP79</f>
        <v>0</v>
      </c>
      <c r="AQ19" s="402">
        <f>续建!AQ79</f>
        <v>0</v>
      </c>
      <c r="AR19" s="402">
        <f>续建!AR79</f>
        <v>0</v>
      </c>
      <c r="AS19" s="402">
        <f>续建!AS79</f>
        <v>1700</v>
      </c>
      <c r="AT19" s="402">
        <f>续建!AT79</f>
        <v>0</v>
      </c>
      <c r="AU19" s="402">
        <f>续建!AU79</f>
        <v>0</v>
      </c>
      <c r="AV19" s="402">
        <f>续建!AV79</f>
        <v>0</v>
      </c>
      <c r="AW19" s="402">
        <f>续建!AW79</f>
        <v>0</v>
      </c>
      <c r="AX19" s="402">
        <f>续建!AX79</f>
        <v>0</v>
      </c>
      <c r="AY19" s="402">
        <f>续建!AY79</f>
        <v>0</v>
      </c>
      <c r="AZ19" s="402">
        <f>续建!AZ79</f>
        <v>0</v>
      </c>
      <c r="BA19" s="402">
        <f>续建!BA79</f>
        <v>1700</v>
      </c>
      <c r="BB19" s="402">
        <f>续建!BB79</f>
        <v>0</v>
      </c>
      <c r="BC19" s="370" t="str">
        <f>续建!BC79</f>
        <v>产业专班</v>
      </c>
      <c r="BD19" s="370" t="str">
        <f>续建!BD79</f>
        <v>州工信局</v>
      </c>
      <c r="BE19" s="370" t="str">
        <f>续建!BE79</f>
        <v>刘鹏</v>
      </c>
      <c r="BF19" s="370" t="str">
        <f>续建!BF79</f>
        <v>阿图什市</v>
      </c>
      <c r="BG19" s="370" t="str">
        <f>续建!BG79</f>
        <v>何晓波</v>
      </c>
      <c r="BH19" s="370" t="str">
        <f>续建!BH79</f>
        <v>阿图什市商信局</v>
      </c>
      <c r="BI19" s="370" t="str">
        <f>续建!BI79</f>
        <v>高凯</v>
      </c>
      <c r="BJ19" s="402">
        <f>续建!BJ79</f>
        <v>13070063768</v>
      </c>
      <c r="BK19" s="402" t="str">
        <f>续建!BK79</f>
        <v>刘勤锋</v>
      </c>
      <c r="BL19" s="402">
        <f>续建!BL79</f>
        <v>15560085678</v>
      </c>
      <c r="BM19" s="370" t="str">
        <f>续建!BM79</f>
        <v>松他克镇</v>
      </c>
      <c r="BN19" s="370" t="str">
        <f>续建!BN79</f>
        <v>硝鲁克村</v>
      </c>
      <c r="BO19" s="403">
        <f>续建!BO79</f>
        <v>0</v>
      </c>
    </row>
    <row r="20" ht="42" customHeight="1" spans="1:67">
      <c r="A20" s="402">
        <f>续建!A80</f>
        <v>50</v>
      </c>
      <c r="B20" s="402">
        <f>续建!B80</f>
        <v>1</v>
      </c>
      <c r="C20" s="402" t="str">
        <f>续建!C80</f>
        <v>阿图什市</v>
      </c>
      <c r="D20" s="402">
        <f>续建!D80</f>
        <v>1</v>
      </c>
      <c r="E20" s="402">
        <f>续建!E80</f>
        <v>500</v>
      </c>
      <c r="F20" s="403" t="str">
        <f>续建!F80</f>
        <v>阿图什市上阿图什镇4号建筑用砂建设项目</v>
      </c>
      <c r="G20" s="403" t="str">
        <f>续建!G80</f>
        <v>新建生活区2700平方米，开采区52454.96平方米及配套附属设施建设</v>
      </c>
      <c r="H20" s="402">
        <f>续建!H80</f>
        <v>510</v>
      </c>
      <c r="I20" s="402">
        <f>续建!I80</f>
        <v>10</v>
      </c>
      <c r="J20" s="402">
        <f>续建!J80</f>
        <v>500</v>
      </c>
      <c r="K20" s="402">
        <f>续建!K80</f>
        <v>1</v>
      </c>
      <c r="L20" s="402">
        <f>续建!L80</f>
        <v>1</v>
      </c>
      <c r="M20" s="402">
        <f>续建!M80</f>
        <v>1</v>
      </c>
      <c r="N20" s="402">
        <f>续建!N80</f>
        <v>1</v>
      </c>
      <c r="O20" s="402">
        <f>续建!O80</f>
        <v>1</v>
      </c>
      <c r="P20" s="402">
        <f>续建!P80</f>
        <v>0</v>
      </c>
      <c r="Q20" s="402">
        <f>续建!Q80</f>
        <v>1</v>
      </c>
      <c r="R20" s="402">
        <f>续建!R80</f>
        <v>0</v>
      </c>
      <c r="S20" s="402">
        <f>续建!S80</f>
        <v>0</v>
      </c>
      <c r="T20" s="402">
        <f>续建!T80</f>
        <v>1</v>
      </c>
      <c r="U20" s="402">
        <f>续建!U80</f>
        <v>500</v>
      </c>
      <c r="V20" s="402">
        <f>续建!V80</f>
        <v>500</v>
      </c>
      <c r="W20" s="402">
        <f>续建!W80</f>
        <v>0</v>
      </c>
      <c r="X20" s="402">
        <f>续建!X80</f>
        <v>500</v>
      </c>
      <c r="Y20" s="402">
        <f>续建!Y80</f>
        <v>500</v>
      </c>
      <c r="Z20" s="404">
        <f>续建!Z80</f>
        <v>1</v>
      </c>
      <c r="AA20" s="402">
        <f>续建!AA80</f>
        <v>500</v>
      </c>
      <c r="AB20" s="402">
        <f>续建!AB80</f>
        <v>1</v>
      </c>
      <c r="AC20" s="402">
        <f>续建!AC80</f>
        <v>424</v>
      </c>
      <c r="AD20" s="402">
        <f>续建!AD80</f>
        <v>0</v>
      </c>
      <c r="AE20" s="402">
        <f>续建!AE80</f>
        <v>0</v>
      </c>
      <c r="AF20" s="402">
        <f>续建!AF80</f>
        <v>500</v>
      </c>
      <c r="AG20" s="405">
        <f>续建!AG80</f>
        <v>44566</v>
      </c>
      <c r="AH20" s="402">
        <f>续建!AH80</f>
        <v>1</v>
      </c>
      <c r="AI20" s="402">
        <f>续建!AI80</f>
        <v>0</v>
      </c>
      <c r="AJ20" s="402">
        <f>续建!AJ80</f>
        <v>15</v>
      </c>
      <c r="AK20" s="402">
        <f>续建!AK80</f>
        <v>15</v>
      </c>
      <c r="AL20" s="404">
        <f>续建!AL80</f>
        <v>1</v>
      </c>
      <c r="AM20" s="403" t="str">
        <f>续建!AM80</f>
        <v>混凝土浇筑完成，砌墙已施工到三楼。</v>
      </c>
      <c r="AN20" s="402">
        <f>续建!AN80</f>
        <v>0</v>
      </c>
      <c r="AO20" s="402">
        <f>续建!AO80</f>
        <v>0</v>
      </c>
      <c r="AP20" s="370">
        <f>续建!AP80</f>
        <v>0</v>
      </c>
      <c r="AQ20" s="402">
        <f>续建!AQ80</f>
        <v>0</v>
      </c>
      <c r="AR20" s="402">
        <f>续建!AR80</f>
        <v>0</v>
      </c>
      <c r="AS20" s="402">
        <f>续建!AS80</f>
        <v>500</v>
      </c>
      <c r="AT20" s="402">
        <f>续建!AT80</f>
        <v>0</v>
      </c>
      <c r="AU20" s="402">
        <f>续建!AU80</f>
        <v>0</v>
      </c>
      <c r="AV20" s="402">
        <f>续建!AV80</f>
        <v>0</v>
      </c>
      <c r="AW20" s="402">
        <f>续建!AW80</f>
        <v>0</v>
      </c>
      <c r="AX20" s="402">
        <f>续建!AX80</f>
        <v>0</v>
      </c>
      <c r="AY20" s="402">
        <f>续建!AY80</f>
        <v>0</v>
      </c>
      <c r="AZ20" s="402">
        <f>续建!AZ80</f>
        <v>0</v>
      </c>
      <c r="BA20" s="402">
        <f>续建!BA80</f>
        <v>500</v>
      </c>
      <c r="BB20" s="402">
        <f>续建!BB80</f>
        <v>0</v>
      </c>
      <c r="BC20" s="370" t="str">
        <f>续建!BC80</f>
        <v>产业专班</v>
      </c>
      <c r="BD20" s="370" t="str">
        <f>续建!BD80</f>
        <v>州工信局</v>
      </c>
      <c r="BE20" s="370" t="str">
        <f>续建!BE80</f>
        <v>刘鹏</v>
      </c>
      <c r="BF20" s="370" t="str">
        <f>续建!BF80</f>
        <v>阿图什市</v>
      </c>
      <c r="BG20" s="370" t="str">
        <f>续建!BG80</f>
        <v>何晓波</v>
      </c>
      <c r="BH20" s="370" t="str">
        <f>续建!BH80</f>
        <v>阿图什市商信局</v>
      </c>
      <c r="BI20" s="370" t="str">
        <f>续建!BI80</f>
        <v>高凯</v>
      </c>
      <c r="BJ20" s="402">
        <f>续建!BJ80</f>
        <v>13070063768</v>
      </c>
      <c r="BK20" s="402" t="str">
        <f>续建!BK80</f>
        <v>刘刚</v>
      </c>
      <c r="BL20" s="402">
        <f>续建!BL80</f>
        <v>13319083858</v>
      </c>
      <c r="BM20" s="370" t="str">
        <f>续建!BM80</f>
        <v>新城街道</v>
      </c>
      <c r="BN20" s="370" t="str">
        <f>续建!BN80</f>
        <v>重工业园区对面</v>
      </c>
      <c r="BO20" s="403">
        <f>续建!BO80</f>
        <v>0</v>
      </c>
    </row>
    <row r="21" ht="42" customHeight="1" spans="1:67">
      <c r="A21" s="402">
        <f>续建!A81</f>
        <v>51</v>
      </c>
      <c r="B21" s="402">
        <f>续建!B81</f>
        <v>1</v>
      </c>
      <c r="C21" s="402" t="str">
        <f>续建!C81</f>
        <v>阿图什市</v>
      </c>
      <c r="D21" s="402">
        <f>续建!D81</f>
        <v>1</v>
      </c>
      <c r="E21" s="402">
        <f>续建!E81</f>
        <v>500</v>
      </c>
      <c r="F21" s="403" t="str">
        <f>续建!F81</f>
        <v>克州顺鑫综合办公楼建设项目</v>
      </c>
      <c r="G21" s="403" t="str">
        <f>续建!G81</f>
        <v>对原有办公楼进行改扩建</v>
      </c>
      <c r="H21" s="402">
        <f>续建!H81</f>
        <v>540</v>
      </c>
      <c r="I21" s="402">
        <f>续建!I81</f>
        <v>40</v>
      </c>
      <c r="J21" s="402">
        <f>续建!J81</f>
        <v>500</v>
      </c>
      <c r="K21" s="402">
        <f>续建!K81</f>
        <v>1</v>
      </c>
      <c r="L21" s="402">
        <f>续建!L81</f>
        <v>1</v>
      </c>
      <c r="M21" s="402">
        <f>续建!M81</f>
        <v>1</v>
      </c>
      <c r="N21" s="402">
        <f>续建!N81</f>
        <v>1</v>
      </c>
      <c r="O21" s="402">
        <f>续建!O81</f>
        <v>1</v>
      </c>
      <c r="P21" s="402">
        <f>续建!P81</f>
        <v>0</v>
      </c>
      <c r="Q21" s="402">
        <f>续建!Q81</f>
        <v>1</v>
      </c>
      <c r="R21" s="402">
        <f>续建!R81</f>
        <v>0</v>
      </c>
      <c r="S21" s="402">
        <f>续建!S81</f>
        <v>0</v>
      </c>
      <c r="T21" s="402">
        <f>续建!T81</f>
        <v>1</v>
      </c>
      <c r="U21" s="402">
        <f>续建!U81</f>
        <v>500</v>
      </c>
      <c r="V21" s="402">
        <f>续建!V81</f>
        <v>500</v>
      </c>
      <c r="W21" s="402">
        <f>续建!W81</f>
        <v>0</v>
      </c>
      <c r="X21" s="402">
        <f>续建!X81</f>
        <v>500</v>
      </c>
      <c r="Y21" s="402">
        <f>续建!Y81</f>
        <v>500</v>
      </c>
      <c r="Z21" s="404">
        <f>续建!Z81</f>
        <v>1</v>
      </c>
      <c r="AA21" s="402">
        <f>续建!AA81</f>
        <v>500</v>
      </c>
      <c r="AB21" s="402">
        <f>续建!AB81</f>
        <v>1</v>
      </c>
      <c r="AC21" s="402">
        <f>续建!AC81</f>
        <v>341</v>
      </c>
      <c r="AD21" s="402">
        <f>续建!AD81</f>
        <v>0</v>
      </c>
      <c r="AE21" s="402">
        <f>续建!AE81</f>
        <v>0</v>
      </c>
      <c r="AF21" s="402">
        <f>续建!AF81</f>
        <v>500</v>
      </c>
      <c r="AG21" s="405">
        <f>续建!AG81</f>
        <v>44621</v>
      </c>
      <c r="AH21" s="402">
        <f>续建!AH81</f>
        <v>1</v>
      </c>
      <c r="AI21" s="402">
        <f>续建!AI81</f>
        <v>0</v>
      </c>
      <c r="AJ21" s="402">
        <f>续建!AJ81</f>
        <v>20</v>
      </c>
      <c r="AK21" s="402">
        <f>续建!AK81</f>
        <v>20</v>
      </c>
      <c r="AL21" s="404">
        <f>续建!AL81</f>
        <v>1</v>
      </c>
      <c r="AM21" s="403" t="str">
        <f>续建!AM81</f>
        <v>门窗已安装完毕，正在进行内墙粉刷和外墙保温施工。</v>
      </c>
      <c r="AN21" s="402">
        <f>续建!AN81</f>
        <v>0</v>
      </c>
      <c r="AO21" s="402">
        <f>续建!AO81</f>
        <v>0</v>
      </c>
      <c r="AP21" s="370">
        <f>续建!AP81</f>
        <v>0</v>
      </c>
      <c r="AQ21" s="402">
        <f>续建!AQ81</f>
        <v>0</v>
      </c>
      <c r="AR21" s="402">
        <f>续建!AR81</f>
        <v>0</v>
      </c>
      <c r="AS21" s="402">
        <f>续建!AS81</f>
        <v>500</v>
      </c>
      <c r="AT21" s="402">
        <f>续建!AT81</f>
        <v>0</v>
      </c>
      <c r="AU21" s="402">
        <f>续建!AU81</f>
        <v>0</v>
      </c>
      <c r="AV21" s="402">
        <f>续建!AV81</f>
        <v>0</v>
      </c>
      <c r="AW21" s="402">
        <f>续建!AW81</f>
        <v>0</v>
      </c>
      <c r="AX21" s="402">
        <f>续建!AX81</f>
        <v>0</v>
      </c>
      <c r="AY21" s="402">
        <f>续建!AY81</f>
        <v>0</v>
      </c>
      <c r="AZ21" s="402">
        <f>续建!AZ81</f>
        <v>0</v>
      </c>
      <c r="BA21" s="402">
        <f>续建!BA81</f>
        <v>500</v>
      </c>
      <c r="BB21" s="402">
        <f>续建!BB81</f>
        <v>0</v>
      </c>
      <c r="BC21" s="370" t="str">
        <f>续建!BC81</f>
        <v>产业专班</v>
      </c>
      <c r="BD21" s="370" t="str">
        <f>续建!BD81</f>
        <v>州工信局</v>
      </c>
      <c r="BE21" s="370" t="str">
        <f>续建!BE81</f>
        <v>刘鹏</v>
      </c>
      <c r="BF21" s="370" t="str">
        <f>续建!BF81</f>
        <v>阿图什市</v>
      </c>
      <c r="BG21" s="370" t="str">
        <f>续建!BG81</f>
        <v>赵忠</v>
      </c>
      <c r="BH21" s="370" t="str">
        <f>续建!BH81</f>
        <v>阿图什市工业园区管委会</v>
      </c>
      <c r="BI21" s="370" t="str">
        <f>续建!BI81</f>
        <v>高凯</v>
      </c>
      <c r="BJ21" s="402">
        <f>续建!BJ81</f>
        <v>13070063768</v>
      </c>
      <c r="BK21" s="402" t="str">
        <f>续建!BK81</f>
        <v>雍兴柏</v>
      </c>
      <c r="BL21" s="402">
        <f>续建!BL81</f>
        <v>18809089869</v>
      </c>
      <c r="BM21" s="370" t="str">
        <f>续建!BM81</f>
        <v>新城街道</v>
      </c>
      <c r="BN21" s="370" t="str">
        <f>续建!BN81</f>
        <v>工业园区</v>
      </c>
      <c r="BO21" s="403">
        <f>续建!BO81</f>
        <v>0</v>
      </c>
    </row>
    <row r="22" ht="42" customHeight="1" spans="1:67">
      <c r="A22" s="402">
        <f>续建!A82</f>
        <v>52</v>
      </c>
      <c r="B22" s="402">
        <f>续建!B82</f>
        <v>1</v>
      </c>
      <c r="C22" s="402" t="str">
        <f>续建!C82</f>
        <v>阿图什市</v>
      </c>
      <c r="D22" s="402">
        <f>续建!D82</f>
        <v>1</v>
      </c>
      <c r="E22" s="402">
        <f>续建!E82</f>
        <v>500</v>
      </c>
      <c r="F22" s="403" t="str">
        <f>续建!F82</f>
        <v>克州鑫焱建材有限公司年产20余万吨生石灰提升改造建设项目</v>
      </c>
      <c r="G22" s="403" t="str">
        <f>续建!G82</f>
        <v>总建筑面积3000平方米</v>
      </c>
      <c r="H22" s="402">
        <f>续建!H82</f>
        <v>600</v>
      </c>
      <c r="I22" s="402">
        <f>续建!I82</f>
        <v>100</v>
      </c>
      <c r="J22" s="402">
        <f>续建!J82</f>
        <v>500</v>
      </c>
      <c r="K22" s="402">
        <f>续建!K82</f>
        <v>1</v>
      </c>
      <c r="L22" s="402">
        <f>续建!L82</f>
        <v>1</v>
      </c>
      <c r="M22" s="402">
        <f>续建!M82</f>
        <v>1</v>
      </c>
      <c r="N22" s="402">
        <f>续建!N82</f>
        <v>1</v>
      </c>
      <c r="O22" s="402">
        <f>续建!O82</f>
        <v>1</v>
      </c>
      <c r="P22" s="402">
        <f>续建!P82</f>
        <v>0</v>
      </c>
      <c r="Q22" s="402">
        <f>续建!Q82</f>
        <v>1</v>
      </c>
      <c r="R22" s="402">
        <f>续建!R82</f>
        <v>0</v>
      </c>
      <c r="S22" s="402">
        <f>续建!S82</f>
        <v>0</v>
      </c>
      <c r="T22" s="402">
        <f>续建!T82</f>
        <v>1</v>
      </c>
      <c r="U22" s="402">
        <f>续建!U82</f>
        <v>500</v>
      </c>
      <c r="V22" s="402">
        <f>续建!V82</f>
        <v>500</v>
      </c>
      <c r="W22" s="402">
        <f>续建!W82</f>
        <v>0</v>
      </c>
      <c r="X22" s="402">
        <f>续建!X82</f>
        <v>500</v>
      </c>
      <c r="Y22" s="402">
        <f>续建!Y82</f>
        <v>450</v>
      </c>
      <c r="Z22" s="404">
        <f>续建!Z82</f>
        <v>0.9</v>
      </c>
      <c r="AA22" s="402">
        <f>续建!AA82</f>
        <v>500</v>
      </c>
      <c r="AB22" s="402">
        <f>续建!AB82</f>
        <v>1</v>
      </c>
      <c r="AC22" s="402">
        <f>续建!AC82</f>
        <v>16</v>
      </c>
      <c r="AD22" s="402">
        <f>续建!AD82</f>
        <v>0</v>
      </c>
      <c r="AE22" s="402">
        <f>续建!AE82</f>
        <v>0</v>
      </c>
      <c r="AF22" s="402">
        <f>续建!AF82</f>
        <v>450</v>
      </c>
      <c r="AG22" s="405">
        <f>续建!AG82</f>
        <v>44623</v>
      </c>
      <c r="AH22" s="402">
        <f>续建!AH82</f>
        <v>1</v>
      </c>
      <c r="AI22" s="402">
        <f>续建!AI82</f>
        <v>0</v>
      </c>
      <c r="AJ22" s="402">
        <f>续建!AJ82</f>
        <v>25</v>
      </c>
      <c r="AK22" s="402">
        <f>续建!AK82</f>
        <v>25</v>
      </c>
      <c r="AL22" s="404">
        <f>续建!AL82</f>
        <v>1</v>
      </c>
      <c r="AM22" s="403" t="str">
        <f>续建!AM82</f>
        <v>正在进行窑体维护，办公室、厂房建设主体完工，正在装修，防尘网建设，厂区绿化基本完成。</v>
      </c>
      <c r="AN22" s="402">
        <f>续建!AN82</f>
        <v>0</v>
      </c>
      <c r="AO22" s="402">
        <f>续建!AO82</f>
        <v>0</v>
      </c>
      <c r="AP22" s="370" t="str">
        <f>续建!AP82</f>
        <v>经营效益欠佳，预计今年暂无资金投入。</v>
      </c>
      <c r="AQ22" s="402">
        <f>续建!AQ82</f>
        <v>0</v>
      </c>
      <c r="AR22" s="402">
        <f>续建!AR82</f>
        <v>0</v>
      </c>
      <c r="AS22" s="402">
        <f>续建!AS82</f>
        <v>500</v>
      </c>
      <c r="AT22" s="402">
        <f>续建!AT82</f>
        <v>0</v>
      </c>
      <c r="AU22" s="402">
        <f>续建!AU82</f>
        <v>0</v>
      </c>
      <c r="AV22" s="402">
        <f>续建!AV82</f>
        <v>0</v>
      </c>
      <c r="AW22" s="402">
        <f>续建!AW82</f>
        <v>0</v>
      </c>
      <c r="AX22" s="402">
        <f>续建!AX82</f>
        <v>0</v>
      </c>
      <c r="AY22" s="402">
        <f>续建!AY82</f>
        <v>0</v>
      </c>
      <c r="AZ22" s="402">
        <f>续建!AZ82</f>
        <v>0</v>
      </c>
      <c r="BA22" s="402">
        <f>续建!BA82</f>
        <v>500</v>
      </c>
      <c r="BB22" s="402">
        <f>续建!BB82</f>
        <v>0</v>
      </c>
      <c r="BC22" s="370" t="str">
        <f>续建!BC82</f>
        <v>产业专班</v>
      </c>
      <c r="BD22" s="370" t="str">
        <f>续建!BD82</f>
        <v>州工信局</v>
      </c>
      <c r="BE22" s="370" t="str">
        <f>续建!BE82</f>
        <v>刘鹏</v>
      </c>
      <c r="BF22" s="370" t="str">
        <f>续建!BF82</f>
        <v>阿图什市</v>
      </c>
      <c r="BG22" s="370" t="str">
        <f>续建!BG82</f>
        <v>赵忠</v>
      </c>
      <c r="BH22" s="370" t="str">
        <f>续建!BH82</f>
        <v>阿图什市工业园区管委会</v>
      </c>
      <c r="BI22" s="370" t="str">
        <f>续建!BI82</f>
        <v>高凯</v>
      </c>
      <c r="BJ22" s="402">
        <f>续建!BJ82</f>
        <v>13070063768</v>
      </c>
      <c r="BK22" s="402" t="str">
        <f>续建!BK82</f>
        <v>兰龙</v>
      </c>
      <c r="BL22" s="402">
        <f>续建!BL82</f>
        <v>18690802226</v>
      </c>
      <c r="BM22" s="370" t="str">
        <f>续建!BM82</f>
        <v>新城街道</v>
      </c>
      <c r="BN22" s="370" t="str">
        <f>续建!BN82</f>
        <v>重工业园</v>
      </c>
      <c r="BO22" s="403">
        <f>续建!BO82</f>
        <v>0</v>
      </c>
    </row>
    <row r="23" ht="42" customHeight="1" spans="1:67">
      <c r="A23" s="402">
        <f>续建!A83</f>
        <v>53</v>
      </c>
      <c r="B23" s="402">
        <f>续建!B83</f>
        <v>1</v>
      </c>
      <c r="C23" s="402" t="str">
        <f>续建!C83</f>
        <v>阿图什市</v>
      </c>
      <c r="D23" s="402">
        <f>续建!D83</f>
        <v>1</v>
      </c>
      <c r="E23" s="402">
        <f>续建!E83</f>
        <v>600</v>
      </c>
      <c r="F23" s="403" t="str">
        <f>续建!F83</f>
        <v>阿图什丰源馕业年产2000万个馕建设项目</v>
      </c>
      <c r="G23" s="403" t="str">
        <f>续建!G83</f>
        <v>对1000平方米馕加工厂房进行改造装修</v>
      </c>
      <c r="H23" s="402">
        <f>续建!H83</f>
        <v>650</v>
      </c>
      <c r="I23" s="402">
        <f>续建!I83</f>
        <v>50</v>
      </c>
      <c r="J23" s="402">
        <f>续建!J83</f>
        <v>600</v>
      </c>
      <c r="K23" s="402">
        <f>续建!K83</f>
        <v>1</v>
      </c>
      <c r="L23" s="402">
        <f>续建!L83</f>
        <v>1</v>
      </c>
      <c r="M23" s="402">
        <f>续建!M83</f>
        <v>1</v>
      </c>
      <c r="N23" s="402">
        <f>续建!N83</f>
        <v>1</v>
      </c>
      <c r="O23" s="402">
        <f>续建!O83</f>
        <v>1</v>
      </c>
      <c r="P23" s="402">
        <f>续建!P83</f>
        <v>0</v>
      </c>
      <c r="Q23" s="402">
        <f>续建!Q83</f>
        <v>1</v>
      </c>
      <c r="R23" s="402">
        <f>续建!R83</f>
        <v>0</v>
      </c>
      <c r="S23" s="402">
        <f>续建!S83</f>
        <v>0</v>
      </c>
      <c r="T23" s="402">
        <f>续建!T83</f>
        <v>1</v>
      </c>
      <c r="U23" s="402">
        <f>续建!U83</f>
        <v>600</v>
      </c>
      <c r="V23" s="402">
        <f>续建!V83</f>
        <v>600</v>
      </c>
      <c r="W23" s="402">
        <f>续建!W83</f>
        <v>0</v>
      </c>
      <c r="X23" s="402">
        <f>续建!X83</f>
        <v>600</v>
      </c>
      <c r="Y23" s="402">
        <f>续建!Y83</f>
        <v>600</v>
      </c>
      <c r="Z23" s="404">
        <f>续建!Z83</f>
        <v>1</v>
      </c>
      <c r="AA23" s="402">
        <f>续建!AA83</f>
        <v>600</v>
      </c>
      <c r="AB23" s="402">
        <f>续建!AB83</f>
        <v>1</v>
      </c>
      <c r="AC23" s="402">
        <f>续建!AC83</f>
        <v>179</v>
      </c>
      <c r="AD23" s="402">
        <f>续建!AD83</f>
        <v>0</v>
      </c>
      <c r="AE23" s="402">
        <f>续建!AE83</f>
        <v>0</v>
      </c>
      <c r="AF23" s="402">
        <f>续建!AF83</f>
        <v>600</v>
      </c>
      <c r="AG23" s="405">
        <f>续建!AG83</f>
        <v>44621</v>
      </c>
      <c r="AH23" s="402">
        <f>续建!AH83</f>
        <v>1</v>
      </c>
      <c r="AI23" s="402">
        <f>续建!AI83</f>
        <v>0</v>
      </c>
      <c r="AJ23" s="402">
        <f>续建!AJ83</f>
        <v>3</v>
      </c>
      <c r="AK23" s="402">
        <f>续建!AK83</f>
        <v>3</v>
      </c>
      <c r="AL23" s="404">
        <f>续建!AL83</f>
        <v>1</v>
      </c>
      <c r="AM23" s="403" t="str">
        <f>续建!AM83</f>
        <v>施工前期准备工作</v>
      </c>
      <c r="AN23" s="402">
        <f>续建!AN83</f>
        <v>0</v>
      </c>
      <c r="AO23" s="402">
        <f>续建!AO83</f>
        <v>0</v>
      </c>
      <c r="AP23" s="370" t="str">
        <f>续建!AP83</f>
        <v>备注：因疫情原因设备部分未到货。</v>
      </c>
      <c r="AQ23" s="402">
        <f>续建!AQ83</f>
        <v>0</v>
      </c>
      <c r="AR23" s="402">
        <f>续建!AR83</f>
        <v>0</v>
      </c>
      <c r="AS23" s="402">
        <f>续建!AS83</f>
        <v>600</v>
      </c>
      <c r="AT23" s="402">
        <f>续建!AT83</f>
        <v>0</v>
      </c>
      <c r="AU23" s="402">
        <f>续建!AU83</f>
        <v>0</v>
      </c>
      <c r="AV23" s="402">
        <f>续建!AV83</f>
        <v>0</v>
      </c>
      <c r="AW23" s="402">
        <f>续建!AW83</f>
        <v>0</v>
      </c>
      <c r="AX23" s="402">
        <f>续建!AX83</f>
        <v>0</v>
      </c>
      <c r="AY23" s="402">
        <f>续建!AY83</f>
        <v>0</v>
      </c>
      <c r="AZ23" s="402">
        <f>续建!AZ83</f>
        <v>0</v>
      </c>
      <c r="BA23" s="402">
        <f>续建!BA83</f>
        <v>600</v>
      </c>
      <c r="BB23" s="402">
        <f>续建!BB83</f>
        <v>0</v>
      </c>
      <c r="BC23" s="370" t="str">
        <f>续建!BC83</f>
        <v>产业专班</v>
      </c>
      <c r="BD23" s="370" t="str">
        <f>续建!BD83</f>
        <v>州工信局</v>
      </c>
      <c r="BE23" s="370" t="str">
        <f>续建!BE83</f>
        <v>刘鹏</v>
      </c>
      <c r="BF23" s="370" t="str">
        <f>续建!BF83</f>
        <v>阿图什市</v>
      </c>
      <c r="BG23" s="370" t="str">
        <f>续建!BG83</f>
        <v>赵忠</v>
      </c>
      <c r="BH23" s="370" t="str">
        <f>续建!BH83</f>
        <v>阿图什市工业园区管委会</v>
      </c>
      <c r="BI23" s="370" t="str">
        <f>续建!BI83</f>
        <v>高凯</v>
      </c>
      <c r="BJ23" s="402">
        <f>续建!BJ83</f>
        <v>13070063768</v>
      </c>
      <c r="BK23" s="402" t="str">
        <f>续建!BK83</f>
        <v>徐海</v>
      </c>
      <c r="BL23" s="402">
        <f>续建!BL83</f>
        <v>18139694490</v>
      </c>
      <c r="BM23" s="370" t="str">
        <f>续建!BM83</f>
        <v>新城街道</v>
      </c>
      <c r="BN23" s="370" t="str">
        <f>续建!BN83</f>
        <v>工业园区</v>
      </c>
      <c r="BO23" s="403">
        <f>续建!BO83</f>
        <v>0</v>
      </c>
    </row>
    <row r="24" ht="42" customHeight="1" spans="1:67">
      <c r="A24" s="402">
        <f>续建!A84</f>
        <v>54</v>
      </c>
      <c r="B24" s="402">
        <f>续建!B84</f>
        <v>1</v>
      </c>
      <c r="C24" s="402" t="str">
        <f>续建!C84</f>
        <v>阿图什市</v>
      </c>
      <c r="D24" s="402">
        <f>续建!D84</f>
        <v>1</v>
      </c>
      <c r="E24" s="402">
        <f>续建!E84</f>
        <v>561</v>
      </c>
      <c r="F24" s="403" t="str">
        <f>续建!F84</f>
        <v>克州天山水泥熟料堆棚建设项目</v>
      </c>
      <c r="G24" s="403" t="str">
        <f>续建!G84</f>
        <v>新建一座3318.2平方米的圆形熟料堆棚</v>
      </c>
      <c r="H24" s="402">
        <f>续建!H84</f>
        <v>791</v>
      </c>
      <c r="I24" s="402">
        <f>续建!I84</f>
        <v>230</v>
      </c>
      <c r="J24" s="402">
        <f>续建!J84</f>
        <v>561</v>
      </c>
      <c r="K24" s="402">
        <f>续建!K84</f>
        <v>1</v>
      </c>
      <c r="L24" s="402">
        <f>续建!L84</f>
        <v>1</v>
      </c>
      <c r="M24" s="402">
        <f>续建!M84</f>
        <v>1</v>
      </c>
      <c r="N24" s="402">
        <f>续建!N84</f>
        <v>1</v>
      </c>
      <c r="O24" s="402">
        <f>续建!O84</f>
        <v>1</v>
      </c>
      <c r="P24" s="402">
        <f>续建!P84</f>
        <v>0</v>
      </c>
      <c r="Q24" s="402">
        <f>续建!Q84</f>
        <v>1</v>
      </c>
      <c r="R24" s="402">
        <f>续建!R84</f>
        <v>0</v>
      </c>
      <c r="S24" s="402">
        <f>续建!S84</f>
        <v>0</v>
      </c>
      <c r="T24" s="402">
        <f>续建!T84</f>
        <v>1</v>
      </c>
      <c r="U24" s="402">
        <f>续建!U84</f>
        <v>561</v>
      </c>
      <c r="V24" s="402">
        <f>续建!V84</f>
        <v>561</v>
      </c>
      <c r="W24" s="402">
        <f>续建!W84</f>
        <v>0</v>
      </c>
      <c r="X24" s="402">
        <f>续建!X84</f>
        <v>561</v>
      </c>
      <c r="Y24" s="402">
        <f>续建!Y84</f>
        <v>561</v>
      </c>
      <c r="Z24" s="404">
        <f>续建!Z84</f>
        <v>1</v>
      </c>
      <c r="AA24" s="402">
        <f>续建!AA84</f>
        <v>561</v>
      </c>
      <c r="AB24" s="402">
        <f>续建!AB84</f>
        <v>1</v>
      </c>
      <c r="AC24" s="402">
        <f>续建!AC84</f>
        <v>403</v>
      </c>
      <c r="AD24" s="402">
        <f>续建!AD84</f>
        <v>0</v>
      </c>
      <c r="AE24" s="402">
        <f>续建!AE84</f>
        <v>0</v>
      </c>
      <c r="AF24" s="402">
        <f>续建!AF84</f>
        <v>561</v>
      </c>
      <c r="AG24" s="405">
        <f>续建!AG84</f>
        <v>44621</v>
      </c>
      <c r="AH24" s="402">
        <f>续建!AH84</f>
        <v>1</v>
      </c>
      <c r="AI24" s="402">
        <f>续建!AI84</f>
        <v>0</v>
      </c>
      <c r="AJ24" s="402">
        <f>续建!AJ84</f>
        <v>0</v>
      </c>
      <c r="AK24" s="402">
        <f>续建!AK84</f>
        <v>0</v>
      </c>
      <c r="AL24" s="404">
        <f>续建!AL84</f>
        <v>0</v>
      </c>
      <c r="AM24" s="403" t="str">
        <f>续建!AM84</f>
        <v>完工</v>
      </c>
      <c r="AN24" s="402">
        <f>续建!AN84</f>
        <v>0</v>
      </c>
      <c r="AO24" s="402">
        <f>续建!AO84</f>
        <v>0</v>
      </c>
      <c r="AP24" s="370">
        <f>续建!AP84</f>
        <v>0</v>
      </c>
      <c r="AQ24" s="402">
        <f>续建!AQ84</f>
        <v>0</v>
      </c>
      <c r="AR24" s="402">
        <f>续建!AR84</f>
        <v>0</v>
      </c>
      <c r="AS24" s="402">
        <f>续建!AS84</f>
        <v>561</v>
      </c>
      <c r="AT24" s="402">
        <f>续建!AT84</f>
        <v>0</v>
      </c>
      <c r="AU24" s="402">
        <f>续建!AU84</f>
        <v>0</v>
      </c>
      <c r="AV24" s="402">
        <f>续建!AV84</f>
        <v>0</v>
      </c>
      <c r="AW24" s="402">
        <f>续建!AW84</f>
        <v>0</v>
      </c>
      <c r="AX24" s="402">
        <f>续建!AX84</f>
        <v>0</v>
      </c>
      <c r="AY24" s="402">
        <f>续建!AY84</f>
        <v>0</v>
      </c>
      <c r="AZ24" s="402">
        <f>续建!AZ84</f>
        <v>0</v>
      </c>
      <c r="BA24" s="402">
        <f>续建!BA84</f>
        <v>561</v>
      </c>
      <c r="BB24" s="402">
        <f>续建!BB84</f>
        <v>0</v>
      </c>
      <c r="BC24" s="370" t="str">
        <f>续建!BC84</f>
        <v>产业专班</v>
      </c>
      <c r="BD24" s="370" t="str">
        <f>续建!BD84</f>
        <v>州工信局</v>
      </c>
      <c r="BE24" s="370" t="str">
        <f>续建!BE84</f>
        <v>刘鹏</v>
      </c>
      <c r="BF24" s="370" t="str">
        <f>续建!BF84</f>
        <v>阿图什市</v>
      </c>
      <c r="BG24" s="370" t="str">
        <f>续建!BG84</f>
        <v>赵忠</v>
      </c>
      <c r="BH24" s="370" t="str">
        <f>续建!BH84</f>
        <v>阿图什市工业园区管委会</v>
      </c>
      <c r="BI24" s="370" t="str">
        <f>续建!BI84</f>
        <v>高凯</v>
      </c>
      <c r="BJ24" s="402">
        <f>续建!BJ84</f>
        <v>13070063768</v>
      </c>
      <c r="BK24" s="402" t="str">
        <f>续建!BK84</f>
        <v>崔先锋</v>
      </c>
      <c r="BL24" s="402">
        <f>续建!BL84</f>
        <v>15099119619</v>
      </c>
      <c r="BM24" s="370" t="str">
        <f>续建!BM84</f>
        <v>新城街道</v>
      </c>
      <c r="BN24" s="370" t="str">
        <f>续建!BN84</f>
        <v>重工业园</v>
      </c>
      <c r="BO24" s="403">
        <f>续建!BO84</f>
        <v>0</v>
      </c>
    </row>
    <row r="25" ht="42" customHeight="1" spans="1:67">
      <c r="A25" s="402">
        <f>续建!A85</f>
        <v>55</v>
      </c>
      <c r="B25" s="402">
        <f>续建!B85</f>
        <v>1</v>
      </c>
      <c r="C25" s="402" t="str">
        <f>续建!C85</f>
        <v>阿图什市</v>
      </c>
      <c r="D25" s="402">
        <f>续建!D85</f>
        <v>1</v>
      </c>
      <c r="E25" s="402">
        <f>续建!E85</f>
        <v>940</v>
      </c>
      <c r="F25" s="403" t="str">
        <f>续建!F85</f>
        <v>阿图什市鸿运发纸业瓦楞原纸技术升级改造扩建技改项目</v>
      </c>
      <c r="G25" s="403" t="str">
        <f>续建!G85</f>
        <v>购置全自动高速裱纸机、自动收纸机等设备</v>
      </c>
      <c r="H25" s="402">
        <f>续建!H85</f>
        <v>1000</v>
      </c>
      <c r="I25" s="402">
        <f>续建!I85</f>
        <v>60</v>
      </c>
      <c r="J25" s="402">
        <f>续建!J85</f>
        <v>940</v>
      </c>
      <c r="K25" s="402">
        <f>续建!K85</f>
        <v>1</v>
      </c>
      <c r="L25" s="402">
        <f>续建!L85</f>
        <v>1</v>
      </c>
      <c r="M25" s="402">
        <f>续建!M85</f>
        <v>1</v>
      </c>
      <c r="N25" s="402">
        <f>续建!N85</f>
        <v>1</v>
      </c>
      <c r="O25" s="402">
        <f>续建!O85</f>
        <v>1</v>
      </c>
      <c r="P25" s="402">
        <f>续建!P85</f>
        <v>0</v>
      </c>
      <c r="Q25" s="402">
        <f>续建!Q85</f>
        <v>1</v>
      </c>
      <c r="R25" s="402">
        <f>续建!R85</f>
        <v>0</v>
      </c>
      <c r="S25" s="402">
        <f>续建!S85</f>
        <v>0</v>
      </c>
      <c r="T25" s="402">
        <f>续建!T85</f>
        <v>1</v>
      </c>
      <c r="U25" s="402">
        <f>续建!U85</f>
        <v>940</v>
      </c>
      <c r="V25" s="402">
        <f>续建!V85</f>
        <v>940</v>
      </c>
      <c r="W25" s="402">
        <f>续建!W85</f>
        <v>0</v>
      </c>
      <c r="X25" s="402">
        <f>续建!X85</f>
        <v>940</v>
      </c>
      <c r="Y25" s="402">
        <f>续建!Y85</f>
        <v>940</v>
      </c>
      <c r="Z25" s="404">
        <f>续建!Z85</f>
        <v>1</v>
      </c>
      <c r="AA25" s="402">
        <f>续建!AA85</f>
        <v>940</v>
      </c>
      <c r="AB25" s="402">
        <f>续建!AB85</f>
        <v>1</v>
      </c>
      <c r="AC25" s="402">
        <f>续建!AC85</f>
        <v>515</v>
      </c>
      <c r="AD25" s="402">
        <f>续建!AD85</f>
        <v>0</v>
      </c>
      <c r="AE25" s="402">
        <f>续建!AE85</f>
        <v>0</v>
      </c>
      <c r="AF25" s="402">
        <f>续建!AF85</f>
        <v>940</v>
      </c>
      <c r="AG25" s="405">
        <f>续建!AG85</f>
        <v>44621</v>
      </c>
      <c r="AH25" s="402">
        <f>续建!AH85</f>
        <v>1</v>
      </c>
      <c r="AI25" s="402">
        <f>续建!AI85</f>
        <v>0</v>
      </c>
      <c r="AJ25" s="402">
        <f>续建!AJ85</f>
        <v>20</v>
      </c>
      <c r="AK25" s="402">
        <f>续建!AK85</f>
        <v>20</v>
      </c>
      <c r="AL25" s="404">
        <f>续建!AL85</f>
        <v>1</v>
      </c>
      <c r="AM25" s="403" t="str">
        <f>续建!AM85</f>
        <v>造纸车间进行设备安装调试等基础施工，纸箱车间设备安装。</v>
      </c>
      <c r="AN25" s="402">
        <f>续建!AN85</f>
        <v>0</v>
      </c>
      <c r="AO25" s="402">
        <f>续建!AO85</f>
        <v>0</v>
      </c>
      <c r="AP25" s="370" t="str">
        <f>续建!AP85</f>
        <v>二季度累计投资受疫情，和补贴资金到位进度影响。</v>
      </c>
      <c r="AQ25" s="402">
        <f>续建!AQ85</f>
        <v>0</v>
      </c>
      <c r="AR25" s="402">
        <f>续建!AR85</f>
        <v>0</v>
      </c>
      <c r="AS25" s="402">
        <f>续建!AS85</f>
        <v>940</v>
      </c>
      <c r="AT25" s="402">
        <f>续建!AT85</f>
        <v>0</v>
      </c>
      <c r="AU25" s="402">
        <f>续建!AU85</f>
        <v>0</v>
      </c>
      <c r="AV25" s="402">
        <f>续建!AV85</f>
        <v>0</v>
      </c>
      <c r="AW25" s="402">
        <f>续建!AW85</f>
        <v>0</v>
      </c>
      <c r="AX25" s="402">
        <f>续建!AX85</f>
        <v>0</v>
      </c>
      <c r="AY25" s="402">
        <f>续建!AY85</f>
        <v>0</v>
      </c>
      <c r="AZ25" s="402">
        <f>续建!AZ85</f>
        <v>0</v>
      </c>
      <c r="BA25" s="402">
        <f>续建!BA85</f>
        <v>940</v>
      </c>
      <c r="BB25" s="402">
        <f>续建!BB85</f>
        <v>0</v>
      </c>
      <c r="BC25" s="370" t="str">
        <f>续建!BC85</f>
        <v>产业专班</v>
      </c>
      <c r="BD25" s="370" t="str">
        <f>续建!BD85</f>
        <v>州工信局</v>
      </c>
      <c r="BE25" s="370" t="str">
        <f>续建!BE85</f>
        <v>刘鹏</v>
      </c>
      <c r="BF25" s="370" t="str">
        <f>续建!BF85</f>
        <v>阿图什市</v>
      </c>
      <c r="BG25" s="370" t="str">
        <f>续建!BG85</f>
        <v>赵忠</v>
      </c>
      <c r="BH25" s="370" t="str">
        <f>续建!BH85</f>
        <v>阿图什市工业园区管委会</v>
      </c>
      <c r="BI25" s="370" t="str">
        <f>续建!BI85</f>
        <v>高凯</v>
      </c>
      <c r="BJ25" s="402">
        <f>续建!BJ85</f>
        <v>13070063768</v>
      </c>
      <c r="BK25" s="402" t="str">
        <f>续建!BK85</f>
        <v>张剑龙</v>
      </c>
      <c r="BL25" s="402">
        <f>续建!BL85</f>
        <v>18997693666</v>
      </c>
      <c r="BM25" s="370" t="str">
        <f>续建!BM85</f>
        <v>新城街道</v>
      </c>
      <c r="BN25" s="370" t="str">
        <f>续建!BN85</f>
        <v>重工业园</v>
      </c>
      <c r="BO25" s="403">
        <f>续建!BO85</f>
        <v>0</v>
      </c>
    </row>
    <row r="26" ht="42" customHeight="1" spans="1:67">
      <c r="A26" s="402">
        <f>续建!A86</f>
        <v>56</v>
      </c>
      <c r="B26" s="402">
        <f>续建!B86</f>
        <v>1</v>
      </c>
      <c r="C26" s="402" t="str">
        <f>续建!C86</f>
        <v>阿图什市</v>
      </c>
      <c r="D26" s="402">
        <f>续建!D86</f>
        <v>1</v>
      </c>
      <c r="E26" s="402">
        <f>续建!E86</f>
        <v>40000</v>
      </c>
      <c r="F26" s="403" t="str">
        <f>续建!F86</f>
        <v>克州润华纺织科技有限公司纺织园建设项目</v>
      </c>
      <c r="G26" s="403" t="str">
        <f>续建!G86</f>
        <v>新建厂房面积20.6万平方米及配套附属设施建设</v>
      </c>
      <c r="H26" s="402">
        <f>续建!H86</f>
        <v>133000</v>
      </c>
      <c r="I26" s="402">
        <f>续建!I86</f>
        <v>3000</v>
      </c>
      <c r="J26" s="402">
        <f>续建!J86</f>
        <v>40000</v>
      </c>
      <c r="K26" s="402">
        <f>续建!K86</f>
        <v>1</v>
      </c>
      <c r="L26" s="402">
        <f>续建!L86</f>
        <v>1</v>
      </c>
      <c r="M26" s="402">
        <f>续建!M86</f>
        <v>1</v>
      </c>
      <c r="N26" s="402">
        <f>续建!N86</f>
        <v>1</v>
      </c>
      <c r="O26" s="402">
        <f>续建!O86</f>
        <v>1</v>
      </c>
      <c r="P26" s="402">
        <f>续建!P86</f>
        <v>0</v>
      </c>
      <c r="Q26" s="402">
        <f>续建!Q86</f>
        <v>1</v>
      </c>
      <c r="R26" s="402">
        <f>续建!R86</f>
        <v>0</v>
      </c>
      <c r="S26" s="402">
        <f>续建!S86</f>
        <v>0</v>
      </c>
      <c r="T26" s="402">
        <f>续建!T86</f>
        <v>1</v>
      </c>
      <c r="U26" s="402">
        <f>续建!U86</f>
        <v>40000</v>
      </c>
      <c r="V26" s="402">
        <f>续建!V86</f>
        <v>40000</v>
      </c>
      <c r="W26" s="402">
        <f>续建!W86</f>
        <v>0</v>
      </c>
      <c r="X26" s="402">
        <f>续建!X86</f>
        <v>40000</v>
      </c>
      <c r="Y26" s="402">
        <f>续建!Y86</f>
        <v>36000</v>
      </c>
      <c r="Z26" s="404">
        <f>续建!Z86</f>
        <v>0.9</v>
      </c>
      <c r="AA26" s="402">
        <f>续建!AA86</f>
        <v>39000</v>
      </c>
      <c r="AB26" s="402">
        <f>续建!AB86</f>
        <v>1</v>
      </c>
      <c r="AC26" s="402">
        <f>续建!AC86</f>
        <v>7627</v>
      </c>
      <c r="AD26" s="402">
        <f>续建!AD86</f>
        <v>0</v>
      </c>
      <c r="AE26" s="402">
        <f>续建!AE86</f>
        <v>0</v>
      </c>
      <c r="AF26" s="402">
        <f>续建!AF86</f>
        <v>36000</v>
      </c>
      <c r="AG26" s="405">
        <f>续建!AG86</f>
        <v>44612</v>
      </c>
      <c r="AH26" s="402">
        <f>续建!AH86</f>
        <v>1</v>
      </c>
      <c r="AI26" s="402">
        <f>续建!AI86</f>
        <v>0</v>
      </c>
      <c r="AJ26" s="402">
        <f>续建!AJ86</f>
        <v>217</v>
      </c>
      <c r="AK26" s="402">
        <f>续建!AK86</f>
        <v>217</v>
      </c>
      <c r="AL26" s="404">
        <f>续建!AL86</f>
        <v>1</v>
      </c>
      <c r="AM26" s="403" t="str">
        <f>续建!AM86</f>
        <v>1、环一车间细纱东半部地面固化全部完成。
2、环一车间细纱西半部吊顶完成90%，清梳联西半部吊顶完成90%。
3、环一车间内墙二遍腻子完成70%。
4、环一车间北山墙KST外墙板安装完成80%。
5、环三车间二次结构拆模板，现场清理。
6、餐厅内外墙抹灰全部完成。     
7、消防泵房主体框架全部完成。</v>
      </c>
      <c r="AN26" s="402">
        <f>续建!AN86</f>
        <v>0</v>
      </c>
      <c r="AO26" s="402">
        <f>续建!AO86</f>
        <v>0</v>
      </c>
      <c r="AP26" s="370">
        <f>续建!AP86</f>
        <v>0</v>
      </c>
      <c r="AQ26" s="402">
        <f>续建!AQ86</f>
        <v>0</v>
      </c>
      <c r="AR26" s="402">
        <f>续建!AR86</f>
        <v>0</v>
      </c>
      <c r="AS26" s="402">
        <f>续建!AS86</f>
        <v>40000</v>
      </c>
      <c r="AT26" s="402">
        <f>续建!AT86</f>
        <v>0</v>
      </c>
      <c r="AU26" s="402">
        <f>续建!AU86</f>
        <v>0</v>
      </c>
      <c r="AV26" s="402">
        <f>续建!AV86</f>
        <v>0</v>
      </c>
      <c r="AW26" s="402">
        <f>续建!AW86</f>
        <v>0</v>
      </c>
      <c r="AX26" s="402">
        <f>续建!AX86</f>
        <v>0</v>
      </c>
      <c r="AY26" s="402">
        <f>续建!AY86</f>
        <v>0</v>
      </c>
      <c r="AZ26" s="402">
        <f>续建!AZ86</f>
        <v>0</v>
      </c>
      <c r="BA26" s="402">
        <f>续建!BA86</f>
        <v>40000</v>
      </c>
      <c r="BB26" s="402">
        <f>续建!BB86</f>
        <v>0</v>
      </c>
      <c r="BC26" s="370" t="str">
        <f>续建!BC86</f>
        <v>产业专班</v>
      </c>
      <c r="BD26" s="370" t="str">
        <f>续建!BD86</f>
        <v>州工信局</v>
      </c>
      <c r="BE26" s="370" t="str">
        <f>续建!BE86</f>
        <v>刘鹏</v>
      </c>
      <c r="BF26" s="370" t="str">
        <f>续建!BF86</f>
        <v>阿图什市</v>
      </c>
      <c r="BG26" s="370" t="str">
        <f>续建!BG86</f>
        <v>赵忠</v>
      </c>
      <c r="BH26" s="370" t="str">
        <f>续建!BH86</f>
        <v>阿图什市工业园区管委会</v>
      </c>
      <c r="BI26" s="370" t="str">
        <f>续建!BI86</f>
        <v>高凯</v>
      </c>
      <c r="BJ26" s="402">
        <f>续建!BJ86</f>
        <v>13070063768</v>
      </c>
      <c r="BK26" s="402" t="str">
        <f>续建!BK86</f>
        <v>孙吉国</v>
      </c>
      <c r="BL26" s="402">
        <f>续建!BL86</f>
        <v>19999781578</v>
      </c>
      <c r="BM26" s="370" t="str">
        <f>续建!BM86</f>
        <v>新城街道</v>
      </c>
      <c r="BN26" s="370" t="str">
        <f>续建!BN86</f>
        <v>工业园区</v>
      </c>
      <c r="BO26" s="403">
        <f>续建!BO86</f>
        <v>0</v>
      </c>
    </row>
    <row r="27" s="17" customFormat="1" ht="42" customHeight="1" spans="1:67">
      <c r="A27" s="368" t="s">
        <v>2119</v>
      </c>
      <c r="B27" s="368">
        <f>SUM(B28:B87)</f>
        <v>60</v>
      </c>
      <c r="C27" s="368"/>
      <c r="D27" s="368">
        <f>SUM(D28:D87)</f>
        <v>60</v>
      </c>
      <c r="E27" s="368">
        <f>SUM(E28:E87)</f>
        <v>221202</v>
      </c>
      <c r="F27" s="369"/>
      <c r="G27" s="369"/>
      <c r="H27" s="368">
        <f>SUM(H28:H87)</f>
        <v>381648.5</v>
      </c>
      <c r="I27" s="368">
        <f t="shared" ref="I27:Y27" si="9">SUM(I28:I87)</f>
        <v>0</v>
      </c>
      <c r="J27" s="368">
        <f t="shared" si="9"/>
        <v>232990.5</v>
      </c>
      <c r="K27" s="368">
        <f t="shared" si="9"/>
        <v>60</v>
      </c>
      <c r="L27" s="368">
        <f t="shared" si="9"/>
        <v>60</v>
      </c>
      <c r="M27" s="368">
        <f t="shared" si="9"/>
        <v>60</v>
      </c>
      <c r="N27" s="368">
        <f t="shared" si="9"/>
        <v>60</v>
      </c>
      <c r="O27" s="368">
        <f t="shared" si="9"/>
        <v>60</v>
      </c>
      <c r="P27" s="368">
        <f t="shared" si="9"/>
        <v>0</v>
      </c>
      <c r="Q27" s="368">
        <f t="shared" si="9"/>
        <v>60</v>
      </c>
      <c r="R27" s="368">
        <f t="shared" si="9"/>
        <v>0</v>
      </c>
      <c r="S27" s="368">
        <f t="shared" si="9"/>
        <v>0</v>
      </c>
      <c r="T27" s="368">
        <f t="shared" si="9"/>
        <v>60</v>
      </c>
      <c r="U27" s="375">
        <f t="shared" si="9"/>
        <v>232990.5</v>
      </c>
      <c r="V27" s="375">
        <f t="shared" si="9"/>
        <v>232990.5</v>
      </c>
      <c r="W27" s="375">
        <f t="shared" si="9"/>
        <v>0</v>
      </c>
      <c r="X27" s="375">
        <f t="shared" si="9"/>
        <v>232990.5</v>
      </c>
      <c r="Y27" s="368">
        <f t="shared" si="9"/>
        <v>207106</v>
      </c>
      <c r="Z27" s="180">
        <f>Y27/J27</f>
        <v>0.888903195623856</v>
      </c>
      <c r="AA27" s="368">
        <f t="shared" ref="AA27:AF27" si="10">SUM(AA28:AA87)</f>
        <v>207358</v>
      </c>
      <c r="AB27" s="368">
        <f t="shared" si="10"/>
        <v>58</v>
      </c>
      <c r="AC27" s="368">
        <f t="shared" si="10"/>
        <v>115436.8</v>
      </c>
      <c r="AD27" s="368">
        <f t="shared" si="10"/>
        <v>89688</v>
      </c>
      <c r="AE27" s="368">
        <f t="shared" si="10"/>
        <v>174742.875</v>
      </c>
      <c r="AF27" s="175">
        <f t="shared" si="10"/>
        <v>31363.125</v>
      </c>
      <c r="AG27" s="388"/>
      <c r="AH27" s="368">
        <f>SUM(AH28:AH87)</f>
        <v>60</v>
      </c>
      <c r="AI27" s="195">
        <f>AH27/B27</f>
        <v>1</v>
      </c>
      <c r="AJ27" s="368">
        <f>SUM(AJ28:AJ87)</f>
        <v>1879</v>
      </c>
      <c r="AK27" s="368">
        <f>SUM(AK28:AK87)</f>
        <v>1709</v>
      </c>
      <c r="AL27" s="378">
        <f>AK27/AJ27</f>
        <v>0.909526343799894</v>
      </c>
      <c r="AM27" s="369"/>
      <c r="AN27" s="368">
        <f>B27</f>
        <v>60</v>
      </c>
      <c r="AO27" s="391">
        <f>AH27-AN27</f>
        <v>0</v>
      </c>
      <c r="AP27" s="390"/>
      <c r="AQ27" s="368"/>
      <c r="AR27" s="368"/>
      <c r="AS27" s="368">
        <f>SUM(AS28:AS87)</f>
        <v>232990.5</v>
      </c>
      <c r="AT27" s="368">
        <f t="shared" ref="AT27:BB27" si="11">SUM(AT28:AT87)</f>
        <v>5746</v>
      </c>
      <c r="AU27" s="368">
        <f t="shared" si="11"/>
        <v>8569.6</v>
      </c>
      <c r="AV27" s="368">
        <f t="shared" si="11"/>
        <v>18626</v>
      </c>
      <c r="AW27" s="368">
        <f t="shared" si="11"/>
        <v>52996</v>
      </c>
      <c r="AX27" s="368">
        <f t="shared" si="11"/>
        <v>990</v>
      </c>
      <c r="AY27" s="368">
        <f t="shared" si="11"/>
        <v>34000</v>
      </c>
      <c r="AZ27" s="368">
        <f t="shared" si="11"/>
        <v>22481</v>
      </c>
      <c r="BA27" s="368">
        <f t="shared" si="11"/>
        <v>83131.9</v>
      </c>
      <c r="BB27" s="368">
        <f t="shared" si="11"/>
        <v>6450</v>
      </c>
      <c r="BC27" s="390"/>
      <c r="BD27" s="390"/>
      <c r="BE27" s="390"/>
      <c r="BF27" s="390"/>
      <c r="BG27" s="390"/>
      <c r="BH27" s="390"/>
      <c r="BI27" s="390"/>
      <c r="BJ27" s="368"/>
      <c r="BK27" s="368"/>
      <c r="BL27" s="368"/>
      <c r="BM27" s="390"/>
      <c r="BN27" s="390"/>
      <c r="BO27" s="369"/>
    </row>
    <row r="28" ht="42" customHeight="1" spans="1:67">
      <c r="A28" s="402">
        <f>新建!A18</f>
        <v>2</v>
      </c>
      <c r="B28" s="402">
        <f>新建!B18</f>
        <v>1</v>
      </c>
      <c r="C28" s="402" t="str">
        <f>新建!C18</f>
        <v>阿图什市</v>
      </c>
      <c r="D28" s="402">
        <f>新建!D18</f>
        <v>1</v>
      </c>
      <c r="E28" s="402">
        <f>新建!E18</f>
        <v>500</v>
      </c>
      <c r="F28" s="403" t="str">
        <f>新建!F18</f>
        <v>阿图什市阿湖乡安全饮水主管道提升改造建设项目</v>
      </c>
      <c r="G28" s="403" t="str">
        <f>新建!G18</f>
        <v>铺设管道15.3公里，管道沿线配套建筑物24座、水厂维修1处</v>
      </c>
      <c r="H28" s="402">
        <f>新建!H18</f>
        <v>500</v>
      </c>
      <c r="I28" s="402">
        <f>新建!I18</f>
        <v>0</v>
      </c>
      <c r="J28" s="402">
        <f>新建!J18</f>
        <v>500</v>
      </c>
      <c r="K28" s="402">
        <f>新建!K18</f>
        <v>1</v>
      </c>
      <c r="L28" s="402">
        <f>新建!L18</f>
        <v>1</v>
      </c>
      <c r="M28" s="402">
        <f>新建!M18</f>
        <v>1</v>
      </c>
      <c r="N28" s="402">
        <f>新建!N18</f>
        <v>1</v>
      </c>
      <c r="O28" s="402">
        <f>新建!O18</f>
        <v>1</v>
      </c>
      <c r="P28" s="402">
        <f>新建!P18</f>
        <v>0</v>
      </c>
      <c r="Q28" s="402">
        <f>新建!Q18</f>
        <v>1</v>
      </c>
      <c r="R28" s="402">
        <f>新建!R18</f>
        <v>0</v>
      </c>
      <c r="S28" s="402">
        <f>新建!T18</f>
        <v>0</v>
      </c>
      <c r="T28" s="402">
        <f>新建!V18</f>
        <v>1</v>
      </c>
      <c r="U28" s="402">
        <f>新建!W18</f>
        <v>500</v>
      </c>
      <c r="V28" s="402">
        <f>新建!X18</f>
        <v>500</v>
      </c>
      <c r="W28" s="402">
        <f>新建!Y18</f>
        <v>0</v>
      </c>
      <c r="X28" s="402">
        <f>新建!Z18</f>
        <v>500</v>
      </c>
      <c r="Y28" s="402">
        <f>新建!AA18</f>
        <v>500</v>
      </c>
      <c r="Z28" s="404">
        <f>新建!AB18</f>
        <v>1</v>
      </c>
      <c r="AA28" s="402">
        <f>新建!AC18</f>
        <v>500</v>
      </c>
      <c r="AB28" s="402">
        <f>新建!AD18</f>
        <v>1</v>
      </c>
      <c r="AC28" s="402">
        <f>新建!AE18</f>
        <v>378</v>
      </c>
      <c r="AD28" s="402">
        <f>新建!AF18</f>
        <v>0</v>
      </c>
      <c r="AE28" s="402">
        <f>新建!AG18</f>
        <v>375</v>
      </c>
      <c r="AF28" s="402">
        <f>新建!AH18</f>
        <v>125</v>
      </c>
      <c r="AG28" s="405">
        <f>新建!AI18</f>
        <v>44641</v>
      </c>
      <c r="AH28" s="402">
        <f>新建!AJ18</f>
        <v>1</v>
      </c>
      <c r="AI28" s="402">
        <f>新建!AK18</f>
        <v>0</v>
      </c>
      <c r="AJ28" s="402">
        <f>新建!AL18</f>
        <v>0</v>
      </c>
      <c r="AK28" s="402">
        <f>新建!AM18</f>
        <v>0</v>
      </c>
      <c r="AL28" s="404" t="e">
        <f>新建!AN18</f>
        <v>#DIV/0!</v>
      </c>
      <c r="AM28" s="403" t="str">
        <f>新建!AO18</f>
        <v>已完工</v>
      </c>
      <c r="AN28" s="402">
        <f>新建!AP18</f>
        <v>0</v>
      </c>
      <c r="AO28" s="402">
        <f>新建!AQ18</f>
        <v>0</v>
      </c>
      <c r="AP28" s="370">
        <f>新建!AR18</f>
        <v>0</v>
      </c>
      <c r="AQ28" s="402">
        <f>新建!AS18</f>
        <v>0</v>
      </c>
      <c r="AR28" s="402">
        <f>新建!AT18</f>
        <v>0</v>
      </c>
      <c r="AS28" s="402">
        <f>新建!AU18</f>
        <v>500</v>
      </c>
      <c r="AT28" s="402">
        <f>新建!AV18</f>
        <v>0</v>
      </c>
      <c r="AU28" s="402">
        <f>新建!AW18</f>
        <v>0</v>
      </c>
      <c r="AV28" s="402">
        <f>新建!AX18</f>
        <v>0</v>
      </c>
      <c r="AW28" s="402">
        <f>新建!AY18</f>
        <v>500</v>
      </c>
      <c r="AX28" s="402">
        <f>新建!AZ18</f>
        <v>0</v>
      </c>
      <c r="AY28" s="402">
        <f>新建!BA18</f>
        <v>0</v>
      </c>
      <c r="AZ28" s="402">
        <f>新建!BB18</f>
        <v>0</v>
      </c>
      <c r="BA28" s="402">
        <f>新建!BC18</f>
        <v>0</v>
      </c>
      <c r="BB28" s="402">
        <f>新建!BD18</f>
        <v>0</v>
      </c>
      <c r="BC28" s="370" t="str">
        <f>新建!BF18</f>
        <v>水利专班</v>
      </c>
      <c r="BD28" s="370" t="str">
        <f>新建!BG18</f>
        <v>州水利局</v>
      </c>
      <c r="BE28" s="370" t="str">
        <f>新建!BH18</f>
        <v>邹健</v>
      </c>
      <c r="BF28" s="370" t="str">
        <f>新建!BI18</f>
        <v>阿图什市</v>
      </c>
      <c r="BG28" s="370" t="str">
        <f>新建!BJ18</f>
        <v>阿不来孜江·托合提</v>
      </c>
      <c r="BH28" s="370" t="str">
        <f>新建!BK18</f>
        <v>阿图什市水利局</v>
      </c>
      <c r="BI28" s="370" t="str">
        <f>新建!BL18</f>
        <v>米吉提·艾克木</v>
      </c>
      <c r="BJ28" s="402">
        <f>新建!BM18</f>
        <v>13899489291</v>
      </c>
      <c r="BK28" s="402" t="str">
        <f>新建!BN18</f>
        <v>敬瑞强</v>
      </c>
      <c r="BL28" s="402">
        <f>新建!BO18</f>
        <v>19390189999</v>
      </c>
      <c r="BM28" s="370" t="str">
        <f>新建!BP18</f>
        <v>阿湖乡</v>
      </c>
      <c r="BN28" s="370" t="str">
        <f>新建!BQ18</f>
        <v>阿其克村</v>
      </c>
      <c r="BO28" s="403" t="str">
        <f>新建!BR18</f>
        <v>到位乡村振兴资金500万</v>
      </c>
    </row>
    <row r="29" ht="42" customHeight="1" spans="1:67">
      <c r="A29" s="402">
        <f>新建!A23</f>
        <v>6</v>
      </c>
      <c r="B29" s="402">
        <f>新建!B23</f>
        <v>1</v>
      </c>
      <c r="C29" s="402" t="str">
        <f>新建!C23</f>
        <v>阿图什市</v>
      </c>
      <c r="D29" s="402">
        <f>新建!D23</f>
        <v>1</v>
      </c>
      <c r="E29" s="402">
        <f>新建!E23</f>
        <v>2030</v>
      </c>
      <c r="F29" s="403" t="str">
        <f>新建!F23</f>
        <v>上阿图什镇恰克马克河北支流右岸依克萨克村至塔库提村防洪坝建设项目</v>
      </c>
      <c r="G29" s="403" t="str">
        <f>新建!G23</f>
        <v>新建防洪堤5.414公里，引洪闸2座及配套附属设施建设</v>
      </c>
      <c r="H29" s="402">
        <f>新建!H23</f>
        <v>2030</v>
      </c>
      <c r="I29" s="402">
        <f>新建!I23</f>
        <v>0</v>
      </c>
      <c r="J29" s="402">
        <f>新建!J23</f>
        <v>2030</v>
      </c>
      <c r="K29" s="402">
        <f>新建!K23</f>
        <v>1</v>
      </c>
      <c r="L29" s="402">
        <f>新建!L23</f>
        <v>1</v>
      </c>
      <c r="M29" s="402">
        <f>新建!M23</f>
        <v>1</v>
      </c>
      <c r="N29" s="402">
        <f>新建!N23</f>
        <v>1</v>
      </c>
      <c r="O29" s="402">
        <f>新建!O23</f>
        <v>1</v>
      </c>
      <c r="P29" s="402">
        <f>新建!P23</f>
        <v>0</v>
      </c>
      <c r="Q29" s="402">
        <f>新建!Q23</f>
        <v>1</v>
      </c>
      <c r="R29" s="402">
        <f>新建!R23</f>
        <v>0</v>
      </c>
      <c r="S29" s="402">
        <f>新建!T23</f>
        <v>0</v>
      </c>
      <c r="T29" s="402">
        <f>新建!V23</f>
        <v>1</v>
      </c>
      <c r="U29" s="402">
        <f>新建!W23</f>
        <v>2030</v>
      </c>
      <c r="V29" s="402">
        <f>新建!X23</f>
        <v>2030</v>
      </c>
      <c r="W29" s="402">
        <f>新建!Y23</f>
        <v>0</v>
      </c>
      <c r="X29" s="402">
        <f>新建!Z23</f>
        <v>2030</v>
      </c>
      <c r="Y29" s="402">
        <f>新建!AA23</f>
        <v>2023</v>
      </c>
      <c r="Z29" s="404">
        <f>新建!AB23</f>
        <v>0.996551724137931</v>
      </c>
      <c r="AA29" s="402">
        <f>新建!AC23</f>
        <v>2023</v>
      </c>
      <c r="AB29" s="402">
        <f>新建!AD23</f>
        <v>1</v>
      </c>
      <c r="AC29" s="402">
        <f>新建!AE23</f>
        <v>1548</v>
      </c>
      <c r="AD29" s="402">
        <f>新建!AF23</f>
        <v>0</v>
      </c>
      <c r="AE29" s="402">
        <f>新建!AG23</f>
        <v>1522.5</v>
      </c>
      <c r="AF29" s="402">
        <f>新建!AH23</f>
        <v>500.5</v>
      </c>
      <c r="AG29" s="405">
        <f>新建!AI23</f>
        <v>44621</v>
      </c>
      <c r="AH29" s="402">
        <f>新建!AJ23</f>
        <v>1</v>
      </c>
      <c r="AI29" s="402">
        <f>新建!AK23</f>
        <v>0</v>
      </c>
      <c r="AJ29" s="402">
        <f>新建!AL23</f>
        <v>0</v>
      </c>
      <c r="AK29" s="402">
        <f>新建!AM23</f>
        <v>0</v>
      </c>
      <c r="AL29" s="404" t="e">
        <f>新建!AN23</f>
        <v>#DIV/0!</v>
      </c>
      <c r="AM29" s="403" t="str">
        <f>新建!AO23</f>
        <v>已完工</v>
      </c>
      <c r="AN29" s="402">
        <f>新建!AP23</f>
        <v>0</v>
      </c>
      <c r="AO29" s="402">
        <f>新建!AQ23</f>
        <v>0</v>
      </c>
      <c r="AP29" s="370">
        <f>新建!AR23</f>
        <v>0</v>
      </c>
      <c r="AQ29" s="402">
        <f>新建!AS23</f>
        <v>0</v>
      </c>
      <c r="AR29" s="402">
        <f>新建!AT23</f>
        <v>0</v>
      </c>
      <c r="AS29" s="402">
        <f>新建!AU23</f>
        <v>2030</v>
      </c>
      <c r="AT29" s="402">
        <f>新建!AV23</f>
        <v>0</v>
      </c>
      <c r="AU29" s="402">
        <f>新建!AW23</f>
        <v>0</v>
      </c>
      <c r="AV29" s="402">
        <f>新建!AX23</f>
        <v>0</v>
      </c>
      <c r="AW29" s="402">
        <f>新建!AY23</f>
        <v>2030</v>
      </c>
      <c r="AX29" s="402">
        <f>新建!AZ23</f>
        <v>0</v>
      </c>
      <c r="AY29" s="402">
        <f>新建!BA23</f>
        <v>0</v>
      </c>
      <c r="AZ29" s="402">
        <f>新建!BB23</f>
        <v>0</v>
      </c>
      <c r="BA29" s="402">
        <f>新建!BC23</f>
        <v>0</v>
      </c>
      <c r="BB29" s="402">
        <f>新建!BD23</f>
        <v>0</v>
      </c>
      <c r="BC29" s="370" t="str">
        <f>新建!BF23</f>
        <v>水利专班</v>
      </c>
      <c r="BD29" s="370" t="str">
        <f>新建!BG23</f>
        <v>州水利局</v>
      </c>
      <c r="BE29" s="370" t="str">
        <f>新建!BH23</f>
        <v>邹健</v>
      </c>
      <c r="BF29" s="370" t="str">
        <f>新建!BI23</f>
        <v>阿图什市</v>
      </c>
      <c r="BG29" s="370" t="str">
        <f>新建!BJ23</f>
        <v>阿不来孜江·托合提</v>
      </c>
      <c r="BH29" s="370" t="str">
        <f>新建!BK23</f>
        <v>阿图什市水利局</v>
      </c>
      <c r="BI29" s="370" t="str">
        <f>新建!BL23</f>
        <v>米吉提·艾克木</v>
      </c>
      <c r="BJ29" s="402">
        <f>新建!BM23</f>
        <v>13899489291</v>
      </c>
      <c r="BK29" s="402" t="str">
        <f>新建!BN23</f>
        <v>王育伟
李玉军</v>
      </c>
      <c r="BL29" s="402" t="str">
        <f>新建!BO23</f>
        <v>15276115888
13779606995</v>
      </c>
      <c r="BM29" s="370" t="str">
        <f>新建!BP23</f>
        <v>上阿图什镇</v>
      </c>
      <c r="BN29" s="370" t="str">
        <f>新建!BQ23</f>
        <v>依克萨克村</v>
      </c>
      <c r="BO29" s="403" t="str">
        <f>新建!BR23</f>
        <v>到位乡村振兴资金2030万</v>
      </c>
    </row>
    <row r="30" ht="42" customHeight="1" spans="1:67">
      <c r="A30" s="402">
        <f>新建!A24</f>
        <v>7</v>
      </c>
      <c r="B30" s="402">
        <f>新建!B24</f>
        <v>1</v>
      </c>
      <c r="C30" s="402" t="str">
        <f>新建!C24</f>
        <v>阿图什市</v>
      </c>
      <c r="D30" s="402">
        <f>新建!D24</f>
        <v>1</v>
      </c>
      <c r="E30" s="402">
        <f>新建!E24</f>
        <v>3110</v>
      </c>
      <c r="F30" s="403" t="str">
        <f>新建!F24</f>
        <v>阿图什市布谷孜河南支流松他克乡克青孜村、园艺村防洪坝建设项目</v>
      </c>
      <c r="G30" s="403" t="str">
        <f>新建!G24</f>
        <v>新建防洪坝，总长度7.145公里</v>
      </c>
      <c r="H30" s="402">
        <f>新建!H24</f>
        <v>3110</v>
      </c>
      <c r="I30" s="402">
        <f>新建!I24</f>
        <v>0</v>
      </c>
      <c r="J30" s="402">
        <f>新建!J24</f>
        <v>3110</v>
      </c>
      <c r="K30" s="402">
        <f>新建!K24</f>
        <v>1</v>
      </c>
      <c r="L30" s="402">
        <f>新建!L24</f>
        <v>1</v>
      </c>
      <c r="M30" s="402">
        <f>新建!M24</f>
        <v>1</v>
      </c>
      <c r="N30" s="402">
        <f>新建!N24</f>
        <v>1</v>
      </c>
      <c r="O30" s="402">
        <f>新建!O24</f>
        <v>1</v>
      </c>
      <c r="P30" s="402">
        <f>新建!P24</f>
        <v>0</v>
      </c>
      <c r="Q30" s="402">
        <f>新建!Q24</f>
        <v>1</v>
      </c>
      <c r="R30" s="402">
        <f>新建!R24</f>
        <v>0</v>
      </c>
      <c r="S30" s="402">
        <f>新建!T24</f>
        <v>0</v>
      </c>
      <c r="T30" s="402">
        <f>新建!V24</f>
        <v>1</v>
      </c>
      <c r="U30" s="402">
        <f>新建!W24</f>
        <v>3110</v>
      </c>
      <c r="V30" s="402">
        <f>新建!X24</f>
        <v>3110</v>
      </c>
      <c r="W30" s="402">
        <f>新建!Y24</f>
        <v>0</v>
      </c>
      <c r="X30" s="402">
        <f>新建!Z24</f>
        <v>3110</v>
      </c>
      <c r="Y30" s="402">
        <f>新建!AA24</f>
        <v>3110</v>
      </c>
      <c r="Z30" s="404">
        <f>新建!AB24</f>
        <v>1</v>
      </c>
      <c r="AA30" s="402">
        <f>新建!AC24</f>
        <v>3110</v>
      </c>
      <c r="AB30" s="402">
        <f>新建!AD24</f>
        <v>1</v>
      </c>
      <c r="AC30" s="402">
        <f>新建!AE24</f>
        <v>2786</v>
      </c>
      <c r="AD30" s="402">
        <f>新建!AF24</f>
        <v>0</v>
      </c>
      <c r="AE30" s="402">
        <f>新建!AG24</f>
        <v>2332.5</v>
      </c>
      <c r="AF30" s="402">
        <f>新建!AH24</f>
        <v>777.5</v>
      </c>
      <c r="AG30" s="405">
        <f>新建!AI24</f>
        <v>44621</v>
      </c>
      <c r="AH30" s="402">
        <f>新建!AJ24</f>
        <v>1</v>
      </c>
      <c r="AI30" s="402">
        <f>新建!AK24</f>
        <v>0</v>
      </c>
      <c r="AJ30" s="402">
        <f>新建!AL24</f>
        <v>85</v>
      </c>
      <c r="AK30" s="402">
        <f>新建!AM24</f>
        <v>85</v>
      </c>
      <c r="AL30" s="404">
        <f>新建!AN24</f>
        <v>1</v>
      </c>
      <c r="AM30" s="403" t="str">
        <f>新建!AO24</f>
        <v>已完成工程量的96%</v>
      </c>
      <c r="AN30" s="402">
        <f>新建!AP24</f>
        <v>0</v>
      </c>
      <c r="AO30" s="402">
        <f>新建!AQ24</f>
        <v>0</v>
      </c>
      <c r="AP30" s="370">
        <f>新建!AR24</f>
        <v>0</v>
      </c>
      <c r="AQ30" s="402">
        <f>新建!AS24</f>
        <v>0</v>
      </c>
      <c r="AR30" s="402">
        <f>新建!AT24</f>
        <v>0</v>
      </c>
      <c r="AS30" s="402">
        <f>新建!AU24</f>
        <v>3110</v>
      </c>
      <c r="AT30" s="402">
        <f>新建!AV24</f>
        <v>0</v>
      </c>
      <c r="AU30" s="402">
        <f>新建!AW24</f>
        <v>0</v>
      </c>
      <c r="AV30" s="402">
        <f>新建!AX24</f>
        <v>0</v>
      </c>
      <c r="AW30" s="402">
        <f>新建!AY24</f>
        <v>3110</v>
      </c>
      <c r="AX30" s="402">
        <f>新建!AZ24</f>
        <v>0</v>
      </c>
      <c r="AY30" s="402">
        <f>新建!BA24</f>
        <v>0</v>
      </c>
      <c r="AZ30" s="402">
        <f>新建!BB24</f>
        <v>0</v>
      </c>
      <c r="BA30" s="402">
        <f>新建!BC24</f>
        <v>0</v>
      </c>
      <c r="BB30" s="402">
        <f>新建!BD24</f>
        <v>0</v>
      </c>
      <c r="BC30" s="370" t="str">
        <f>新建!BF24</f>
        <v>水利专班</v>
      </c>
      <c r="BD30" s="370" t="str">
        <f>新建!BG24</f>
        <v>州水利局</v>
      </c>
      <c r="BE30" s="370" t="str">
        <f>新建!BH24</f>
        <v>邹健</v>
      </c>
      <c r="BF30" s="370" t="str">
        <f>新建!BI24</f>
        <v>阿图什市</v>
      </c>
      <c r="BG30" s="370" t="str">
        <f>新建!BJ24</f>
        <v>阿不来孜江·托合提</v>
      </c>
      <c r="BH30" s="370" t="str">
        <f>新建!BK24</f>
        <v>阿图什市水利局</v>
      </c>
      <c r="BI30" s="370" t="str">
        <f>新建!BL24</f>
        <v>米吉提·艾克木</v>
      </c>
      <c r="BJ30" s="402">
        <f>新建!BM24</f>
        <v>13899489291</v>
      </c>
      <c r="BK30" s="402" t="str">
        <f>新建!BN24</f>
        <v>金占良
张张</v>
      </c>
      <c r="BL30" s="402" t="str">
        <f>新建!BO24</f>
        <v>15509089666
13999279709</v>
      </c>
      <c r="BM30" s="370" t="str">
        <f>新建!BP24</f>
        <v>松他克镇</v>
      </c>
      <c r="BN30" s="370" t="str">
        <f>新建!BQ24</f>
        <v>克青孜村、园艺村</v>
      </c>
      <c r="BO30" s="403" t="str">
        <f>新建!BR24</f>
        <v>到位乡村振兴资金3110万</v>
      </c>
    </row>
    <row r="31" ht="42" customHeight="1" spans="1:67">
      <c r="A31" s="402">
        <f>新建!A33</f>
        <v>15</v>
      </c>
      <c r="B31" s="402">
        <f>新建!B33</f>
        <v>1</v>
      </c>
      <c r="C31" s="402" t="str">
        <f>新建!C33</f>
        <v>阿图什市</v>
      </c>
      <c r="D31" s="402">
        <f>新建!D33</f>
        <v>1</v>
      </c>
      <c r="E31" s="402">
        <f>新建!E33</f>
        <v>3005</v>
      </c>
      <c r="F31" s="403" t="str">
        <f>新建!F33</f>
        <v>阿图什市格达良乡库都克村盐碱地改良土地平整建设项目（一期）</v>
      </c>
      <c r="G31" s="403" t="str">
        <f>新建!G33</f>
        <v>土地平整6082亩；新建砂砾石田间道10.525公里；新建素土生产道62.716公里；建设砂砾石+塑膜防渗渠道15.272公里，修整田间灌溉农渠27.591公里，改建排渠6条，总长11.630公里，新建农业排水渠29.223公里，及相关配套设施建设</v>
      </c>
      <c r="H31" s="402">
        <f>新建!H33</f>
        <v>3237</v>
      </c>
      <c r="I31" s="402">
        <f>新建!I33</f>
        <v>0</v>
      </c>
      <c r="J31" s="402">
        <f>新建!J33</f>
        <v>3237</v>
      </c>
      <c r="K31" s="402">
        <f>新建!K33</f>
        <v>1</v>
      </c>
      <c r="L31" s="402">
        <f>新建!L33</f>
        <v>1</v>
      </c>
      <c r="M31" s="402">
        <f>新建!M33</f>
        <v>1</v>
      </c>
      <c r="N31" s="402">
        <f>新建!N33</f>
        <v>1</v>
      </c>
      <c r="O31" s="402">
        <f>新建!O33</f>
        <v>1</v>
      </c>
      <c r="P31" s="402">
        <f>新建!P33</f>
        <v>0</v>
      </c>
      <c r="Q31" s="402">
        <f>新建!Q33</f>
        <v>1</v>
      </c>
      <c r="R31" s="402">
        <f>新建!R33</f>
        <v>0</v>
      </c>
      <c r="S31" s="402">
        <f>新建!T33</f>
        <v>0</v>
      </c>
      <c r="T31" s="402">
        <f>新建!V33</f>
        <v>1</v>
      </c>
      <c r="U31" s="402">
        <f>新建!W33</f>
        <v>3237</v>
      </c>
      <c r="V31" s="402">
        <f>新建!X33</f>
        <v>3237</v>
      </c>
      <c r="W31" s="402">
        <f>新建!Y33</f>
        <v>0</v>
      </c>
      <c r="X31" s="402">
        <f>新建!Z33</f>
        <v>3237</v>
      </c>
      <c r="Y31" s="402">
        <f>新建!AA33</f>
        <v>3237</v>
      </c>
      <c r="Z31" s="404">
        <f>新建!AB33</f>
        <v>1</v>
      </c>
      <c r="AA31" s="402">
        <f>新建!AC33</f>
        <v>3237</v>
      </c>
      <c r="AB31" s="402">
        <f>新建!AD33</f>
        <v>1</v>
      </c>
      <c r="AC31" s="402">
        <f>新建!AE33</f>
        <v>3098</v>
      </c>
      <c r="AD31" s="402">
        <f>新建!AF33</f>
        <v>0</v>
      </c>
      <c r="AE31" s="402">
        <f>新建!AG33</f>
        <v>2427.75</v>
      </c>
      <c r="AF31" s="402">
        <f>新建!AH33</f>
        <v>809.25</v>
      </c>
      <c r="AG31" s="405">
        <f>新建!AI33</f>
        <v>44621</v>
      </c>
      <c r="AH31" s="402">
        <f>新建!AJ33</f>
        <v>1</v>
      </c>
      <c r="AI31" s="402">
        <f>新建!AK33</f>
        <v>0</v>
      </c>
      <c r="AJ31" s="402">
        <f>新建!AL33</f>
        <v>50</v>
      </c>
      <c r="AK31" s="402">
        <f>新建!AM33</f>
        <v>50</v>
      </c>
      <c r="AL31" s="404">
        <f>新建!AN33</f>
        <v>1</v>
      </c>
      <c r="AM31" s="403" t="str">
        <f>新建!AO33</f>
        <v>已完成工程量96%</v>
      </c>
      <c r="AN31" s="402">
        <f>新建!AP33</f>
        <v>0</v>
      </c>
      <c r="AO31" s="402">
        <f>新建!AQ33</f>
        <v>0</v>
      </c>
      <c r="AP31" s="370">
        <f>新建!AR33</f>
        <v>0</v>
      </c>
      <c r="AQ31" s="402">
        <f>新建!AS33</f>
        <v>0</v>
      </c>
      <c r="AR31" s="402">
        <f>新建!AT33</f>
        <v>0</v>
      </c>
      <c r="AS31" s="402">
        <f>新建!AU33</f>
        <v>3237</v>
      </c>
      <c r="AT31" s="402">
        <f>新建!AV33</f>
        <v>0</v>
      </c>
      <c r="AU31" s="402">
        <f>新建!AW33</f>
        <v>0</v>
      </c>
      <c r="AV31" s="402">
        <f>新建!AX33</f>
        <v>0</v>
      </c>
      <c r="AW31" s="402">
        <f>新建!AY33</f>
        <v>3237</v>
      </c>
      <c r="AX31" s="402">
        <f>新建!AZ33</f>
        <v>0</v>
      </c>
      <c r="AY31" s="402">
        <f>新建!BA33</f>
        <v>0</v>
      </c>
      <c r="AZ31" s="402">
        <f>新建!BB33</f>
        <v>0</v>
      </c>
      <c r="BA31" s="402">
        <f>新建!BC33</f>
        <v>0</v>
      </c>
      <c r="BB31" s="402">
        <f>新建!BD33</f>
        <v>0</v>
      </c>
      <c r="BC31" s="370" t="str">
        <f>新建!BF33</f>
        <v>水利专班</v>
      </c>
      <c r="BD31" s="370" t="str">
        <f>新建!BG33</f>
        <v>州水利局</v>
      </c>
      <c r="BE31" s="370" t="str">
        <f>新建!BH33</f>
        <v>邹健</v>
      </c>
      <c r="BF31" s="370" t="str">
        <f>新建!BI33</f>
        <v>阿图什市</v>
      </c>
      <c r="BG31" s="370" t="str">
        <f>新建!BJ33</f>
        <v>阿不来孜江·托合提</v>
      </c>
      <c r="BH31" s="370" t="str">
        <f>新建!BK33</f>
        <v>阿图什市水利局</v>
      </c>
      <c r="BI31" s="370" t="str">
        <f>新建!BL33</f>
        <v>米吉提·艾克木</v>
      </c>
      <c r="BJ31" s="402">
        <f>新建!BM33</f>
        <v>13899489291</v>
      </c>
      <c r="BK31" s="402" t="str">
        <f>新建!BN33</f>
        <v>马士广</v>
      </c>
      <c r="BL31" s="402">
        <f>新建!BO33</f>
        <v>18709088808</v>
      </c>
      <c r="BM31" s="370" t="str">
        <f>新建!BP33</f>
        <v>格达良乡</v>
      </c>
      <c r="BN31" s="370" t="str">
        <f>新建!BQ33</f>
        <v>库都克村</v>
      </c>
      <c r="BO31" s="403" t="str">
        <f>新建!BR33</f>
        <v>到位乡村振兴资金3005万</v>
      </c>
    </row>
    <row r="32" ht="42" customHeight="1" spans="1:67">
      <c r="A32" s="402">
        <f>新建!A34</f>
        <v>16</v>
      </c>
      <c r="B32" s="402">
        <f>新建!B34</f>
        <v>1</v>
      </c>
      <c r="C32" s="402" t="str">
        <f>新建!C34</f>
        <v>阿图什市</v>
      </c>
      <c r="D32" s="402">
        <f>新建!D34</f>
        <v>1</v>
      </c>
      <c r="E32" s="402">
        <f>新建!E34</f>
        <v>2903</v>
      </c>
      <c r="F32" s="403" t="str">
        <f>新建!F34</f>
        <v>阿图什市格达良乡库都克村盐碱地改良土地平整建设项目（二期）</v>
      </c>
      <c r="G32" s="403" t="str">
        <f>新建!G34</f>
        <v>土地平整4543亩；新建现浇砼板+土工膜衬砌支渠1.99公里，新建砂砾石+土工膜防渗斗渠10.06公里，修整田间灌溉农渠25.4公里，配套节制分水闸332座；新（改）建排水斗排9.99公里，及相关配套设施建设</v>
      </c>
      <c r="H32" s="402">
        <f>新建!H34</f>
        <v>2903</v>
      </c>
      <c r="I32" s="402">
        <f>新建!I34</f>
        <v>0</v>
      </c>
      <c r="J32" s="402">
        <f>新建!J34</f>
        <v>2903</v>
      </c>
      <c r="K32" s="402">
        <f>新建!K34</f>
        <v>1</v>
      </c>
      <c r="L32" s="402">
        <f>新建!L34</f>
        <v>1</v>
      </c>
      <c r="M32" s="402">
        <f>新建!M34</f>
        <v>1</v>
      </c>
      <c r="N32" s="402">
        <f>新建!N34</f>
        <v>1</v>
      </c>
      <c r="O32" s="402">
        <f>新建!O34</f>
        <v>1</v>
      </c>
      <c r="P32" s="402">
        <f>新建!P34</f>
        <v>0</v>
      </c>
      <c r="Q32" s="402">
        <f>新建!Q34</f>
        <v>1</v>
      </c>
      <c r="R32" s="402">
        <f>新建!R34</f>
        <v>0</v>
      </c>
      <c r="S32" s="402">
        <f>新建!T34</f>
        <v>0</v>
      </c>
      <c r="T32" s="402">
        <f>新建!V34</f>
        <v>1</v>
      </c>
      <c r="U32" s="402">
        <f>新建!W34</f>
        <v>2903</v>
      </c>
      <c r="V32" s="402">
        <f>新建!X34</f>
        <v>2903</v>
      </c>
      <c r="W32" s="402">
        <f>新建!Y34</f>
        <v>0</v>
      </c>
      <c r="X32" s="402">
        <f>新建!Z34</f>
        <v>2903</v>
      </c>
      <c r="Y32" s="402">
        <f>新建!AA34</f>
        <v>2903</v>
      </c>
      <c r="Z32" s="404">
        <f>新建!AB34</f>
        <v>1</v>
      </c>
      <c r="AA32" s="402">
        <f>新建!AC34</f>
        <v>2903</v>
      </c>
      <c r="AB32" s="402">
        <f>新建!AD34</f>
        <v>1</v>
      </c>
      <c r="AC32" s="402">
        <f>新建!AE34</f>
        <v>2351</v>
      </c>
      <c r="AD32" s="402">
        <f>新建!AF34</f>
        <v>0</v>
      </c>
      <c r="AE32" s="402">
        <f>新建!AG34</f>
        <v>2177.25</v>
      </c>
      <c r="AF32" s="402">
        <f>新建!AH34</f>
        <v>725.75</v>
      </c>
      <c r="AG32" s="405">
        <f>新建!AI34</f>
        <v>44621</v>
      </c>
      <c r="AH32" s="402">
        <f>新建!AJ34</f>
        <v>1</v>
      </c>
      <c r="AI32" s="402">
        <f>新建!AK34</f>
        <v>0</v>
      </c>
      <c r="AJ32" s="402">
        <f>新建!AL34</f>
        <v>30</v>
      </c>
      <c r="AK32" s="402">
        <f>新建!AM34</f>
        <v>20</v>
      </c>
      <c r="AL32" s="404">
        <f>新建!AN34</f>
        <v>0.666666666666667</v>
      </c>
      <c r="AM32" s="403" t="str">
        <f>新建!AO34</f>
        <v>已完工</v>
      </c>
      <c r="AN32" s="402">
        <f>新建!AP34</f>
        <v>0</v>
      </c>
      <c r="AO32" s="402">
        <f>新建!AQ34</f>
        <v>0</v>
      </c>
      <c r="AP32" s="370">
        <f>新建!AR34</f>
        <v>0</v>
      </c>
      <c r="AQ32" s="402">
        <f>新建!AS34</f>
        <v>0</v>
      </c>
      <c r="AR32" s="402">
        <f>新建!AT34</f>
        <v>0</v>
      </c>
      <c r="AS32" s="402">
        <f>新建!AU34</f>
        <v>2903</v>
      </c>
      <c r="AT32" s="402">
        <f>新建!AV34</f>
        <v>0</v>
      </c>
      <c r="AU32" s="402">
        <f>新建!AW34</f>
        <v>0</v>
      </c>
      <c r="AV32" s="402">
        <f>新建!AX34</f>
        <v>0</v>
      </c>
      <c r="AW32" s="402">
        <f>新建!AY34</f>
        <v>2903</v>
      </c>
      <c r="AX32" s="402">
        <f>新建!AZ34</f>
        <v>0</v>
      </c>
      <c r="AY32" s="402">
        <f>新建!BA34</f>
        <v>0</v>
      </c>
      <c r="AZ32" s="402">
        <f>新建!BB34</f>
        <v>0</v>
      </c>
      <c r="BA32" s="402">
        <f>新建!BC34</f>
        <v>0</v>
      </c>
      <c r="BB32" s="402">
        <f>新建!BD34</f>
        <v>0</v>
      </c>
      <c r="BC32" s="370" t="str">
        <f>新建!BF34</f>
        <v>水利专班</v>
      </c>
      <c r="BD32" s="370" t="str">
        <f>新建!BG34</f>
        <v>州水利局</v>
      </c>
      <c r="BE32" s="370" t="str">
        <f>新建!BH34</f>
        <v>邹健</v>
      </c>
      <c r="BF32" s="370" t="str">
        <f>新建!BI34</f>
        <v>阿图什市</v>
      </c>
      <c r="BG32" s="370" t="str">
        <f>新建!BJ34</f>
        <v>阿不来孜江·托合提</v>
      </c>
      <c r="BH32" s="370" t="str">
        <f>新建!BK34</f>
        <v>阿图什市水利局</v>
      </c>
      <c r="BI32" s="370" t="str">
        <f>新建!BL34</f>
        <v>米吉提·艾克木</v>
      </c>
      <c r="BJ32" s="402">
        <f>新建!BM34</f>
        <v>13899489291</v>
      </c>
      <c r="BK32" s="402" t="str">
        <f>新建!BN34</f>
        <v>李玉军</v>
      </c>
      <c r="BL32" s="402">
        <f>新建!BO34</f>
        <v>13779606995</v>
      </c>
      <c r="BM32" s="370" t="str">
        <f>新建!BP34</f>
        <v>格达良乡</v>
      </c>
      <c r="BN32" s="370" t="str">
        <f>新建!BQ34</f>
        <v>库都克村</v>
      </c>
      <c r="BO32" s="403" t="str">
        <f>新建!BR34</f>
        <v>到位乡村振兴资金2903万</v>
      </c>
    </row>
    <row r="33" ht="42" customHeight="1" spans="1:67">
      <c r="A33" s="402">
        <f>新建!A35</f>
        <v>17</v>
      </c>
      <c r="B33" s="402">
        <f>新建!B35</f>
        <v>1</v>
      </c>
      <c r="C33" s="402" t="str">
        <f>新建!C35</f>
        <v>阿图什市</v>
      </c>
      <c r="D33" s="402">
        <f>新建!D35</f>
        <v>1</v>
      </c>
      <c r="E33" s="402">
        <f>新建!E35</f>
        <v>2968</v>
      </c>
      <c r="F33" s="403" t="str">
        <f>新建!F35</f>
        <v>阿图什市格达良乡库尔干村11、12小队盐碱地改良土地平整盐碱地改良建设项目</v>
      </c>
      <c r="G33" s="403" t="str">
        <f>新建!G35</f>
        <v>土地平整4988.02亩；新建田间道路10.14公里，生产道路49.444公里；砂砾石+两布一膜防渗斗渠渠道10.529公里；修整田间灌溉农渠总长21.458公里；改建斗排总长4.05公里，新建农排71条，总长23.287公里，及相关配套设施建设</v>
      </c>
      <c r="H33" s="402">
        <f>新建!H35</f>
        <v>2968</v>
      </c>
      <c r="I33" s="402">
        <f>新建!I35</f>
        <v>0</v>
      </c>
      <c r="J33" s="402">
        <f>新建!J35</f>
        <v>2968</v>
      </c>
      <c r="K33" s="402">
        <f>新建!K35</f>
        <v>1</v>
      </c>
      <c r="L33" s="402">
        <f>新建!L35</f>
        <v>1</v>
      </c>
      <c r="M33" s="402">
        <f>新建!M35</f>
        <v>1</v>
      </c>
      <c r="N33" s="402">
        <f>新建!N35</f>
        <v>1</v>
      </c>
      <c r="O33" s="402">
        <f>新建!O35</f>
        <v>1</v>
      </c>
      <c r="P33" s="402">
        <f>新建!P35</f>
        <v>0</v>
      </c>
      <c r="Q33" s="402">
        <f>新建!Q35</f>
        <v>1</v>
      </c>
      <c r="R33" s="402">
        <f>新建!R35</f>
        <v>0</v>
      </c>
      <c r="S33" s="402">
        <f>新建!T35</f>
        <v>0</v>
      </c>
      <c r="T33" s="402">
        <f>新建!V35</f>
        <v>1</v>
      </c>
      <c r="U33" s="402">
        <f>新建!W35</f>
        <v>2968</v>
      </c>
      <c r="V33" s="402">
        <f>新建!X35</f>
        <v>2968</v>
      </c>
      <c r="W33" s="402">
        <f>新建!Y35</f>
        <v>0</v>
      </c>
      <c r="X33" s="402">
        <f>新建!Z35</f>
        <v>2968</v>
      </c>
      <c r="Y33" s="402">
        <f>新建!AA35</f>
        <v>2968</v>
      </c>
      <c r="Z33" s="404">
        <f>新建!AB35</f>
        <v>1</v>
      </c>
      <c r="AA33" s="402">
        <f>新建!AC35</f>
        <v>2968</v>
      </c>
      <c r="AB33" s="402">
        <f>新建!AD35</f>
        <v>1</v>
      </c>
      <c r="AC33" s="402">
        <f>新建!AE35</f>
        <v>2431</v>
      </c>
      <c r="AD33" s="402">
        <f>新建!AF35</f>
        <v>0</v>
      </c>
      <c r="AE33" s="402">
        <f>新建!AG35</f>
        <v>2226</v>
      </c>
      <c r="AF33" s="402">
        <f>新建!AH35</f>
        <v>742</v>
      </c>
      <c r="AG33" s="405">
        <f>新建!AI35</f>
        <v>44621</v>
      </c>
      <c r="AH33" s="402">
        <f>新建!AJ35</f>
        <v>1</v>
      </c>
      <c r="AI33" s="402">
        <f>新建!AK35</f>
        <v>0</v>
      </c>
      <c r="AJ33" s="402">
        <f>新建!AL35</f>
        <v>30</v>
      </c>
      <c r="AK33" s="402">
        <f>新建!AM35</f>
        <v>20</v>
      </c>
      <c r="AL33" s="404">
        <f>新建!AN35</f>
        <v>0.666666666666667</v>
      </c>
      <c r="AM33" s="403" t="str">
        <f>新建!AO35</f>
        <v>已完工</v>
      </c>
      <c r="AN33" s="402">
        <f>新建!AP35</f>
        <v>0</v>
      </c>
      <c r="AO33" s="402">
        <f>新建!AQ35</f>
        <v>0</v>
      </c>
      <c r="AP33" s="370">
        <f>新建!AR35</f>
        <v>0</v>
      </c>
      <c r="AQ33" s="402">
        <f>新建!AS35</f>
        <v>0</v>
      </c>
      <c r="AR33" s="402">
        <f>新建!AT35</f>
        <v>0</v>
      </c>
      <c r="AS33" s="402">
        <f>新建!AU35</f>
        <v>2968</v>
      </c>
      <c r="AT33" s="402">
        <f>新建!AV35</f>
        <v>0</v>
      </c>
      <c r="AU33" s="402">
        <f>新建!AW35</f>
        <v>0</v>
      </c>
      <c r="AV33" s="402">
        <f>新建!AX35</f>
        <v>0</v>
      </c>
      <c r="AW33" s="402">
        <f>新建!AY35</f>
        <v>2968</v>
      </c>
      <c r="AX33" s="402">
        <f>新建!AZ35</f>
        <v>0</v>
      </c>
      <c r="AY33" s="402">
        <f>新建!BA35</f>
        <v>0</v>
      </c>
      <c r="AZ33" s="402">
        <f>新建!BB35</f>
        <v>0</v>
      </c>
      <c r="BA33" s="402">
        <f>新建!BC35</f>
        <v>0</v>
      </c>
      <c r="BB33" s="402">
        <f>新建!BD35</f>
        <v>0</v>
      </c>
      <c r="BC33" s="370" t="str">
        <f>新建!BF35</f>
        <v>水利专班</v>
      </c>
      <c r="BD33" s="370" t="str">
        <f>新建!BG35</f>
        <v>州水利局</v>
      </c>
      <c r="BE33" s="370" t="str">
        <f>新建!BH35</f>
        <v>邹健</v>
      </c>
      <c r="BF33" s="370" t="str">
        <f>新建!BI35</f>
        <v>阿图什市</v>
      </c>
      <c r="BG33" s="370" t="str">
        <f>新建!BJ35</f>
        <v>阿不来孜江·托合提</v>
      </c>
      <c r="BH33" s="370" t="str">
        <f>新建!BK35</f>
        <v>阿图什市水利局</v>
      </c>
      <c r="BI33" s="370" t="str">
        <f>新建!BL35</f>
        <v>米吉提·艾克木</v>
      </c>
      <c r="BJ33" s="402">
        <f>新建!BM35</f>
        <v>13899489291</v>
      </c>
      <c r="BK33" s="402" t="str">
        <f>新建!BN35</f>
        <v>何海州</v>
      </c>
      <c r="BL33" s="402">
        <f>新建!BO35</f>
        <v>15699338888</v>
      </c>
      <c r="BM33" s="370" t="str">
        <f>新建!BP35</f>
        <v>格达良乡</v>
      </c>
      <c r="BN33" s="370" t="str">
        <f>新建!BQ35</f>
        <v>库尔干村</v>
      </c>
      <c r="BO33" s="403" t="str">
        <f>新建!BR35</f>
        <v>到位乡村振兴资金2968万</v>
      </c>
    </row>
    <row r="34" ht="42" customHeight="1" spans="1:67">
      <c r="A34" s="402">
        <f>新建!A36</f>
        <v>18</v>
      </c>
      <c r="B34" s="402">
        <f>新建!B36</f>
        <v>1</v>
      </c>
      <c r="C34" s="402" t="str">
        <f>新建!C36</f>
        <v>阿图什市</v>
      </c>
      <c r="D34" s="402">
        <f>新建!D36</f>
        <v>1</v>
      </c>
      <c r="E34" s="402">
        <f>新建!E36</f>
        <v>875</v>
      </c>
      <c r="F34" s="403" t="str">
        <f>新建!F36</f>
        <v>阿图什市阿扎克乡提坚村斗渠防渗改建项目</v>
      </c>
      <c r="G34" s="403" t="str">
        <f>新建!G36</f>
        <v>新建防渗改建斗渠10条，总长度5.8公里，配套分水闸、进水闸、农桥、回水口等渠上建筑物226座</v>
      </c>
      <c r="H34" s="402">
        <f>新建!H36</f>
        <v>875</v>
      </c>
      <c r="I34" s="402">
        <f>新建!I36</f>
        <v>0</v>
      </c>
      <c r="J34" s="402">
        <f>新建!J36</f>
        <v>875</v>
      </c>
      <c r="K34" s="402">
        <f>新建!K36</f>
        <v>1</v>
      </c>
      <c r="L34" s="402">
        <f>新建!L36</f>
        <v>1</v>
      </c>
      <c r="M34" s="402">
        <f>新建!M36</f>
        <v>1</v>
      </c>
      <c r="N34" s="402">
        <f>新建!N36</f>
        <v>1</v>
      </c>
      <c r="O34" s="402">
        <f>新建!O36</f>
        <v>1</v>
      </c>
      <c r="P34" s="402">
        <f>新建!P36</f>
        <v>0</v>
      </c>
      <c r="Q34" s="402">
        <f>新建!Q36</f>
        <v>1</v>
      </c>
      <c r="R34" s="402">
        <f>新建!R36</f>
        <v>0</v>
      </c>
      <c r="S34" s="402">
        <f>新建!T36</f>
        <v>0</v>
      </c>
      <c r="T34" s="402">
        <f>新建!V36</f>
        <v>1</v>
      </c>
      <c r="U34" s="402">
        <f>新建!W36</f>
        <v>875</v>
      </c>
      <c r="V34" s="402">
        <f>新建!X36</f>
        <v>875</v>
      </c>
      <c r="W34" s="402">
        <f>新建!Y36</f>
        <v>0</v>
      </c>
      <c r="X34" s="402">
        <f>新建!Z36</f>
        <v>875</v>
      </c>
      <c r="Y34" s="402">
        <f>新建!AA36</f>
        <v>875</v>
      </c>
      <c r="Z34" s="404">
        <f>新建!AB36</f>
        <v>1</v>
      </c>
      <c r="AA34" s="402">
        <f>新建!AC36</f>
        <v>875</v>
      </c>
      <c r="AB34" s="402">
        <f>新建!AD36</f>
        <v>1</v>
      </c>
      <c r="AC34" s="402">
        <f>新建!AE36</f>
        <v>519</v>
      </c>
      <c r="AD34" s="402">
        <f>新建!AF36</f>
        <v>0</v>
      </c>
      <c r="AE34" s="402">
        <f>新建!AG36</f>
        <v>656.25</v>
      </c>
      <c r="AF34" s="402">
        <f>新建!AH36</f>
        <v>218.75</v>
      </c>
      <c r="AG34" s="405">
        <f>新建!AI36</f>
        <v>44641</v>
      </c>
      <c r="AH34" s="402">
        <f>新建!AJ36</f>
        <v>1</v>
      </c>
      <c r="AI34" s="402">
        <f>新建!AK36</f>
        <v>0</v>
      </c>
      <c r="AJ34" s="402">
        <f>新建!AL36</f>
        <v>30</v>
      </c>
      <c r="AK34" s="402">
        <f>新建!AM36</f>
        <v>14</v>
      </c>
      <c r="AL34" s="404">
        <f>新建!AN36</f>
        <v>0.466666666666667</v>
      </c>
      <c r="AM34" s="403" t="str">
        <f>新建!AO36</f>
        <v>已完工</v>
      </c>
      <c r="AN34" s="402">
        <f>新建!AP36</f>
        <v>0</v>
      </c>
      <c r="AO34" s="402">
        <f>新建!AQ36</f>
        <v>0</v>
      </c>
      <c r="AP34" s="370">
        <f>新建!AR36</f>
        <v>0</v>
      </c>
      <c r="AQ34" s="402">
        <f>新建!AS36</f>
        <v>0</v>
      </c>
      <c r="AR34" s="402">
        <f>新建!AT36</f>
        <v>0</v>
      </c>
      <c r="AS34" s="402">
        <f>新建!AU36</f>
        <v>875</v>
      </c>
      <c r="AT34" s="402">
        <f>新建!AV36</f>
        <v>0</v>
      </c>
      <c r="AU34" s="402">
        <f>新建!AW36</f>
        <v>0</v>
      </c>
      <c r="AV34" s="402">
        <f>新建!AX36</f>
        <v>0</v>
      </c>
      <c r="AW34" s="402">
        <f>新建!AY36</f>
        <v>875</v>
      </c>
      <c r="AX34" s="402">
        <f>新建!AZ36</f>
        <v>0</v>
      </c>
      <c r="AY34" s="402">
        <f>新建!BA36</f>
        <v>0</v>
      </c>
      <c r="AZ34" s="402">
        <f>新建!BB36</f>
        <v>0</v>
      </c>
      <c r="BA34" s="402">
        <f>新建!BC36</f>
        <v>0</v>
      </c>
      <c r="BB34" s="402">
        <f>新建!BD36</f>
        <v>0</v>
      </c>
      <c r="BC34" s="370" t="str">
        <f>新建!BF36</f>
        <v>水利专班</v>
      </c>
      <c r="BD34" s="370" t="str">
        <f>新建!BG36</f>
        <v>州水利局</v>
      </c>
      <c r="BE34" s="370" t="str">
        <f>新建!BH36</f>
        <v>邹健</v>
      </c>
      <c r="BF34" s="370" t="str">
        <f>新建!BI36</f>
        <v>阿图什市</v>
      </c>
      <c r="BG34" s="370" t="str">
        <f>新建!BJ36</f>
        <v>阿不来孜江·托合提</v>
      </c>
      <c r="BH34" s="370" t="str">
        <f>新建!BK36</f>
        <v>阿图什市水利局</v>
      </c>
      <c r="BI34" s="370" t="str">
        <f>新建!BL36</f>
        <v>米吉提·艾克木</v>
      </c>
      <c r="BJ34" s="402">
        <f>新建!BM36</f>
        <v>13899489291</v>
      </c>
      <c r="BK34" s="402" t="str">
        <f>新建!BN36</f>
        <v>徐兵松</v>
      </c>
      <c r="BL34" s="402">
        <f>新建!BO36</f>
        <v>18309084888</v>
      </c>
      <c r="BM34" s="370" t="str">
        <f>新建!BP36</f>
        <v>阿扎克镇</v>
      </c>
      <c r="BN34" s="370" t="str">
        <f>新建!BQ36</f>
        <v>提坚村</v>
      </c>
      <c r="BO34" s="403" t="str">
        <f>新建!BR36</f>
        <v>到位乡村振兴资金875万</v>
      </c>
    </row>
    <row r="35" ht="42" customHeight="1" spans="1:67">
      <c r="A35" s="402">
        <f>新建!A43</f>
        <v>24</v>
      </c>
      <c r="B35" s="402">
        <f>新建!B43</f>
        <v>1</v>
      </c>
      <c r="C35" s="402" t="str">
        <f>新建!C43</f>
        <v>阿图什市</v>
      </c>
      <c r="D35" s="402">
        <f>新建!D43</f>
        <v>1</v>
      </c>
      <c r="E35" s="402">
        <f>新建!E43</f>
        <v>2488</v>
      </c>
      <c r="F35" s="403" t="str">
        <f>新建!F43</f>
        <v>阿图什市“四个百万亩”制种基地阿图什市阿湖乡阿其克村、托万买里村冬小麦种子田建设项目</v>
      </c>
      <c r="G35" s="403" t="str">
        <f>新建!G43</f>
        <v>土地平整7740.15亩，新建砂砾石田间道15.8公里；建设现浇梯形防渗斗渠道12.105公里；修建田间灌溉农渠143.206公里，及相关配套设施建设</v>
      </c>
      <c r="H35" s="402">
        <f>新建!H43</f>
        <v>3988</v>
      </c>
      <c r="I35" s="402">
        <f>新建!I43</f>
        <v>0</v>
      </c>
      <c r="J35" s="402">
        <f>新建!J43</f>
        <v>3988</v>
      </c>
      <c r="K35" s="402">
        <f>新建!K43</f>
        <v>1</v>
      </c>
      <c r="L35" s="402">
        <f>新建!L43</f>
        <v>1</v>
      </c>
      <c r="M35" s="402">
        <f>新建!M43</f>
        <v>1</v>
      </c>
      <c r="N35" s="402">
        <f>新建!N43</f>
        <v>1</v>
      </c>
      <c r="O35" s="402">
        <f>新建!O43</f>
        <v>1</v>
      </c>
      <c r="P35" s="402">
        <f>新建!P43</f>
        <v>0</v>
      </c>
      <c r="Q35" s="402">
        <f>新建!Q43</f>
        <v>1</v>
      </c>
      <c r="R35" s="402">
        <f>新建!R43</f>
        <v>0</v>
      </c>
      <c r="S35" s="402">
        <f>新建!T43</f>
        <v>0</v>
      </c>
      <c r="T35" s="402">
        <f>新建!V43</f>
        <v>1</v>
      </c>
      <c r="U35" s="402">
        <f>新建!W43</f>
        <v>3988</v>
      </c>
      <c r="V35" s="402">
        <f>新建!X43</f>
        <v>3988</v>
      </c>
      <c r="W35" s="402">
        <f>新建!Y43</f>
        <v>0</v>
      </c>
      <c r="X35" s="402">
        <f>新建!Z43</f>
        <v>3988</v>
      </c>
      <c r="Y35" s="402">
        <f>新建!AA43</f>
        <v>3880</v>
      </c>
      <c r="Z35" s="404">
        <f>新建!AB43</f>
        <v>0.972918756268806</v>
      </c>
      <c r="AA35" s="402">
        <f>新建!AC43</f>
        <v>3988</v>
      </c>
      <c r="AB35" s="402">
        <f>新建!AD43</f>
        <v>1</v>
      </c>
      <c r="AC35" s="402">
        <f>新建!AE43</f>
        <v>1943</v>
      </c>
      <c r="AD35" s="402">
        <f>新建!AF43</f>
        <v>0</v>
      </c>
      <c r="AE35" s="402">
        <f>新建!AG43</f>
        <v>2991</v>
      </c>
      <c r="AF35" s="402">
        <f>新建!AH43</f>
        <v>889</v>
      </c>
      <c r="AG35" s="405">
        <f>新建!AI43</f>
        <v>44597</v>
      </c>
      <c r="AH35" s="402">
        <f>新建!AJ43</f>
        <v>1</v>
      </c>
      <c r="AI35" s="402">
        <f>新建!AK43</f>
        <v>0</v>
      </c>
      <c r="AJ35" s="402">
        <f>新建!AL43</f>
        <v>87</v>
      </c>
      <c r="AK35" s="402">
        <f>新建!AM43</f>
        <v>87</v>
      </c>
      <c r="AL35" s="404">
        <f>新建!AN43</f>
        <v>1</v>
      </c>
      <c r="AM35" s="403" t="str">
        <f>新建!AO43</f>
        <v>完成工程量的97%</v>
      </c>
      <c r="AN35" s="402">
        <f>新建!AP43</f>
        <v>0</v>
      </c>
      <c r="AO35" s="402">
        <f>新建!AQ43</f>
        <v>0</v>
      </c>
      <c r="AP35" s="370">
        <f>新建!AR43</f>
        <v>0</v>
      </c>
      <c r="AQ35" s="402">
        <f>新建!AS43</f>
        <v>0</v>
      </c>
      <c r="AR35" s="402">
        <f>新建!AT43</f>
        <v>0</v>
      </c>
      <c r="AS35" s="402">
        <f>新建!AU43</f>
        <v>3988</v>
      </c>
      <c r="AT35" s="402">
        <f>新建!AV43</f>
        <v>0</v>
      </c>
      <c r="AU35" s="402">
        <f>新建!AW43</f>
        <v>0</v>
      </c>
      <c r="AV35" s="402">
        <f>新建!AX43</f>
        <v>0</v>
      </c>
      <c r="AW35" s="402">
        <f>新建!AY43</f>
        <v>3988</v>
      </c>
      <c r="AX35" s="402">
        <f>新建!AZ43</f>
        <v>0</v>
      </c>
      <c r="AY35" s="402">
        <f>新建!BA43</f>
        <v>0</v>
      </c>
      <c r="AZ35" s="402">
        <f>新建!BB43</f>
        <v>0</v>
      </c>
      <c r="BA35" s="402">
        <f>新建!BC43</f>
        <v>0</v>
      </c>
      <c r="BB35" s="402">
        <f>新建!BD43</f>
        <v>0</v>
      </c>
      <c r="BC35" s="370" t="str">
        <f>新建!BF43</f>
        <v>乡村振兴专班</v>
      </c>
      <c r="BD35" s="370" t="str">
        <f>新建!BG43</f>
        <v>州农业农村局</v>
      </c>
      <c r="BE35" s="370" t="str">
        <f>新建!BH43</f>
        <v>权良智</v>
      </c>
      <c r="BF35" s="370" t="str">
        <f>新建!BI43</f>
        <v>阿图什市</v>
      </c>
      <c r="BG35" s="370" t="str">
        <f>新建!BJ43</f>
        <v>阿不来孜江·托合提</v>
      </c>
      <c r="BH35" s="370" t="str">
        <f>新建!BK43</f>
        <v>阿图什市农业农村局</v>
      </c>
      <c r="BI35" s="370" t="str">
        <f>新建!BL43</f>
        <v>左娟</v>
      </c>
      <c r="BJ35" s="402">
        <f>新建!BM43</f>
        <v>19809086969</v>
      </c>
      <c r="BK35" s="402" t="str">
        <f>新建!BN43</f>
        <v>韩志强</v>
      </c>
      <c r="BL35" s="402">
        <f>新建!BO43</f>
        <v>13899945090</v>
      </c>
      <c r="BM35" s="370" t="str">
        <f>新建!BP43</f>
        <v>阿湖乡</v>
      </c>
      <c r="BN35" s="370" t="str">
        <f>新建!BQ43</f>
        <v>阿其克村、托万买里村</v>
      </c>
      <c r="BO35" s="403" t="str">
        <f>新建!BR43</f>
        <v>到位乡村振兴资金2488万</v>
      </c>
    </row>
    <row r="36" ht="42" customHeight="1" spans="1:67">
      <c r="A36" s="402">
        <f>新建!A44</f>
        <v>25</v>
      </c>
      <c r="B36" s="402">
        <f>新建!B44</f>
        <v>1</v>
      </c>
      <c r="C36" s="402" t="str">
        <f>新建!C44</f>
        <v>阿图什市</v>
      </c>
      <c r="D36" s="402">
        <f>新建!D44</f>
        <v>1</v>
      </c>
      <c r="E36" s="402">
        <f>新建!E44</f>
        <v>2290</v>
      </c>
      <c r="F36" s="403" t="str">
        <f>新建!F44</f>
        <v>阿图什市“四个百万亩”制种基地阿图什市阿湖乡阿热买里村、前进村冬小麦种子田建设项目</v>
      </c>
      <c r="G36" s="403" t="str">
        <f>新建!G44</f>
        <v>土地平整4976亩，灌溉面积3826亩；新建砂砾石田间道8 225公里，新建素土生产道29.34公里；新建、改建斗渠12.366公里；田间农渠 19.475公里，及相关配套设施建设</v>
      </c>
      <c r="H36" s="402">
        <f>新建!H44</f>
        <v>2290</v>
      </c>
      <c r="I36" s="402">
        <f>新建!I44</f>
        <v>0</v>
      </c>
      <c r="J36" s="402">
        <f>新建!J44</f>
        <v>2290</v>
      </c>
      <c r="K36" s="402">
        <f>新建!K44</f>
        <v>1</v>
      </c>
      <c r="L36" s="402">
        <f>新建!L44</f>
        <v>1</v>
      </c>
      <c r="M36" s="402">
        <f>新建!M44</f>
        <v>1</v>
      </c>
      <c r="N36" s="402">
        <f>新建!N44</f>
        <v>1</v>
      </c>
      <c r="O36" s="402">
        <f>新建!O44</f>
        <v>1</v>
      </c>
      <c r="P36" s="402">
        <f>新建!P44</f>
        <v>0</v>
      </c>
      <c r="Q36" s="402">
        <f>新建!Q44</f>
        <v>1</v>
      </c>
      <c r="R36" s="402">
        <f>新建!R44</f>
        <v>0</v>
      </c>
      <c r="S36" s="402">
        <f>新建!T44</f>
        <v>0</v>
      </c>
      <c r="T36" s="402">
        <f>新建!V44</f>
        <v>1</v>
      </c>
      <c r="U36" s="402">
        <f>新建!W44</f>
        <v>2290</v>
      </c>
      <c r="V36" s="402">
        <f>新建!X44</f>
        <v>2290</v>
      </c>
      <c r="W36" s="402">
        <f>新建!Y44</f>
        <v>0</v>
      </c>
      <c r="X36" s="402">
        <f>新建!Z44</f>
        <v>2290</v>
      </c>
      <c r="Y36" s="402">
        <f>新建!AA44</f>
        <v>2290</v>
      </c>
      <c r="Z36" s="404">
        <f>新建!AB44</f>
        <v>1</v>
      </c>
      <c r="AA36" s="402">
        <f>新建!AC44</f>
        <v>2290</v>
      </c>
      <c r="AB36" s="402">
        <f>新建!AD44</f>
        <v>1</v>
      </c>
      <c r="AC36" s="402">
        <f>新建!AE44</f>
        <v>1256</v>
      </c>
      <c r="AD36" s="402">
        <f>新建!AF44</f>
        <v>0</v>
      </c>
      <c r="AE36" s="402">
        <f>新建!AG44</f>
        <v>1717.5</v>
      </c>
      <c r="AF36" s="402">
        <f>新建!AH44</f>
        <v>572.5</v>
      </c>
      <c r="AG36" s="405">
        <f>新建!AI44</f>
        <v>44597</v>
      </c>
      <c r="AH36" s="402">
        <f>新建!AJ44</f>
        <v>1</v>
      </c>
      <c r="AI36" s="402">
        <f>新建!AK44</f>
        <v>0</v>
      </c>
      <c r="AJ36" s="402">
        <f>新建!AL44</f>
        <v>75</v>
      </c>
      <c r="AK36" s="402">
        <f>新建!AM44</f>
        <v>75</v>
      </c>
      <c r="AL36" s="404">
        <f>新建!AN44</f>
        <v>1</v>
      </c>
      <c r="AM36" s="403" t="str">
        <f>新建!AO44</f>
        <v>已完工</v>
      </c>
      <c r="AN36" s="402">
        <f>新建!AP44</f>
        <v>0</v>
      </c>
      <c r="AO36" s="402">
        <f>新建!AQ44</f>
        <v>0</v>
      </c>
      <c r="AP36" s="370">
        <f>新建!AR44</f>
        <v>0</v>
      </c>
      <c r="AQ36" s="402">
        <f>新建!AS44</f>
        <v>0</v>
      </c>
      <c r="AR36" s="402">
        <f>新建!AT44</f>
        <v>0</v>
      </c>
      <c r="AS36" s="402">
        <f>新建!AU44</f>
        <v>2290</v>
      </c>
      <c r="AT36" s="402">
        <f>新建!AV44</f>
        <v>0</v>
      </c>
      <c r="AU36" s="402">
        <f>新建!AW44</f>
        <v>0</v>
      </c>
      <c r="AV36" s="402">
        <f>新建!AX44</f>
        <v>0</v>
      </c>
      <c r="AW36" s="402">
        <f>新建!AY44</f>
        <v>2290</v>
      </c>
      <c r="AX36" s="402">
        <f>新建!AZ44</f>
        <v>0</v>
      </c>
      <c r="AY36" s="402">
        <f>新建!BA44</f>
        <v>0</v>
      </c>
      <c r="AZ36" s="402">
        <f>新建!BB44</f>
        <v>0</v>
      </c>
      <c r="BA36" s="402">
        <f>新建!BC44</f>
        <v>0</v>
      </c>
      <c r="BB36" s="402">
        <f>新建!BD44</f>
        <v>0</v>
      </c>
      <c r="BC36" s="370" t="str">
        <f>新建!BF44</f>
        <v>乡村振兴专班</v>
      </c>
      <c r="BD36" s="370" t="str">
        <f>新建!BG44</f>
        <v>州农业农村局</v>
      </c>
      <c r="BE36" s="370" t="str">
        <f>新建!BH44</f>
        <v>权良智</v>
      </c>
      <c r="BF36" s="370" t="str">
        <f>新建!BI44</f>
        <v>阿图什市</v>
      </c>
      <c r="BG36" s="370" t="str">
        <f>新建!BJ44</f>
        <v>阿不来孜江·托合提</v>
      </c>
      <c r="BH36" s="370" t="str">
        <f>新建!BK44</f>
        <v>阿图什市农业农村局</v>
      </c>
      <c r="BI36" s="370" t="str">
        <f>新建!BL44</f>
        <v>左娟</v>
      </c>
      <c r="BJ36" s="402">
        <f>新建!BM44</f>
        <v>19809086969</v>
      </c>
      <c r="BK36" s="402" t="str">
        <f>新建!BN44</f>
        <v>肖明刚</v>
      </c>
      <c r="BL36" s="402">
        <f>新建!BO44</f>
        <v>17881098888</v>
      </c>
      <c r="BM36" s="370" t="str">
        <f>新建!BP44</f>
        <v>阿湖乡</v>
      </c>
      <c r="BN36" s="370" t="str">
        <f>新建!BQ44</f>
        <v>阿热买里村、前进村</v>
      </c>
      <c r="BO36" s="403" t="str">
        <f>新建!BR44</f>
        <v>到位乡村振兴资金2290万</v>
      </c>
    </row>
    <row r="37" ht="42" customHeight="1" spans="1:67">
      <c r="A37" s="402">
        <f>新建!A45</f>
        <v>26</v>
      </c>
      <c r="B37" s="402">
        <f>新建!B45</f>
        <v>1</v>
      </c>
      <c r="C37" s="402" t="str">
        <f>新建!C45</f>
        <v>阿图什市</v>
      </c>
      <c r="D37" s="402">
        <f>新建!D45</f>
        <v>1</v>
      </c>
      <c r="E37" s="402">
        <f>新建!E45</f>
        <v>680</v>
      </c>
      <c r="F37" s="403" t="str">
        <f>新建!F45</f>
        <v>阿图什市阿扎克乡绿色生态园建设项目</v>
      </c>
      <c r="G37" s="403" t="str">
        <f>新建!G45</f>
        <v>新建1600平方米现代化玻璃大棚2座及附属设施建设</v>
      </c>
      <c r="H37" s="402">
        <f>新建!H45</f>
        <v>680</v>
      </c>
      <c r="I37" s="402">
        <f>新建!I45</f>
        <v>0</v>
      </c>
      <c r="J37" s="402">
        <f>新建!J45</f>
        <v>680</v>
      </c>
      <c r="K37" s="402">
        <f>新建!K45</f>
        <v>1</v>
      </c>
      <c r="L37" s="402">
        <f>新建!L45</f>
        <v>1</v>
      </c>
      <c r="M37" s="402">
        <f>新建!M45</f>
        <v>1</v>
      </c>
      <c r="N37" s="402">
        <f>新建!N45</f>
        <v>1</v>
      </c>
      <c r="O37" s="402">
        <f>新建!O45</f>
        <v>1</v>
      </c>
      <c r="P37" s="402">
        <f>新建!P45</f>
        <v>0</v>
      </c>
      <c r="Q37" s="402">
        <f>新建!Q45</f>
        <v>1</v>
      </c>
      <c r="R37" s="402">
        <f>新建!R45</f>
        <v>0</v>
      </c>
      <c r="S37" s="402">
        <f>新建!T45</f>
        <v>0</v>
      </c>
      <c r="T37" s="402">
        <f>新建!V45</f>
        <v>1</v>
      </c>
      <c r="U37" s="402">
        <f>新建!W45</f>
        <v>680</v>
      </c>
      <c r="V37" s="402">
        <f>新建!X45</f>
        <v>680</v>
      </c>
      <c r="W37" s="402">
        <f>新建!Y45</f>
        <v>0</v>
      </c>
      <c r="X37" s="402">
        <f>新建!Z45</f>
        <v>680</v>
      </c>
      <c r="Y37" s="402">
        <f>新建!AA45</f>
        <v>650</v>
      </c>
      <c r="Z37" s="404">
        <f>新建!AB45</f>
        <v>0.955882352941177</v>
      </c>
      <c r="AA37" s="402">
        <f>新建!AC45</f>
        <v>680</v>
      </c>
      <c r="AB37" s="402">
        <f>新建!AD45</f>
        <v>1</v>
      </c>
      <c r="AC37" s="402">
        <f>新建!AE45</f>
        <v>350</v>
      </c>
      <c r="AD37" s="402">
        <f>新建!AF45</f>
        <v>0</v>
      </c>
      <c r="AE37" s="402">
        <f>新建!AG45</f>
        <v>510</v>
      </c>
      <c r="AF37" s="402">
        <f>新建!AH45</f>
        <v>140</v>
      </c>
      <c r="AG37" s="405">
        <f>新建!AI45</f>
        <v>44629</v>
      </c>
      <c r="AH37" s="402">
        <f>新建!AJ45</f>
        <v>1</v>
      </c>
      <c r="AI37" s="402">
        <f>新建!AK45</f>
        <v>0</v>
      </c>
      <c r="AJ37" s="402">
        <f>新建!AL45</f>
        <v>30</v>
      </c>
      <c r="AK37" s="402">
        <f>新建!AM45</f>
        <v>30</v>
      </c>
      <c r="AL37" s="404">
        <f>新建!AN45</f>
        <v>1</v>
      </c>
      <c r="AM37" s="403" t="str">
        <f>新建!AO45</f>
        <v>完成量85%</v>
      </c>
      <c r="AN37" s="402">
        <f>新建!AP45</f>
        <v>0</v>
      </c>
      <c r="AO37" s="402">
        <f>新建!AQ45</f>
        <v>0</v>
      </c>
      <c r="AP37" s="370">
        <f>新建!AR45</f>
        <v>0</v>
      </c>
      <c r="AQ37" s="402">
        <f>新建!AS45</f>
        <v>0</v>
      </c>
      <c r="AR37" s="402">
        <f>新建!AT45</f>
        <v>0</v>
      </c>
      <c r="AS37" s="402">
        <f>新建!AU45</f>
        <v>680</v>
      </c>
      <c r="AT37" s="402">
        <f>新建!AV45</f>
        <v>0</v>
      </c>
      <c r="AU37" s="402">
        <f>新建!AW45</f>
        <v>0</v>
      </c>
      <c r="AV37" s="402">
        <f>新建!AX45</f>
        <v>0</v>
      </c>
      <c r="AW37" s="402">
        <f>新建!AY45</f>
        <v>680</v>
      </c>
      <c r="AX37" s="402">
        <f>新建!AZ45</f>
        <v>0</v>
      </c>
      <c r="AY37" s="402">
        <f>新建!BA45</f>
        <v>0</v>
      </c>
      <c r="AZ37" s="402">
        <f>新建!BB45</f>
        <v>0</v>
      </c>
      <c r="BA37" s="402">
        <f>新建!BC45</f>
        <v>0</v>
      </c>
      <c r="BB37" s="402">
        <f>新建!BD45</f>
        <v>0</v>
      </c>
      <c r="BC37" s="370" t="str">
        <f>新建!BF45</f>
        <v>乡村振兴专班</v>
      </c>
      <c r="BD37" s="370" t="str">
        <f>新建!BG45</f>
        <v>州农业农村局</v>
      </c>
      <c r="BE37" s="370" t="str">
        <f>新建!BH45</f>
        <v>权良智</v>
      </c>
      <c r="BF37" s="370" t="str">
        <f>新建!BI45</f>
        <v>阿图什市</v>
      </c>
      <c r="BG37" s="370" t="str">
        <f>新建!BJ45</f>
        <v>阿不来孜江·托合提</v>
      </c>
      <c r="BH37" s="370" t="str">
        <f>新建!BK45</f>
        <v>阿图什市农业农村局</v>
      </c>
      <c r="BI37" s="370" t="str">
        <f>新建!BL45</f>
        <v>左娟</v>
      </c>
      <c r="BJ37" s="402">
        <f>新建!BM45</f>
        <v>19809086969</v>
      </c>
      <c r="BK37" s="402" t="str">
        <f>新建!BN45</f>
        <v>鹏同伟</v>
      </c>
      <c r="BL37" s="402">
        <f>新建!BO45</f>
        <v>15709080261</v>
      </c>
      <c r="BM37" s="370" t="str">
        <f>新建!BP45</f>
        <v>阿扎克镇</v>
      </c>
      <c r="BN37" s="370" t="str">
        <f>新建!BQ45</f>
        <v>提坚村</v>
      </c>
      <c r="BO37" s="403" t="str">
        <f>新建!BR45</f>
        <v>到位乡村振兴资金680万</v>
      </c>
    </row>
    <row r="38" ht="42" customHeight="1" spans="1:67">
      <c r="A38" s="402">
        <f>新建!A46</f>
        <v>27</v>
      </c>
      <c r="B38" s="402">
        <f>新建!B46</f>
        <v>1</v>
      </c>
      <c r="C38" s="402" t="str">
        <f>新建!C46</f>
        <v>阿图什市</v>
      </c>
      <c r="D38" s="402">
        <f>新建!D46</f>
        <v>1</v>
      </c>
      <c r="E38" s="402">
        <f>新建!E46</f>
        <v>10500</v>
      </c>
      <c r="F38" s="403" t="str">
        <f>新建!F46</f>
        <v>阿图什市阿湖乡温室大棚建设项目</v>
      </c>
      <c r="G38" s="403" t="str">
        <f>新建!G46</f>
        <v>新建300座1000平方米日光温室大棚及配套设施建设</v>
      </c>
      <c r="H38" s="402">
        <f>新建!H46</f>
        <v>13500</v>
      </c>
      <c r="I38" s="402">
        <f>新建!I46</f>
        <v>0</v>
      </c>
      <c r="J38" s="402">
        <f>新建!J46</f>
        <v>13500</v>
      </c>
      <c r="K38" s="402">
        <f>新建!K46</f>
        <v>1</v>
      </c>
      <c r="L38" s="402">
        <f>新建!L46</f>
        <v>1</v>
      </c>
      <c r="M38" s="402">
        <f>新建!M46</f>
        <v>1</v>
      </c>
      <c r="N38" s="402">
        <f>新建!N46</f>
        <v>1</v>
      </c>
      <c r="O38" s="402">
        <f>新建!O46</f>
        <v>1</v>
      </c>
      <c r="P38" s="402">
        <f>新建!P46</f>
        <v>0</v>
      </c>
      <c r="Q38" s="402">
        <f>新建!Q46</f>
        <v>1</v>
      </c>
      <c r="R38" s="402">
        <f>新建!R46</f>
        <v>0</v>
      </c>
      <c r="S38" s="402">
        <f>新建!T46</f>
        <v>0</v>
      </c>
      <c r="T38" s="402">
        <f>新建!V46</f>
        <v>1</v>
      </c>
      <c r="U38" s="402">
        <f>新建!W46</f>
        <v>13500</v>
      </c>
      <c r="V38" s="402">
        <f>新建!X46</f>
        <v>13500</v>
      </c>
      <c r="W38" s="402">
        <f>新建!Y46</f>
        <v>0</v>
      </c>
      <c r="X38" s="402">
        <f>新建!Z46</f>
        <v>13500</v>
      </c>
      <c r="Y38" s="402">
        <f>新建!AA46</f>
        <v>9600</v>
      </c>
      <c r="Z38" s="404">
        <f>新建!AB46</f>
        <v>0.711111111111111</v>
      </c>
      <c r="AA38" s="402">
        <f>新建!AC46</f>
        <v>12000</v>
      </c>
      <c r="AB38" s="402">
        <f>新建!AD46</f>
        <v>1</v>
      </c>
      <c r="AC38" s="402">
        <f>新建!AE46</f>
        <v>2400</v>
      </c>
      <c r="AD38" s="402">
        <f>新建!AF46</f>
        <v>0</v>
      </c>
      <c r="AE38" s="402">
        <f>新建!AG46</f>
        <v>10125</v>
      </c>
      <c r="AF38" s="402">
        <f>新建!AH46</f>
        <v>-525</v>
      </c>
      <c r="AG38" s="405">
        <f>新建!AI46</f>
        <v>44801</v>
      </c>
      <c r="AH38" s="402">
        <f>新建!AJ46</f>
        <v>1</v>
      </c>
      <c r="AI38" s="402">
        <f>新建!AK46</f>
        <v>0</v>
      </c>
      <c r="AJ38" s="402">
        <f>新建!AL46</f>
        <v>40</v>
      </c>
      <c r="AK38" s="402">
        <f>新建!AM46</f>
        <v>40</v>
      </c>
      <c r="AL38" s="404">
        <f>新建!AN46</f>
        <v>1</v>
      </c>
      <c r="AM38" s="403">
        <f>新建!AO46</f>
        <v>0</v>
      </c>
      <c r="AN38" s="402">
        <f>新建!AP46</f>
        <v>0</v>
      </c>
      <c r="AO38" s="402">
        <f>新建!AQ46</f>
        <v>0</v>
      </c>
      <c r="AP38" s="370" t="str">
        <f>新建!AR46</f>
        <v>8.3日发布招标公告，8.23日开标</v>
      </c>
      <c r="AQ38" s="402">
        <f>新建!AS46</f>
        <v>0</v>
      </c>
      <c r="AR38" s="402">
        <f>新建!AT46</f>
        <v>0</v>
      </c>
      <c r="AS38" s="402">
        <f>新建!AU46</f>
        <v>13500</v>
      </c>
      <c r="AT38" s="402">
        <f>新建!AV46</f>
        <v>0</v>
      </c>
      <c r="AU38" s="402">
        <f>新建!AW46</f>
        <v>0</v>
      </c>
      <c r="AV38" s="402">
        <f>新建!AX46</f>
        <v>0</v>
      </c>
      <c r="AW38" s="402">
        <f>新建!AY46</f>
        <v>13500</v>
      </c>
      <c r="AX38" s="402">
        <f>新建!AZ46</f>
        <v>0</v>
      </c>
      <c r="AY38" s="402">
        <f>新建!BA46</f>
        <v>0</v>
      </c>
      <c r="AZ38" s="402">
        <f>新建!BB46</f>
        <v>0</v>
      </c>
      <c r="BA38" s="402">
        <f>新建!BC46</f>
        <v>0</v>
      </c>
      <c r="BB38" s="402">
        <f>新建!BD46</f>
        <v>0</v>
      </c>
      <c r="BC38" s="370" t="str">
        <f>新建!BF46</f>
        <v>乡村振兴专班</v>
      </c>
      <c r="BD38" s="370" t="str">
        <f>新建!BG46</f>
        <v>州农业农村局</v>
      </c>
      <c r="BE38" s="370" t="str">
        <f>新建!BH46</f>
        <v>权良智</v>
      </c>
      <c r="BF38" s="370" t="str">
        <f>新建!BI46</f>
        <v>阿图什市</v>
      </c>
      <c r="BG38" s="370" t="str">
        <f>新建!BJ46</f>
        <v>阿不来孜江·托合提</v>
      </c>
      <c r="BH38" s="370" t="str">
        <f>新建!BK46</f>
        <v>阿图什市农业农村局</v>
      </c>
      <c r="BI38" s="370" t="str">
        <f>新建!BL46</f>
        <v>左娟</v>
      </c>
      <c r="BJ38" s="402">
        <f>新建!BM46</f>
        <v>19809086969</v>
      </c>
      <c r="BK38" s="402">
        <f>新建!BN46</f>
        <v>0</v>
      </c>
      <c r="BL38" s="402">
        <f>新建!BO46</f>
        <v>0</v>
      </c>
      <c r="BM38" s="370" t="str">
        <f>新建!BP46</f>
        <v>阿湖乡</v>
      </c>
      <c r="BN38" s="370" t="str">
        <f>新建!BQ46</f>
        <v>阿其克村</v>
      </c>
      <c r="BO38" s="403" t="str">
        <f>新建!BR46</f>
        <v>到位乡村振兴资金2500万</v>
      </c>
    </row>
    <row r="39" ht="42" customHeight="1" spans="1:67">
      <c r="A39" s="402">
        <f>新建!A58</f>
        <v>38</v>
      </c>
      <c r="B39" s="402">
        <f>新建!B58</f>
        <v>1</v>
      </c>
      <c r="C39" s="402" t="str">
        <f>新建!C58</f>
        <v>阿图什市</v>
      </c>
      <c r="D39" s="402">
        <f>新建!D58</f>
        <v>1</v>
      </c>
      <c r="E39" s="402">
        <f>新建!E58</f>
        <v>3000</v>
      </c>
      <c r="F39" s="403" t="str">
        <f>新建!F58</f>
        <v>阿图什市帕米尔牧业示范园配套草料基地建设项目</v>
      </c>
      <c r="G39" s="403" t="str">
        <f>新建!G58</f>
        <v>新建5000亩草料基地，包括土地平整、排碱渠、引水渠、防护林、机耕道及种植牧草等</v>
      </c>
      <c r="H39" s="402">
        <f>新建!H58</f>
        <v>3000</v>
      </c>
      <c r="I39" s="402">
        <f>新建!I58</f>
        <v>0</v>
      </c>
      <c r="J39" s="402">
        <f>新建!J58</f>
        <v>3000</v>
      </c>
      <c r="K39" s="402">
        <f>新建!K58</f>
        <v>1</v>
      </c>
      <c r="L39" s="402">
        <f>新建!L58</f>
        <v>1</v>
      </c>
      <c r="M39" s="402">
        <f>新建!M58</f>
        <v>1</v>
      </c>
      <c r="N39" s="402">
        <f>新建!N58</f>
        <v>1</v>
      </c>
      <c r="O39" s="402">
        <f>新建!O58</f>
        <v>1</v>
      </c>
      <c r="P39" s="402">
        <f>新建!P58</f>
        <v>0</v>
      </c>
      <c r="Q39" s="402">
        <f>新建!Q58</f>
        <v>1</v>
      </c>
      <c r="R39" s="402">
        <f>新建!R58</f>
        <v>0</v>
      </c>
      <c r="S39" s="402">
        <f>新建!T58</f>
        <v>0</v>
      </c>
      <c r="T39" s="402">
        <f>新建!V58</f>
        <v>1</v>
      </c>
      <c r="U39" s="402">
        <f>新建!W58</f>
        <v>3000</v>
      </c>
      <c r="V39" s="402">
        <f>新建!X58</f>
        <v>3000</v>
      </c>
      <c r="W39" s="402">
        <f>新建!Y58</f>
        <v>0</v>
      </c>
      <c r="X39" s="402">
        <f>新建!Z58</f>
        <v>3000</v>
      </c>
      <c r="Y39" s="402">
        <f>新建!AA58</f>
        <v>3000</v>
      </c>
      <c r="Z39" s="404">
        <f>新建!AB58</f>
        <v>1</v>
      </c>
      <c r="AA39" s="402">
        <f>新建!AC58</f>
        <v>3000</v>
      </c>
      <c r="AB39" s="402">
        <f>新建!AD58</f>
        <v>1</v>
      </c>
      <c r="AC39" s="402">
        <f>新建!AE58</f>
        <v>1737</v>
      </c>
      <c r="AD39" s="402">
        <f>新建!AF58</f>
        <v>0</v>
      </c>
      <c r="AE39" s="402">
        <f>新建!AG58</f>
        <v>2250</v>
      </c>
      <c r="AF39" s="402">
        <f>新建!AH58</f>
        <v>750</v>
      </c>
      <c r="AG39" s="405">
        <f>新建!AI58</f>
        <v>44635</v>
      </c>
      <c r="AH39" s="402">
        <f>新建!AJ58</f>
        <v>1</v>
      </c>
      <c r="AI39" s="402">
        <f>新建!AK58</f>
        <v>0</v>
      </c>
      <c r="AJ39" s="402">
        <f>新建!AL58</f>
        <v>0</v>
      </c>
      <c r="AK39" s="402">
        <f>新建!AM58</f>
        <v>0</v>
      </c>
      <c r="AL39" s="404" t="e">
        <f>新建!AN58</f>
        <v>#DIV/0!</v>
      </c>
      <c r="AM39" s="403" t="str">
        <f>新建!AO58</f>
        <v>现已完成85%</v>
      </c>
      <c r="AN39" s="402">
        <f>新建!AP58</f>
        <v>0</v>
      </c>
      <c r="AO39" s="402">
        <f>新建!AQ58</f>
        <v>0</v>
      </c>
      <c r="AP39" s="370">
        <f>新建!AR58</f>
        <v>0</v>
      </c>
      <c r="AQ39" s="402">
        <f>新建!AS58</f>
        <v>0</v>
      </c>
      <c r="AR39" s="402">
        <f>新建!AT58</f>
        <v>0</v>
      </c>
      <c r="AS39" s="402">
        <f>新建!AU58</f>
        <v>3000</v>
      </c>
      <c r="AT39" s="402">
        <f>新建!AV58</f>
        <v>0</v>
      </c>
      <c r="AU39" s="402">
        <f>新建!AW58</f>
        <v>0</v>
      </c>
      <c r="AV39" s="402">
        <f>新建!AX58</f>
        <v>0</v>
      </c>
      <c r="AW39" s="402">
        <f>新建!AY58</f>
        <v>3000</v>
      </c>
      <c r="AX39" s="402">
        <f>新建!AZ58</f>
        <v>0</v>
      </c>
      <c r="AY39" s="402">
        <f>新建!BA58</f>
        <v>0</v>
      </c>
      <c r="AZ39" s="402">
        <f>新建!BB58</f>
        <v>0</v>
      </c>
      <c r="BA39" s="402">
        <f>新建!BC58</f>
        <v>0</v>
      </c>
      <c r="BB39" s="402">
        <f>新建!BD58</f>
        <v>0</v>
      </c>
      <c r="BC39" s="370" t="str">
        <f>新建!BF58</f>
        <v>乡村振兴专班</v>
      </c>
      <c r="BD39" s="370" t="str">
        <f>新建!BG58</f>
        <v>州畜牧兽医局</v>
      </c>
      <c r="BE39" s="370" t="str">
        <f>新建!BH58</f>
        <v>努尔艾力·买买提</v>
      </c>
      <c r="BF39" s="370" t="str">
        <f>新建!BI58</f>
        <v>阿图什市</v>
      </c>
      <c r="BG39" s="370" t="str">
        <f>新建!BJ58</f>
        <v>阿不来孜江·托合提</v>
      </c>
      <c r="BH39" s="370" t="str">
        <f>新建!BK58</f>
        <v>阿图什市畜牧兽医局</v>
      </c>
      <c r="BI39" s="370" t="str">
        <f>新建!BL58</f>
        <v>太外库力</v>
      </c>
      <c r="BJ39" s="402">
        <f>新建!BM58</f>
        <v>13649938355</v>
      </c>
      <c r="BK39" s="402" t="str">
        <f>新建!BN58</f>
        <v>欧阳</v>
      </c>
      <c r="BL39" s="402">
        <f>新建!BO58</f>
        <v>18599177763</v>
      </c>
      <c r="BM39" s="370" t="str">
        <f>新建!BP58</f>
        <v>松他克镇</v>
      </c>
      <c r="BN39" s="370" t="str">
        <f>新建!BQ58</f>
        <v>克青孜村</v>
      </c>
      <c r="BO39" s="403" t="str">
        <f>新建!BR58</f>
        <v>到位乡村振兴资金3000万</v>
      </c>
    </row>
    <row r="40" ht="42" customHeight="1" spans="1:67">
      <c r="A40" s="402">
        <f>新建!A59</f>
        <v>39</v>
      </c>
      <c r="B40" s="402">
        <f>新建!B59</f>
        <v>1</v>
      </c>
      <c r="C40" s="402" t="str">
        <f>新建!C59</f>
        <v>阿图什市</v>
      </c>
      <c r="D40" s="402">
        <f>新建!D59</f>
        <v>1</v>
      </c>
      <c r="E40" s="402">
        <f>新建!E59</f>
        <v>800</v>
      </c>
      <c r="F40" s="403" t="str">
        <f>新建!F59</f>
        <v>阿图什市沙依库尔汗养殖农民专业合作社牛羊定点屠宰厂（场）建设项目</v>
      </c>
      <c r="G40" s="403" t="str">
        <f>新建!G59</f>
        <v>新建年屠宰量23500头只的现代化屠宰厂（场），配套无害化处理设施、污水处理、设备1套</v>
      </c>
      <c r="H40" s="402">
        <f>新建!H59</f>
        <v>800</v>
      </c>
      <c r="I40" s="402">
        <f>新建!I59</f>
        <v>0</v>
      </c>
      <c r="J40" s="402">
        <f>新建!J59</f>
        <v>800</v>
      </c>
      <c r="K40" s="402">
        <f>新建!K59</f>
        <v>1</v>
      </c>
      <c r="L40" s="402">
        <f>新建!L59</f>
        <v>1</v>
      </c>
      <c r="M40" s="402">
        <f>新建!M59</f>
        <v>1</v>
      </c>
      <c r="N40" s="402">
        <f>新建!N59</f>
        <v>1</v>
      </c>
      <c r="O40" s="402">
        <f>新建!O59</f>
        <v>1</v>
      </c>
      <c r="P40" s="402">
        <f>新建!P59</f>
        <v>0</v>
      </c>
      <c r="Q40" s="402">
        <f>新建!Q59</f>
        <v>1</v>
      </c>
      <c r="R40" s="402">
        <f>新建!R59</f>
        <v>0</v>
      </c>
      <c r="S40" s="402">
        <f>新建!T59</f>
        <v>0</v>
      </c>
      <c r="T40" s="402">
        <f>新建!V59</f>
        <v>1</v>
      </c>
      <c r="U40" s="402">
        <f>新建!W59</f>
        <v>800</v>
      </c>
      <c r="V40" s="402">
        <f>新建!X59</f>
        <v>800</v>
      </c>
      <c r="W40" s="402">
        <f>新建!Y59</f>
        <v>0</v>
      </c>
      <c r="X40" s="402">
        <f>新建!Z59</f>
        <v>800</v>
      </c>
      <c r="Y40" s="402">
        <f>新建!AA59</f>
        <v>785</v>
      </c>
      <c r="Z40" s="404">
        <f>新建!AB59</f>
        <v>0.98125</v>
      </c>
      <c r="AA40" s="402">
        <f>新建!AC59</f>
        <v>800</v>
      </c>
      <c r="AB40" s="402">
        <f>新建!AD59</f>
        <v>1</v>
      </c>
      <c r="AC40" s="402">
        <f>新建!AE59</f>
        <v>236</v>
      </c>
      <c r="AD40" s="402">
        <f>新建!AF59</f>
        <v>0</v>
      </c>
      <c r="AE40" s="402">
        <f>新建!AG59</f>
        <v>600</v>
      </c>
      <c r="AF40" s="402">
        <f>新建!AH59</f>
        <v>185</v>
      </c>
      <c r="AG40" s="405">
        <f>新建!AI59</f>
        <v>44613</v>
      </c>
      <c r="AH40" s="402">
        <f>新建!AJ59</f>
        <v>1</v>
      </c>
      <c r="AI40" s="402">
        <f>新建!AK59</f>
        <v>0</v>
      </c>
      <c r="AJ40" s="402">
        <f>新建!AL59</f>
        <v>30</v>
      </c>
      <c r="AK40" s="402">
        <f>新建!AM59</f>
        <v>20</v>
      </c>
      <c r="AL40" s="404">
        <f>新建!AN59</f>
        <v>0.666666666666667</v>
      </c>
      <c r="AM40" s="403" t="str">
        <f>新建!AO59</f>
        <v>完成工程量81%</v>
      </c>
      <c r="AN40" s="402">
        <f>新建!AP59</f>
        <v>0</v>
      </c>
      <c r="AO40" s="402">
        <f>新建!AQ59</f>
        <v>0</v>
      </c>
      <c r="AP40" s="370">
        <f>新建!AR59</f>
        <v>0</v>
      </c>
      <c r="AQ40" s="402">
        <f>新建!AS59</f>
        <v>0</v>
      </c>
      <c r="AR40" s="402">
        <f>新建!AT59</f>
        <v>0</v>
      </c>
      <c r="AS40" s="402">
        <f>新建!AU59</f>
        <v>800</v>
      </c>
      <c r="AT40" s="402">
        <f>新建!AV59</f>
        <v>0</v>
      </c>
      <c r="AU40" s="402">
        <f>新建!AW59</f>
        <v>0</v>
      </c>
      <c r="AV40" s="402">
        <f>新建!AX59</f>
        <v>0</v>
      </c>
      <c r="AW40" s="402">
        <f>新建!AY59</f>
        <v>0</v>
      </c>
      <c r="AX40" s="402">
        <f>新建!AZ59</f>
        <v>0</v>
      </c>
      <c r="AY40" s="402">
        <f>新建!BA59</f>
        <v>0</v>
      </c>
      <c r="AZ40" s="402">
        <f>新建!BB59</f>
        <v>0</v>
      </c>
      <c r="BA40" s="402">
        <f>新建!BC59</f>
        <v>800</v>
      </c>
      <c r="BB40" s="402">
        <f>新建!BD59</f>
        <v>0</v>
      </c>
      <c r="BC40" s="370" t="str">
        <f>新建!BF59</f>
        <v>乡村振兴专班</v>
      </c>
      <c r="BD40" s="370" t="str">
        <f>新建!BG59</f>
        <v>州畜牧兽医局</v>
      </c>
      <c r="BE40" s="370" t="str">
        <f>新建!BH59</f>
        <v>努尔艾力·买买提</v>
      </c>
      <c r="BF40" s="370" t="str">
        <f>新建!BI59</f>
        <v>阿图什市</v>
      </c>
      <c r="BG40" s="370" t="str">
        <f>新建!BJ59</f>
        <v>阿不来孜江·托合提</v>
      </c>
      <c r="BH40" s="370" t="str">
        <f>新建!BK59</f>
        <v>阿图什市畜牧兽医局</v>
      </c>
      <c r="BI40" s="370" t="str">
        <f>新建!BL59</f>
        <v>太外库力</v>
      </c>
      <c r="BJ40" s="402">
        <f>新建!BM59</f>
        <v>13649938355</v>
      </c>
      <c r="BK40" s="402" t="str">
        <f>新建!BN59</f>
        <v>亚力坤·买买提</v>
      </c>
      <c r="BL40" s="402">
        <f>新建!BO59</f>
        <v>18690800233</v>
      </c>
      <c r="BM40" s="370" t="str">
        <f>新建!BP59</f>
        <v>上阿图什镇</v>
      </c>
      <c r="BN40" s="370" t="str">
        <f>新建!BQ59</f>
        <v>萨依村</v>
      </c>
      <c r="BO40" s="403">
        <f>新建!BR59</f>
        <v>0</v>
      </c>
    </row>
    <row r="41" ht="42" customHeight="1" spans="1:67">
      <c r="A41" s="402">
        <f>新建!A60</f>
        <v>40</v>
      </c>
      <c r="B41" s="402">
        <f>新建!B60</f>
        <v>1</v>
      </c>
      <c r="C41" s="402" t="str">
        <f>新建!C60</f>
        <v>阿图什市</v>
      </c>
      <c r="D41" s="402">
        <f>新建!D60</f>
        <v>1</v>
      </c>
      <c r="E41" s="402">
        <f>新建!E60</f>
        <v>8000</v>
      </c>
      <c r="F41" s="403" t="str">
        <f>新建!F60</f>
        <v>克州阿图什市柯尔克孜羊良繁基地建设项目</v>
      </c>
      <c r="G41" s="403" t="str">
        <f>新建!G60</f>
        <v>新建羊舍、配套用房6万平方米及附属设施建设</v>
      </c>
      <c r="H41" s="402">
        <f>新建!H60</f>
        <v>13000</v>
      </c>
      <c r="I41" s="402">
        <f>新建!I60</f>
        <v>0</v>
      </c>
      <c r="J41" s="402">
        <f>新建!J60</f>
        <v>8000</v>
      </c>
      <c r="K41" s="402">
        <f>新建!K60</f>
        <v>1</v>
      </c>
      <c r="L41" s="402">
        <f>新建!L60</f>
        <v>1</v>
      </c>
      <c r="M41" s="402">
        <f>新建!M60</f>
        <v>1</v>
      </c>
      <c r="N41" s="402">
        <f>新建!N60</f>
        <v>1</v>
      </c>
      <c r="O41" s="402">
        <f>新建!O60</f>
        <v>1</v>
      </c>
      <c r="P41" s="402">
        <f>新建!P60</f>
        <v>0</v>
      </c>
      <c r="Q41" s="402">
        <f>新建!Q60</f>
        <v>1</v>
      </c>
      <c r="R41" s="402">
        <f>新建!R60</f>
        <v>0</v>
      </c>
      <c r="S41" s="402">
        <f>新建!T60</f>
        <v>0</v>
      </c>
      <c r="T41" s="402">
        <f>新建!V60</f>
        <v>1</v>
      </c>
      <c r="U41" s="402">
        <f>新建!W60</f>
        <v>8000</v>
      </c>
      <c r="V41" s="402">
        <f>新建!X60</f>
        <v>8000</v>
      </c>
      <c r="W41" s="402">
        <f>新建!Y60</f>
        <v>0</v>
      </c>
      <c r="X41" s="402">
        <f>新建!Z60</f>
        <v>8000</v>
      </c>
      <c r="Y41" s="402">
        <f>新建!AA60</f>
        <v>7500</v>
      </c>
      <c r="Z41" s="404">
        <f>新建!AB60</f>
        <v>0.9375</v>
      </c>
      <c r="AA41" s="402">
        <f>新建!AC60</f>
        <v>7500</v>
      </c>
      <c r="AB41" s="402">
        <f>新建!AD60</f>
        <v>1</v>
      </c>
      <c r="AC41" s="402">
        <f>新建!AE60</f>
        <v>2302.8</v>
      </c>
      <c r="AD41" s="402">
        <f>新建!AF60</f>
        <v>0</v>
      </c>
      <c r="AE41" s="402">
        <f>新建!AG60</f>
        <v>6000</v>
      </c>
      <c r="AF41" s="402">
        <f>新建!AH60</f>
        <v>1500</v>
      </c>
      <c r="AG41" s="405">
        <f>新建!AI60</f>
        <v>44722</v>
      </c>
      <c r="AH41" s="402">
        <f>新建!AJ60</f>
        <v>1</v>
      </c>
      <c r="AI41" s="402">
        <f>新建!AK60</f>
        <v>0</v>
      </c>
      <c r="AJ41" s="402">
        <f>新建!AL60</f>
        <v>30</v>
      </c>
      <c r="AK41" s="402">
        <f>新建!AM60</f>
        <v>30</v>
      </c>
      <c r="AL41" s="404">
        <f>新建!AN60</f>
        <v>1</v>
      </c>
      <c r="AM41" s="403">
        <f>新建!AO60</f>
        <v>0</v>
      </c>
      <c r="AN41" s="402">
        <f>新建!AP60</f>
        <v>0</v>
      </c>
      <c r="AO41" s="402">
        <f>新建!AQ60</f>
        <v>0</v>
      </c>
      <c r="AP41" s="370">
        <f>新建!AR60</f>
        <v>0</v>
      </c>
      <c r="AQ41" s="402">
        <f>新建!AS60</f>
        <v>0</v>
      </c>
      <c r="AR41" s="402">
        <f>新建!AT60</f>
        <v>0</v>
      </c>
      <c r="AS41" s="402">
        <f>新建!AU60</f>
        <v>8000</v>
      </c>
      <c r="AT41" s="402">
        <f>新建!AV60</f>
        <v>0</v>
      </c>
      <c r="AU41" s="402">
        <f>新建!AW60</f>
        <v>0</v>
      </c>
      <c r="AV41" s="402">
        <f>新建!AX60</f>
        <v>0</v>
      </c>
      <c r="AW41" s="402">
        <f>新建!AY60</f>
        <v>8000</v>
      </c>
      <c r="AX41" s="402">
        <f>新建!AZ60</f>
        <v>0</v>
      </c>
      <c r="AY41" s="402">
        <f>新建!BA60</f>
        <v>0</v>
      </c>
      <c r="AZ41" s="402">
        <f>新建!BB60</f>
        <v>0</v>
      </c>
      <c r="BA41" s="402">
        <f>新建!BC60</f>
        <v>0</v>
      </c>
      <c r="BB41" s="402">
        <f>新建!BD60</f>
        <v>0</v>
      </c>
      <c r="BC41" s="370" t="str">
        <f>新建!BF60</f>
        <v>乡村振兴专班</v>
      </c>
      <c r="BD41" s="370" t="str">
        <f>新建!BG60</f>
        <v>州畜牧兽医局</v>
      </c>
      <c r="BE41" s="370" t="str">
        <f>新建!BH60</f>
        <v>努尔艾力·买买提</v>
      </c>
      <c r="BF41" s="370" t="str">
        <f>新建!BI60</f>
        <v>阿图什市</v>
      </c>
      <c r="BG41" s="370" t="str">
        <f>新建!BJ60</f>
        <v>阿不来孜江·托合提</v>
      </c>
      <c r="BH41" s="370" t="str">
        <f>新建!BK60</f>
        <v>阿图什市畜牧兽医局</v>
      </c>
      <c r="BI41" s="370" t="str">
        <f>新建!BL60</f>
        <v>太外库力</v>
      </c>
      <c r="BJ41" s="402">
        <f>新建!BM60</f>
        <v>13649938355</v>
      </c>
      <c r="BK41" s="402">
        <f>新建!BN60</f>
        <v>0</v>
      </c>
      <c r="BL41" s="402">
        <f>新建!BO60</f>
        <v>0</v>
      </c>
      <c r="BM41" s="370" t="str">
        <f>新建!BP60</f>
        <v>松他克镇</v>
      </c>
      <c r="BN41" s="370" t="str">
        <f>新建!BQ60</f>
        <v>克青孜村</v>
      </c>
      <c r="BO41" s="403" t="str">
        <f>新建!BR60</f>
        <v>5.28日项目名称调整</v>
      </c>
    </row>
    <row r="42" ht="42" customHeight="1" spans="1:67">
      <c r="A42" s="402">
        <f>新建!A61</f>
        <v>41</v>
      </c>
      <c r="B42" s="402">
        <f>新建!B61</f>
        <v>1</v>
      </c>
      <c r="C42" s="402" t="str">
        <f>新建!C61</f>
        <v>阿图什市</v>
      </c>
      <c r="D42" s="402">
        <f>新建!D61</f>
        <v>1</v>
      </c>
      <c r="E42" s="402">
        <f>新建!E61</f>
        <v>750</v>
      </c>
      <c r="F42" s="403" t="str">
        <f>新建!F61</f>
        <v>阿图什市哈拉峻乡、吐古买提乡屠宰点建设项目</v>
      </c>
      <c r="G42" s="403" t="str">
        <f>新建!G61</f>
        <v>新建3座牛羊屠宰点，总建筑面积2472平方米及附属设施建设</v>
      </c>
      <c r="H42" s="402">
        <f>新建!H61</f>
        <v>750</v>
      </c>
      <c r="I42" s="402">
        <f>新建!I61</f>
        <v>0</v>
      </c>
      <c r="J42" s="402">
        <f>新建!J61</f>
        <v>750</v>
      </c>
      <c r="K42" s="402">
        <f>新建!K61</f>
        <v>1</v>
      </c>
      <c r="L42" s="402">
        <f>新建!L61</f>
        <v>1</v>
      </c>
      <c r="M42" s="402">
        <f>新建!M61</f>
        <v>1</v>
      </c>
      <c r="N42" s="402">
        <f>新建!N61</f>
        <v>1</v>
      </c>
      <c r="O42" s="402">
        <f>新建!O61</f>
        <v>1</v>
      </c>
      <c r="P42" s="402">
        <f>新建!P61</f>
        <v>0</v>
      </c>
      <c r="Q42" s="402">
        <f>新建!Q61</f>
        <v>1</v>
      </c>
      <c r="R42" s="402">
        <f>新建!R61</f>
        <v>0</v>
      </c>
      <c r="S42" s="402">
        <f>新建!T61</f>
        <v>0</v>
      </c>
      <c r="T42" s="402">
        <f>新建!V61</f>
        <v>1</v>
      </c>
      <c r="U42" s="402">
        <f>新建!W61</f>
        <v>750</v>
      </c>
      <c r="V42" s="402">
        <f>新建!X61</f>
        <v>750</v>
      </c>
      <c r="W42" s="402">
        <f>新建!Y61</f>
        <v>0</v>
      </c>
      <c r="X42" s="402">
        <f>新建!Z61</f>
        <v>750</v>
      </c>
      <c r="Y42" s="402">
        <f>新建!AA61</f>
        <v>700</v>
      </c>
      <c r="Z42" s="404">
        <f>新建!AB61</f>
        <v>0.933333333333333</v>
      </c>
      <c r="AA42" s="402">
        <f>新建!AC61</f>
        <v>750</v>
      </c>
      <c r="AB42" s="402">
        <f>新建!AD61</f>
        <v>1</v>
      </c>
      <c r="AC42" s="402">
        <f>新建!AE61</f>
        <v>0</v>
      </c>
      <c r="AD42" s="402">
        <f>新建!AF61</f>
        <v>0</v>
      </c>
      <c r="AE42" s="402">
        <f>新建!AG61</f>
        <v>562.5</v>
      </c>
      <c r="AF42" s="402">
        <f>新建!AH61</f>
        <v>137.5</v>
      </c>
      <c r="AG42" s="405">
        <f>新建!AI61</f>
        <v>44740</v>
      </c>
      <c r="AH42" s="402">
        <f>新建!AJ61</f>
        <v>1</v>
      </c>
      <c r="AI42" s="402">
        <f>新建!AK61</f>
        <v>0</v>
      </c>
      <c r="AJ42" s="402">
        <f>新建!AL61</f>
        <v>5</v>
      </c>
      <c r="AK42" s="402">
        <f>新建!AM61</f>
        <v>5</v>
      </c>
      <c r="AL42" s="404">
        <f>新建!AN61</f>
        <v>1</v>
      </c>
      <c r="AM42" s="403">
        <f>新建!AO61</f>
        <v>0</v>
      </c>
      <c r="AN42" s="402">
        <f>新建!AP61</f>
        <v>0</v>
      </c>
      <c r="AO42" s="402">
        <f>新建!AQ61</f>
        <v>0</v>
      </c>
      <c r="AP42" s="370">
        <f>新建!AR61</f>
        <v>0</v>
      </c>
      <c r="AQ42" s="402">
        <f>新建!AS61</f>
        <v>0</v>
      </c>
      <c r="AR42" s="402">
        <f>新建!AT61</f>
        <v>0</v>
      </c>
      <c r="AS42" s="402">
        <f>新建!AU61</f>
        <v>750</v>
      </c>
      <c r="AT42" s="402">
        <f>新建!AV61</f>
        <v>0</v>
      </c>
      <c r="AU42" s="402">
        <f>新建!AW61</f>
        <v>0</v>
      </c>
      <c r="AV42" s="402">
        <f>新建!AX61</f>
        <v>750</v>
      </c>
      <c r="AW42" s="402">
        <f>新建!AY61</f>
        <v>0</v>
      </c>
      <c r="AX42" s="402">
        <f>新建!AZ61</f>
        <v>0</v>
      </c>
      <c r="AY42" s="402">
        <f>新建!BA61</f>
        <v>0</v>
      </c>
      <c r="AZ42" s="402">
        <f>新建!BB61</f>
        <v>0</v>
      </c>
      <c r="BA42" s="402">
        <f>新建!BC61</f>
        <v>0</v>
      </c>
      <c r="BB42" s="402">
        <f>新建!BD61</f>
        <v>0</v>
      </c>
      <c r="BC42" s="370" t="str">
        <f>新建!BF61</f>
        <v>乡村振兴专班</v>
      </c>
      <c r="BD42" s="370" t="str">
        <f>新建!BG61</f>
        <v>州畜牧兽医局</v>
      </c>
      <c r="BE42" s="370" t="str">
        <f>新建!BH61</f>
        <v>努尔艾力·买买提</v>
      </c>
      <c r="BF42" s="370" t="str">
        <f>新建!BI61</f>
        <v>阿图什市</v>
      </c>
      <c r="BG42" s="370" t="str">
        <f>新建!BJ61</f>
        <v>阿不来孜江·托合提</v>
      </c>
      <c r="BH42" s="370" t="str">
        <f>新建!BK61</f>
        <v>阿图什市畜牧兽医局</v>
      </c>
      <c r="BI42" s="370" t="str">
        <f>新建!BL61</f>
        <v>太外库力</v>
      </c>
      <c r="BJ42" s="402">
        <f>新建!BM61</f>
        <v>13649938355</v>
      </c>
      <c r="BK42" s="402">
        <f>新建!BN61</f>
        <v>0</v>
      </c>
      <c r="BL42" s="402">
        <f>新建!BO61</f>
        <v>0</v>
      </c>
      <c r="BM42" s="370">
        <f>新建!BP61</f>
        <v>0</v>
      </c>
      <c r="BN42" s="370">
        <f>新建!BQ61</f>
        <v>0</v>
      </c>
      <c r="BO42" s="403" t="str">
        <f>新建!BR61</f>
        <v>5.24日替换</v>
      </c>
    </row>
    <row r="43" ht="42" customHeight="1" spans="1:67">
      <c r="A43" s="402">
        <f>新建!A62</f>
        <v>42</v>
      </c>
      <c r="B43" s="402">
        <f>新建!B62</f>
        <v>1</v>
      </c>
      <c r="C43" s="402" t="str">
        <f>新建!C62</f>
        <v>阿图什市</v>
      </c>
      <c r="D43" s="402">
        <f>新建!D62</f>
        <v>1</v>
      </c>
      <c r="E43" s="402">
        <f>新建!E62</f>
        <v>2000</v>
      </c>
      <c r="F43" s="403" t="str">
        <f>新建!F62</f>
        <v>克州阿图什市哈拉峻乡盐湖畜牧渔业园区配套设施建设项目</v>
      </c>
      <c r="G43" s="403" t="str">
        <f>新建!G62</f>
        <v>新建鱼苗厂513平方米、消杀中心540平方米及附属设施建设</v>
      </c>
      <c r="H43" s="402">
        <f>新建!H62</f>
        <v>2000</v>
      </c>
      <c r="I43" s="402">
        <f>新建!I62</f>
        <v>0</v>
      </c>
      <c r="J43" s="402">
        <f>新建!J62</f>
        <v>2000</v>
      </c>
      <c r="K43" s="402">
        <f>新建!K62</f>
        <v>1</v>
      </c>
      <c r="L43" s="402">
        <f>新建!L62</f>
        <v>1</v>
      </c>
      <c r="M43" s="402">
        <f>新建!M62</f>
        <v>1</v>
      </c>
      <c r="N43" s="402">
        <f>新建!N62</f>
        <v>1</v>
      </c>
      <c r="O43" s="402">
        <f>新建!O62</f>
        <v>1</v>
      </c>
      <c r="P43" s="402">
        <f>新建!P62</f>
        <v>0</v>
      </c>
      <c r="Q43" s="402">
        <f>新建!Q62</f>
        <v>1</v>
      </c>
      <c r="R43" s="402">
        <f>新建!R62</f>
        <v>0</v>
      </c>
      <c r="S43" s="402">
        <f>新建!T62</f>
        <v>0</v>
      </c>
      <c r="T43" s="402">
        <f>新建!V62</f>
        <v>1</v>
      </c>
      <c r="U43" s="402">
        <f>新建!W62</f>
        <v>2000</v>
      </c>
      <c r="V43" s="402">
        <f>新建!X62</f>
        <v>2000</v>
      </c>
      <c r="W43" s="402">
        <f>新建!Y62</f>
        <v>0</v>
      </c>
      <c r="X43" s="402">
        <f>新建!Z62</f>
        <v>2000</v>
      </c>
      <c r="Y43" s="402">
        <f>新建!AA62</f>
        <v>1950</v>
      </c>
      <c r="Z43" s="404">
        <f>新建!AB62</f>
        <v>0.975</v>
      </c>
      <c r="AA43" s="402">
        <f>新建!AC62</f>
        <v>2000</v>
      </c>
      <c r="AB43" s="402">
        <f>新建!AD62</f>
        <v>0</v>
      </c>
      <c r="AC43" s="402">
        <f>新建!AE62</f>
        <v>0</v>
      </c>
      <c r="AD43" s="402">
        <f>新建!AF62</f>
        <v>44844</v>
      </c>
      <c r="AE43" s="402">
        <f>新建!AG62</f>
        <v>1500</v>
      </c>
      <c r="AF43" s="402">
        <f>新建!AH62</f>
        <v>450</v>
      </c>
      <c r="AG43" s="405">
        <f>新建!AI62</f>
        <v>44730</v>
      </c>
      <c r="AH43" s="402">
        <f>新建!AJ62</f>
        <v>1</v>
      </c>
      <c r="AI43" s="402">
        <f>新建!AK62</f>
        <v>0</v>
      </c>
      <c r="AJ43" s="402">
        <f>新建!AL62</f>
        <v>25</v>
      </c>
      <c r="AK43" s="402">
        <f>新建!AM62</f>
        <v>25</v>
      </c>
      <c r="AL43" s="404">
        <f>新建!AN62</f>
        <v>1</v>
      </c>
      <c r="AM43" s="403">
        <f>新建!AO62</f>
        <v>0</v>
      </c>
      <c r="AN43" s="402">
        <f>新建!AP62</f>
        <v>0</v>
      </c>
      <c r="AO43" s="402">
        <f>新建!AQ62</f>
        <v>0</v>
      </c>
      <c r="AP43" s="370">
        <f>新建!AR62</f>
        <v>0</v>
      </c>
      <c r="AQ43" s="402">
        <f>新建!AS62</f>
        <v>0</v>
      </c>
      <c r="AR43" s="402">
        <f>新建!AT62</f>
        <v>0</v>
      </c>
      <c r="AS43" s="402">
        <f>新建!AU62</f>
        <v>2000</v>
      </c>
      <c r="AT43" s="402">
        <f>新建!AV62</f>
        <v>0</v>
      </c>
      <c r="AU43" s="402">
        <f>新建!AW62</f>
        <v>0</v>
      </c>
      <c r="AV43" s="402">
        <f>新建!AX62</f>
        <v>2000</v>
      </c>
      <c r="AW43" s="402">
        <f>新建!AY62</f>
        <v>0</v>
      </c>
      <c r="AX43" s="402">
        <f>新建!AZ62</f>
        <v>0</v>
      </c>
      <c r="AY43" s="402">
        <f>新建!BA62</f>
        <v>0</v>
      </c>
      <c r="AZ43" s="402">
        <f>新建!BB62</f>
        <v>0</v>
      </c>
      <c r="BA43" s="402">
        <f>新建!BC62</f>
        <v>0</v>
      </c>
      <c r="BB43" s="402">
        <f>新建!BD62</f>
        <v>0</v>
      </c>
      <c r="BC43" s="370" t="str">
        <f>新建!BF62</f>
        <v>乡村振兴专班</v>
      </c>
      <c r="BD43" s="370" t="str">
        <f>新建!BG62</f>
        <v>州畜牧兽医局</v>
      </c>
      <c r="BE43" s="370" t="str">
        <f>新建!BH62</f>
        <v>努尔艾力·买买提</v>
      </c>
      <c r="BF43" s="370" t="str">
        <f>新建!BI62</f>
        <v>阿图什市</v>
      </c>
      <c r="BG43" s="370" t="str">
        <f>新建!BJ62</f>
        <v>阿不来孜江·托合提</v>
      </c>
      <c r="BH43" s="370" t="str">
        <f>新建!BK62</f>
        <v>阿图什市畜牧兽医局</v>
      </c>
      <c r="BI43" s="370" t="str">
        <f>新建!BL62</f>
        <v>左娟</v>
      </c>
      <c r="BJ43" s="402">
        <f>新建!BM62</f>
        <v>19809086969</v>
      </c>
      <c r="BK43" s="402">
        <f>新建!BN62</f>
        <v>0</v>
      </c>
      <c r="BL43" s="402">
        <f>新建!BO62</f>
        <v>0</v>
      </c>
      <c r="BM43" s="370">
        <f>新建!BP62</f>
        <v>0</v>
      </c>
      <c r="BN43" s="370">
        <f>新建!BQ62</f>
        <v>0</v>
      </c>
      <c r="BO43" s="403" t="str">
        <f>新建!BR62</f>
        <v>5.24日替换</v>
      </c>
    </row>
    <row r="44" ht="42" customHeight="1" spans="1:67">
      <c r="A44" s="402">
        <f>新建!A73</f>
        <v>52</v>
      </c>
      <c r="B44" s="402">
        <f>新建!B73</f>
        <v>1</v>
      </c>
      <c r="C44" s="402" t="str">
        <f>新建!C73</f>
        <v>阿图什市</v>
      </c>
      <c r="D44" s="402">
        <f>新建!D73</f>
        <v>1</v>
      </c>
      <c r="E44" s="402">
        <f>新建!E73</f>
        <v>800</v>
      </c>
      <c r="F44" s="403" t="str">
        <f>新建!F73</f>
        <v>阿图什市2021年塔里木河流域生态修复项目</v>
      </c>
      <c r="G44" s="403" t="str">
        <f>新建!G73</f>
        <v>对1.2万亩退化林进行修复，并进行1000亩人工乔木林建设，同时开展修剪、施肥、培训等相关工作</v>
      </c>
      <c r="H44" s="402">
        <f>新建!H73</f>
        <v>800</v>
      </c>
      <c r="I44" s="402">
        <f>新建!I73</f>
        <v>0</v>
      </c>
      <c r="J44" s="402">
        <f>新建!J73</f>
        <v>800</v>
      </c>
      <c r="K44" s="402">
        <f>新建!K73</f>
        <v>1</v>
      </c>
      <c r="L44" s="402">
        <f>新建!L73</f>
        <v>1</v>
      </c>
      <c r="M44" s="402">
        <f>新建!M73</f>
        <v>1</v>
      </c>
      <c r="N44" s="402">
        <f>新建!N73</f>
        <v>1</v>
      </c>
      <c r="O44" s="402">
        <f>新建!O73</f>
        <v>1</v>
      </c>
      <c r="P44" s="402">
        <f>新建!P73</f>
        <v>0</v>
      </c>
      <c r="Q44" s="402">
        <f>新建!Q73</f>
        <v>1</v>
      </c>
      <c r="R44" s="402">
        <f>新建!R73</f>
        <v>0</v>
      </c>
      <c r="S44" s="402">
        <f>新建!T73</f>
        <v>0</v>
      </c>
      <c r="T44" s="402">
        <f>新建!V73</f>
        <v>1</v>
      </c>
      <c r="U44" s="402">
        <f>新建!W73</f>
        <v>800</v>
      </c>
      <c r="V44" s="402">
        <f>新建!X73</f>
        <v>800</v>
      </c>
      <c r="W44" s="402">
        <f>新建!Y73</f>
        <v>0</v>
      </c>
      <c r="X44" s="402">
        <f>新建!Z73</f>
        <v>800</v>
      </c>
      <c r="Y44" s="402">
        <f>新建!AA73</f>
        <v>800</v>
      </c>
      <c r="Z44" s="404">
        <f>新建!AB73</f>
        <v>1</v>
      </c>
      <c r="AA44" s="402">
        <f>新建!AC73</f>
        <v>800</v>
      </c>
      <c r="AB44" s="402">
        <f>新建!AD73</f>
        <v>1</v>
      </c>
      <c r="AC44" s="402">
        <f>新建!AE73</f>
        <v>154</v>
      </c>
      <c r="AD44" s="402">
        <f>新建!AF73</f>
        <v>0</v>
      </c>
      <c r="AE44" s="402">
        <f>新建!AG73</f>
        <v>600</v>
      </c>
      <c r="AF44" s="402">
        <f>新建!AH73</f>
        <v>200</v>
      </c>
      <c r="AG44" s="405">
        <f>新建!AI73</f>
        <v>44612</v>
      </c>
      <c r="AH44" s="402">
        <f>新建!AJ73</f>
        <v>1</v>
      </c>
      <c r="AI44" s="402">
        <f>新建!AK73</f>
        <v>0</v>
      </c>
      <c r="AJ44" s="402">
        <f>新建!AL73</f>
        <v>0</v>
      </c>
      <c r="AK44" s="402">
        <f>新建!AM73</f>
        <v>0</v>
      </c>
      <c r="AL44" s="404" t="e">
        <f>新建!AN73</f>
        <v>#DIV/0!</v>
      </c>
      <c r="AM44" s="403" t="str">
        <f>新建!AO73</f>
        <v>已完工</v>
      </c>
      <c r="AN44" s="402">
        <f>新建!AP73</f>
        <v>0</v>
      </c>
      <c r="AO44" s="402">
        <f>新建!AQ73</f>
        <v>0</v>
      </c>
      <c r="AP44" s="370">
        <f>新建!AR73</f>
        <v>0</v>
      </c>
      <c r="AQ44" s="402">
        <f>新建!AS73</f>
        <v>0</v>
      </c>
      <c r="AR44" s="402">
        <f>新建!AT73</f>
        <v>0</v>
      </c>
      <c r="AS44" s="402">
        <f>新建!AU73</f>
        <v>800</v>
      </c>
      <c r="AT44" s="402">
        <f>新建!AV73</f>
        <v>800</v>
      </c>
      <c r="AU44" s="402">
        <f>新建!AW73</f>
        <v>0</v>
      </c>
      <c r="AV44" s="402">
        <f>新建!AX73</f>
        <v>0</v>
      </c>
      <c r="AW44" s="402">
        <f>新建!AY73</f>
        <v>0</v>
      </c>
      <c r="AX44" s="402">
        <f>新建!AZ73</f>
        <v>0</v>
      </c>
      <c r="AY44" s="402">
        <f>新建!BA73</f>
        <v>0</v>
      </c>
      <c r="AZ44" s="402">
        <f>新建!BB73</f>
        <v>0</v>
      </c>
      <c r="BA44" s="402">
        <f>新建!BC73</f>
        <v>0</v>
      </c>
      <c r="BB44" s="402">
        <f>新建!BD73</f>
        <v>0</v>
      </c>
      <c r="BC44" s="370" t="str">
        <f>新建!BF73</f>
        <v>乡村振兴专班</v>
      </c>
      <c r="BD44" s="370" t="str">
        <f>新建!BG73</f>
        <v>州林草局</v>
      </c>
      <c r="BE44" s="370" t="str">
        <f>新建!BH73</f>
        <v>刘曙伟</v>
      </c>
      <c r="BF44" s="370" t="str">
        <f>新建!BI73</f>
        <v>阿图什市</v>
      </c>
      <c r="BG44" s="370" t="str">
        <f>新建!BJ73</f>
        <v>苏力坦</v>
      </c>
      <c r="BH44" s="370" t="str">
        <f>新建!BK73</f>
        <v>阿图什市林业和草原局</v>
      </c>
      <c r="BI44" s="370" t="str">
        <f>新建!BL73</f>
        <v>代军</v>
      </c>
      <c r="BJ44" s="402">
        <f>新建!BM73</f>
        <v>18097915918</v>
      </c>
      <c r="BK44" s="402" t="str">
        <f>新建!BN73</f>
        <v>潘春艳
秦国城
田曦光
王 涛</v>
      </c>
      <c r="BL44" s="402" t="str">
        <f>新建!BO73</f>
        <v>13070062166
18196213333
18160352079
18699677783</v>
      </c>
      <c r="BM44" s="370" t="str">
        <f>新建!BP73</f>
        <v>阿扎克镇、松他克镇</v>
      </c>
      <c r="BN44" s="370" t="str">
        <f>新建!BQ73</f>
        <v>北山、平原林场</v>
      </c>
      <c r="BO44" s="403" t="str">
        <f>新建!BR73</f>
        <v>到位中央预算内资金800万</v>
      </c>
    </row>
    <row r="45" ht="42" customHeight="1" spans="1:67">
      <c r="A45" s="402">
        <f>新建!A149</f>
        <v>117</v>
      </c>
      <c r="B45" s="402">
        <f>新建!B149</f>
        <v>1</v>
      </c>
      <c r="C45" s="402" t="str">
        <f>新建!C149</f>
        <v>阿图什市</v>
      </c>
      <c r="D45" s="402">
        <f>新建!D149</f>
        <v>1</v>
      </c>
      <c r="E45" s="402">
        <f>新建!E149</f>
        <v>1350</v>
      </c>
      <c r="F45" s="403" t="str">
        <f>新建!F149</f>
        <v>阿图什市乡村振兴项目（三期）松他克镇阿孜汗村乡村休闲活动中心建设项目及附属配套工程</v>
      </c>
      <c r="G45" s="403" t="str">
        <f>新建!G149</f>
        <v>总建筑面积6473.6平方米及配套设施建设</v>
      </c>
      <c r="H45" s="402">
        <f>新建!H149</f>
        <v>1350</v>
      </c>
      <c r="I45" s="402">
        <f>新建!I149</f>
        <v>0</v>
      </c>
      <c r="J45" s="402">
        <f>新建!J149</f>
        <v>1350</v>
      </c>
      <c r="K45" s="402">
        <f>新建!K149</f>
        <v>1</v>
      </c>
      <c r="L45" s="402">
        <f>新建!L149</f>
        <v>1</v>
      </c>
      <c r="M45" s="402">
        <f>新建!M149</f>
        <v>1</v>
      </c>
      <c r="N45" s="402">
        <f>新建!N149</f>
        <v>1</v>
      </c>
      <c r="O45" s="402">
        <f>新建!O149</f>
        <v>1</v>
      </c>
      <c r="P45" s="402">
        <f>新建!P149</f>
        <v>0</v>
      </c>
      <c r="Q45" s="402">
        <f>新建!Q149</f>
        <v>1</v>
      </c>
      <c r="R45" s="402">
        <f>新建!R149</f>
        <v>0</v>
      </c>
      <c r="S45" s="402">
        <f>新建!T149</f>
        <v>0</v>
      </c>
      <c r="T45" s="402">
        <f>新建!V149</f>
        <v>1</v>
      </c>
      <c r="U45" s="402">
        <f>新建!W149</f>
        <v>1350</v>
      </c>
      <c r="V45" s="402">
        <f>新建!X149</f>
        <v>1350</v>
      </c>
      <c r="W45" s="402">
        <f>新建!Y149</f>
        <v>0</v>
      </c>
      <c r="X45" s="402">
        <f>新建!Z149</f>
        <v>1350</v>
      </c>
      <c r="Y45" s="402">
        <f>新建!AA149</f>
        <v>1150</v>
      </c>
      <c r="Z45" s="404">
        <f>新建!AB149</f>
        <v>0.851851851851852</v>
      </c>
      <c r="AA45" s="402">
        <f>新建!AC149</f>
        <v>1100</v>
      </c>
      <c r="AB45" s="402">
        <f>新建!AD149</f>
        <v>1</v>
      </c>
      <c r="AC45" s="402">
        <f>新建!AE149</f>
        <v>530</v>
      </c>
      <c r="AD45" s="402">
        <f>新建!AF149</f>
        <v>0</v>
      </c>
      <c r="AE45" s="402">
        <f>新建!AG149</f>
        <v>1012.5</v>
      </c>
      <c r="AF45" s="402">
        <f>新建!AH149</f>
        <v>137.5</v>
      </c>
      <c r="AG45" s="405">
        <f>新建!AI149</f>
        <v>44693</v>
      </c>
      <c r="AH45" s="402">
        <f>新建!AJ149</f>
        <v>1</v>
      </c>
      <c r="AI45" s="402">
        <f>新建!AK149</f>
        <v>0</v>
      </c>
      <c r="AJ45" s="402">
        <f>新建!AL149</f>
        <v>20</v>
      </c>
      <c r="AK45" s="402">
        <f>新建!AM149</f>
        <v>20</v>
      </c>
      <c r="AL45" s="404">
        <f>新建!AN149</f>
        <v>1</v>
      </c>
      <c r="AM45" s="403" t="str">
        <f>新建!AO149</f>
        <v>土建：一层二层三层抹灰。外层保温开始施工。</v>
      </c>
      <c r="AN45" s="402">
        <f>新建!AP149</f>
        <v>0</v>
      </c>
      <c r="AO45" s="402">
        <f>新建!AQ149</f>
        <v>0</v>
      </c>
      <c r="AP45" s="370">
        <f>新建!AR149</f>
        <v>0</v>
      </c>
      <c r="AQ45" s="402">
        <f>新建!AS149</f>
        <v>0</v>
      </c>
      <c r="AR45" s="402">
        <f>新建!AT149</f>
        <v>0</v>
      </c>
      <c r="AS45" s="402">
        <f>新建!AU149</f>
        <v>1350</v>
      </c>
      <c r="AT45" s="402">
        <f>新建!AV149</f>
        <v>0</v>
      </c>
      <c r="AU45" s="402">
        <f>新建!AW149</f>
        <v>0</v>
      </c>
      <c r="AV45" s="402">
        <f>新建!AX149</f>
        <v>0</v>
      </c>
      <c r="AW45" s="402">
        <f>新建!AY149</f>
        <v>1350</v>
      </c>
      <c r="AX45" s="402">
        <f>新建!AZ149</f>
        <v>0</v>
      </c>
      <c r="AY45" s="402">
        <f>新建!BA149</f>
        <v>0</v>
      </c>
      <c r="AZ45" s="402">
        <f>新建!BB149</f>
        <v>0</v>
      </c>
      <c r="BA45" s="402">
        <f>新建!BC149</f>
        <v>0</v>
      </c>
      <c r="BB45" s="402">
        <f>新建!BD149</f>
        <v>0</v>
      </c>
      <c r="BC45" s="370" t="str">
        <f>新建!BF149</f>
        <v>文化体育旅游专班</v>
      </c>
      <c r="BD45" s="370" t="str">
        <f>新建!BG149</f>
        <v>州文旅局</v>
      </c>
      <c r="BE45" s="370" t="str">
        <f>新建!BH149</f>
        <v>马中阳</v>
      </c>
      <c r="BF45" s="370" t="str">
        <f>新建!BI149</f>
        <v>阿图什市</v>
      </c>
      <c r="BG45" s="370" t="str">
        <f>新建!BJ149</f>
        <v>岳俊</v>
      </c>
      <c r="BH45" s="370" t="str">
        <f>新建!BK149</f>
        <v>阿图什市文旅局</v>
      </c>
      <c r="BI45" s="370" t="str">
        <f>新建!BL149</f>
        <v>太来提·吐拉洪</v>
      </c>
      <c r="BJ45" s="402">
        <f>新建!BM149</f>
        <v>13899490121</v>
      </c>
      <c r="BK45" s="402" t="str">
        <f>新建!BN149</f>
        <v>夏乾荣</v>
      </c>
      <c r="BL45" s="402">
        <f>新建!BO149</f>
        <v>13379700068</v>
      </c>
      <c r="BM45" s="370" t="str">
        <f>新建!BP149</f>
        <v>松他克镇</v>
      </c>
      <c r="BN45" s="370" t="str">
        <f>新建!BQ149</f>
        <v>阿孜汗村</v>
      </c>
      <c r="BO45" s="403" t="str">
        <f>新建!BR149</f>
        <v>6.14日替换</v>
      </c>
    </row>
    <row r="46" ht="42" customHeight="1" spans="1:67">
      <c r="A46" s="402">
        <f>新建!A74</f>
        <v>53</v>
      </c>
      <c r="B46" s="402">
        <f>新建!B74</f>
        <v>1</v>
      </c>
      <c r="C46" s="402" t="str">
        <f>新建!C74</f>
        <v>阿图什市</v>
      </c>
      <c r="D46" s="402">
        <f>新建!D74</f>
        <v>1</v>
      </c>
      <c r="E46" s="402">
        <f>新建!E74</f>
        <v>1577</v>
      </c>
      <c r="F46" s="403" t="str">
        <f>新建!F74</f>
        <v>阿图什市南北山生态治理建设项目</v>
      </c>
      <c r="G46" s="403" t="str">
        <f>新建!G74</f>
        <v>新建滴灌系统2套，新建泵房2座，配营田间管网及配套附属设施建设</v>
      </c>
      <c r="H46" s="402">
        <f>新建!H74</f>
        <v>1577</v>
      </c>
      <c r="I46" s="402">
        <f>新建!I74</f>
        <v>0</v>
      </c>
      <c r="J46" s="402">
        <f>新建!J74</f>
        <v>1577</v>
      </c>
      <c r="K46" s="402">
        <f>新建!K74</f>
        <v>1</v>
      </c>
      <c r="L46" s="402">
        <f>新建!L74</f>
        <v>1</v>
      </c>
      <c r="M46" s="402">
        <f>新建!M74</f>
        <v>1</v>
      </c>
      <c r="N46" s="402">
        <f>新建!N74</f>
        <v>1</v>
      </c>
      <c r="O46" s="402">
        <f>新建!O74</f>
        <v>1</v>
      </c>
      <c r="P46" s="402">
        <f>新建!P74</f>
        <v>0</v>
      </c>
      <c r="Q46" s="402">
        <f>新建!Q74</f>
        <v>1</v>
      </c>
      <c r="R46" s="402">
        <f>新建!R74</f>
        <v>0</v>
      </c>
      <c r="S46" s="402">
        <f>新建!T74</f>
        <v>0</v>
      </c>
      <c r="T46" s="402">
        <f>新建!V74</f>
        <v>1</v>
      </c>
      <c r="U46" s="402">
        <f>新建!W74</f>
        <v>1577</v>
      </c>
      <c r="V46" s="402">
        <f>新建!X74</f>
        <v>1577</v>
      </c>
      <c r="W46" s="402">
        <f>新建!Y74</f>
        <v>0</v>
      </c>
      <c r="X46" s="402">
        <f>新建!Z74</f>
        <v>1577</v>
      </c>
      <c r="Y46" s="402">
        <f>新建!AA74</f>
        <v>1577</v>
      </c>
      <c r="Z46" s="404">
        <f>新建!AB74</f>
        <v>1</v>
      </c>
      <c r="AA46" s="402">
        <f>新建!AC74</f>
        <v>1577</v>
      </c>
      <c r="AB46" s="402">
        <f>新建!AD74</f>
        <v>1</v>
      </c>
      <c r="AC46" s="402">
        <f>新建!AE74</f>
        <v>1011</v>
      </c>
      <c r="AD46" s="402">
        <f>新建!AF74</f>
        <v>0</v>
      </c>
      <c r="AE46" s="402">
        <f>新建!AG74</f>
        <v>1182.75</v>
      </c>
      <c r="AF46" s="402">
        <f>新建!AH74</f>
        <v>394.25</v>
      </c>
      <c r="AG46" s="405">
        <f>新建!AI74</f>
        <v>44597</v>
      </c>
      <c r="AH46" s="402">
        <f>新建!AJ74</f>
        <v>1</v>
      </c>
      <c r="AI46" s="402">
        <f>新建!AK74</f>
        <v>0</v>
      </c>
      <c r="AJ46" s="402">
        <f>新建!AL74</f>
        <v>0</v>
      </c>
      <c r="AK46" s="402">
        <f>新建!AM74</f>
        <v>0</v>
      </c>
      <c r="AL46" s="404" t="e">
        <f>新建!AN74</f>
        <v>#DIV/0!</v>
      </c>
      <c r="AM46" s="403" t="str">
        <f>新建!AO74</f>
        <v>已完工</v>
      </c>
      <c r="AN46" s="402">
        <f>新建!AP74</f>
        <v>0</v>
      </c>
      <c r="AO46" s="402">
        <f>新建!AQ74</f>
        <v>0</v>
      </c>
      <c r="AP46" s="370">
        <f>新建!AR74</f>
        <v>0</v>
      </c>
      <c r="AQ46" s="402">
        <f>新建!AS74</f>
        <v>0</v>
      </c>
      <c r="AR46" s="402">
        <f>新建!AT74</f>
        <v>0</v>
      </c>
      <c r="AS46" s="402">
        <f>新建!AU74</f>
        <v>1577</v>
      </c>
      <c r="AT46" s="402">
        <f>新建!AV74</f>
        <v>0</v>
      </c>
      <c r="AU46" s="402">
        <f>新建!AW74</f>
        <v>500</v>
      </c>
      <c r="AV46" s="402">
        <f>新建!AX74</f>
        <v>77</v>
      </c>
      <c r="AW46" s="402">
        <f>新建!AY74</f>
        <v>0</v>
      </c>
      <c r="AX46" s="402">
        <f>新建!AZ74</f>
        <v>0</v>
      </c>
      <c r="AY46" s="402">
        <f>新建!BA74</f>
        <v>0</v>
      </c>
      <c r="AZ46" s="402">
        <f>新建!BB74</f>
        <v>0</v>
      </c>
      <c r="BA46" s="402">
        <f>新建!BC74</f>
        <v>0</v>
      </c>
      <c r="BB46" s="402">
        <f>新建!BD74</f>
        <v>1000</v>
      </c>
      <c r="BC46" s="370" t="str">
        <f>新建!BF74</f>
        <v>乡村振兴专班</v>
      </c>
      <c r="BD46" s="370" t="str">
        <f>新建!BG74</f>
        <v>州林草局</v>
      </c>
      <c r="BE46" s="370" t="str">
        <f>新建!BH74</f>
        <v>刘曙伟</v>
      </c>
      <c r="BF46" s="370" t="str">
        <f>新建!BI74</f>
        <v>阿图什市</v>
      </c>
      <c r="BG46" s="370" t="str">
        <f>新建!BJ74</f>
        <v>苏力坦</v>
      </c>
      <c r="BH46" s="370" t="str">
        <f>新建!BK74</f>
        <v>阿图什市林业和草原局</v>
      </c>
      <c r="BI46" s="370" t="str">
        <f>新建!BL74</f>
        <v>代军</v>
      </c>
      <c r="BJ46" s="402">
        <f>新建!BM74</f>
        <v>18097915918</v>
      </c>
      <c r="BK46" s="402" t="str">
        <f>新建!BN74</f>
        <v>陈超</v>
      </c>
      <c r="BL46" s="402">
        <f>新建!BO74</f>
        <v>15509085221</v>
      </c>
      <c r="BM46" s="370" t="str">
        <f>新建!BP74</f>
        <v>阿扎克镇</v>
      </c>
      <c r="BN46" s="370" t="str">
        <f>新建!BQ74</f>
        <v>南北山</v>
      </c>
      <c r="BO46" s="403" t="str">
        <f>新建!BR74</f>
        <v>土地增减挂、林业专项、地方配套</v>
      </c>
    </row>
    <row r="47" ht="42" customHeight="1" spans="1:67">
      <c r="A47" s="402">
        <f>新建!A75</f>
        <v>54</v>
      </c>
      <c r="B47" s="402">
        <f>新建!B75</f>
        <v>1</v>
      </c>
      <c r="C47" s="402" t="str">
        <f>新建!C75</f>
        <v>阿图什市</v>
      </c>
      <c r="D47" s="402">
        <f>新建!D75</f>
        <v>1</v>
      </c>
      <c r="E47" s="402">
        <f>新建!E75</f>
        <v>3000</v>
      </c>
      <c r="F47" s="403" t="str">
        <f>新建!F75</f>
        <v>阿图什市阿扎克乡木纳格葡萄采摘观光园建设项目</v>
      </c>
      <c r="G47" s="403" t="str">
        <f>新建!G75</f>
        <v>新建木纳格葡萄采摘观光园及相关附属工程</v>
      </c>
      <c r="H47" s="402">
        <f>新建!H75</f>
        <v>3000</v>
      </c>
      <c r="I47" s="402">
        <f>新建!I75</f>
        <v>0</v>
      </c>
      <c r="J47" s="402">
        <f>新建!J75</f>
        <v>3000</v>
      </c>
      <c r="K47" s="402">
        <f>新建!K75</f>
        <v>1</v>
      </c>
      <c r="L47" s="402">
        <f>新建!L75</f>
        <v>1</v>
      </c>
      <c r="M47" s="402">
        <f>新建!M75</f>
        <v>1</v>
      </c>
      <c r="N47" s="402">
        <f>新建!N75</f>
        <v>1</v>
      </c>
      <c r="O47" s="402">
        <f>新建!O75</f>
        <v>1</v>
      </c>
      <c r="P47" s="402">
        <f>新建!P75</f>
        <v>0</v>
      </c>
      <c r="Q47" s="402">
        <f>新建!Q75</f>
        <v>1</v>
      </c>
      <c r="R47" s="402">
        <f>新建!R75</f>
        <v>0</v>
      </c>
      <c r="S47" s="402">
        <f>新建!T75</f>
        <v>0</v>
      </c>
      <c r="T47" s="402">
        <f>新建!V75</f>
        <v>1</v>
      </c>
      <c r="U47" s="402">
        <f>新建!W75</f>
        <v>3000</v>
      </c>
      <c r="V47" s="402">
        <f>新建!X75</f>
        <v>3000</v>
      </c>
      <c r="W47" s="402">
        <f>新建!Y75</f>
        <v>0</v>
      </c>
      <c r="X47" s="402">
        <f>新建!Z75</f>
        <v>3000</v>
      </c>
      <c r="Y47" s="402">
        <f>新建!AA75</f>
        <v>2750</v>
      </c>
      <c r="Z47" s="404">
        <f>新建!AB75</f>
        <v>0.916666666666667</v>
      </c>
      <c r="AA47" s="402">
        <f>新建!AC75</f>
        <v>2800</v>
      </c>
      <c r="AB47" s="402">
        <f>新建!AD75</f>
        <v>1</v>
      </c>
      <c r="AC47" s="402">
        <f>新建!AE75</f>
        <v>0</v>
      </c>
      <c r="AD47" s="402">
        <f>新建!AF75</f>
        <v>0</v>
      </c>
      <c r="AE47" s="402">
        <f>新建!AG75</f>
        <v>2250</v>
      </c>
      <c r="AF47" s="402">
        <f>新建!AH75</f>
        <v>500</v>
      </c>
      <c r="AG47" s="405">
        <f>新建!AI75</f>
        <v>44726</v>
      </c>
      <c r="AH47" s="402">
        <f>新建!AJ75</f>
        <v>1</v>
      </c>
      <c r="AI47" s="402">
        <f>新建!AK75</f>
        <v>0</v>
      </c>
      <c r="AJ47" s="402">
        <f>新建!AL75</f>
        <v>30</v>
      </c>
      <c r="AK47" s="402">
        <f>新建!AM75</f>
        <v>30</v>
      </c>
      <c r="AL47" s="404">
        <f>新建!AN75</f>
        <v>1</v>
      </c>
      <c r="AM47" s="403">
        <f>新建!AO75</f>
        <v>0</v>
      </c>
      <c r="AN47" s="402">
        <f>新建!AP75</f>
        <v>0</v>
      </c>
      <c r="AO47" s="402">
        <f>新建!AQ75</f>
        <v>0</v>
      </c>
      <c r="AP47" s="370">
        <f>新建!AR75</f>
        <v>0</v>
      </c>
      <c r="AQ47" s="402">
        <f>新建!AS75</f>
        <v>0</v>
      </c>
      <c r="AR47" s="402">
        <f>新建!AT75</f>
        <v>0</v>
      </c>
      <c r="AS47" s="402">
        <f>新建!AU75</f>
        <v>3000</v>
      </c>
      <c r="AT47" s="402">
        <f>新建!AV75</f>
        <v>0</v>
      </c>
      <c r="AU47" s="402">
        <f>新建!AW75</f>
        <v>0</v>
      </c>
      <c r="AV47" s="402">
        <f>新建!AX75</f>
        <v>0</v>
      </c>
      <c r="AW47" s="402">
        <f>新建!AY75</f>
        <v>0</v>
      </c>
      <c r="AX47" s="402">
        <f>新建!AZ75</f>
        <v>0</v>
      </c>
      <c r="AY47" s="402">
        <f>新建!BA75</f>
        <v>0</v>
      </c>
      <c r="AZ47" s="402">
        <f>新建!BB75</f>
        <v>0</v>
      </c>
      <c r="BA47" s="402">
        <f>新建!BC75</f>
        <v>0</v>
      </c>
      <c r="BB47" s="402">
        <f>新建!BD75</f>
        <v>3000</v>
      </c>
      <c r="BC47" s="370" t="str">
        <f>新建!BF75</f>
        <v>乡村振兴专班</v>
      </c>
      <c r="BD47" s="370" t="str">
        <f>新建!BG75</f>
        <v>州林草局</v>
      </c>
      <c r="BE47" s="370" t="str">
        <f>新建!BH75</f>
        <v>刘曙伟</v>
      </c>
      <c r="BF47" s="370" t="str">
        <f>新建!BI75</f>
        <v>阿图什市</v>
      </c>
      <c r="BG47" s="370" t="str">
        <f>新建!BJ75</f>
        <v>苏力坦</v>
      </c>
      <c r="BH47" s="370" t="str">
        <f>新建!BK75</f>
        <v>阿图什市林业和草原局</v>
      </c>
      <c r="BI47" s="370" t="str">
        <f>新建!BL75</f>
        <v>代军</v>
      </c>
      <c r="BJ47" s="402">
        <f>新建!BM75</f>
        <v>18097915918</v>
      </c>
      <c r="BK47" s="402">
        <f>新建!BN75</f>
        <v>0</v>
      </c>
      <c r="BL47" s="402">
        <f>新建!BO75</f>
        <v>0</v>
      </c>
      <c r="BM47" s="370" t="str">
        <f>新建!BP75</f>
        <v>阿扎克镇</v>
      </c>
      <c r="BN47" s="370" t="str">
        <f>新建!BQ75</f>
        <v>阿扎克村</v>
      </c>
      <c r="BO47" s="403" t="str">
        <f>新建!BR75</f>
        <v>到位土地增减挂资金3000万</v>
      </c>
    </row>
    <row r="48" ht="42" customHeight="1" spans="1:67">
      <c r="A48" s="402">
        <f>新建!A76</f>
        <v>55</v>
      </c>
      <c r="B48" s="402">
        <f>新建!B76</f>
        <v>1</v>
      </c>
      <c r="C48" s="402" t="str">
        <f>新建!C76</f>
        <v>阿图什市</v>
      </c>
      <c r="D48" s="402">
        <f>新建!D76</f>
        <v>1</v>
      </c>
      <c r="E48" s="402">
        <f>新建!E76</f>
        <v>1000</v>
      </c>
      <c r="F48" s="403" t="str">
        <f>新建!F76</f>
        <v>阿图什市森林防火应急道路及配套设施建设工程</v>
      </c>
      <c r="G48" s="403" t="str">
        <f>新建!G76</f>
        <v>新建森林防火道路73.8公里及配套附属设施建设</v>
      </c>
      <c r="H48" s="402">
        <f>新建!H76</f>
        <v>2500</v>
      </c>
      <c r="I48" s="402">
        <f>新建!I76</f>
        <v>0</v>
      </c>
      <c r="J48" s="402">
        <f>新建!J76</f>
        <v>2500</v>
      </c>
      <c r="K48" s="402">
        <f>新建!K76</f>
        <v>1</v>
      </c>
      <c r="L48" s="402">
        <f>新建!L76</f>
        <v>1</v>
      </c>
      <c r="M48" s="402">
        <f>新建!M76</f>
        <v>1</v>
      </c>
      <c r="N48" s="402">
        <f>新建!N76</f>
        <v>1</v>
      </c>
      <c r="O48" s="402">
        <f>新建!O76</f>
        <v>1</v>
      </c>
      <c r="P48" s="402">
        <f>新建!P76</f>
        <v>0</v>
      </c>
      <c r="Q48" s="402">
        <f>新建!Q76</f>
        <v>1</v>
      </c>
      <c r="R48" s="402">
        <f>新建!R76</f>
        <v>0</v>
      </c>
      <c r="S48" s="402">
        <f>新建!T76</f>
        <v>0</v>
      </c>
      <c r="T48" s="402">
        <f>新建!V76</f>
        <v>1</v>
      </c>
      <c r="U48" s="402">
        <f>新建!W76</f>
        <v>2500</v>
      </c>
      <c r="V48" s="402">
        <f>新建!X76</f>
        <v>2500</v>
      </c>
      <c r="W48" s="402">
        <f>新建!Y76</f>
        <v>0</v>
      </c>
      <c r="X48" s="402">
        <f>新建!Z76</f>
        <v>2500</v>
      </c>
      <c r="Y48" s="402">
        <f>新建!AA76</f>
        <v>2350</v>
      </c>
      <c r="Z48" s="404">
        <f>新建!AB76</f>
        <v>0.94</v>
      </c>
      <c r="AA48" s="402">
        <f>新建!AC76</f>
        <v>2400</v>
      </c>
      <c r="AB48" s="402">
        <f>新建!AD76</f>
        <v>1</v>
      </c>
      <c r="AC48" s="402">
        <f>新建!AE76</f>
        <v>0</v>
      </c>
      <c r="AD48" s="402">
        <f>新建!AF76</f>
        <v>0</v>
      </c>
      <c r="AE48" s="402">
        <f>新建!AG76</f>
        <v>1875</v>
      </c>
      <c r="AF48" s="402">
        <f>新建!AH76</f>
        <v>475</v>
      </c>
      <c r="AG48" s="405">
        <f>新建!AI76</f>
        <v>44683</v>
      </c>
      <c r="AH48" s="402">
        <f>新建!AJ76</f>
        <v>1</v>
      </c>
      <c r="AI48" s="402">
        <f>新建!AK76</f>
        <v>0</v>
      </c>
      <c r="AJ48" s="402">
        <f>新建!AL76</f>
        <v>60</v>
      </c>
      <c r="AK48" s="402">
        <f>新建!AM76</f>
        <v>40</v>
      </c>
      <c r="AL48" s="404">
        <f>新建!AN76</f>
        <v>0.666666666666667</v>
      </c>
      <c r="AM48" s="403" t="str">
        <f>新建!AO76</f>
        <v>完成55%</v>
      </c>
      <c r="AN48" s="402">
        <f>新建!AP76</f>
        <v>0</v>
      </c>
      <c r="AO48" s="402">
        <f>新建!AQ76</f>
        <v>0</v>
      </c>
      <c r="AP48" s="370">
        <f>新建!AR76</f>
        <v>0</v>
      </c>
      <c r="AQ48" s="402">
        <f>新建!AS76</f>
        <v>0</v>
      </c>
      <c r="AR48" s="402">
        <f>新建!AT76</f>
        <v>0</v>
      </c>
      <c r="AS48" s="402">
        <f>新建!AU76</f>
        <v>2500</v>
      </c>
      <c r="AT48" s="402">
        <f>新建!AV76</f>
        <v>0</v>
      </c>
      <c r="AU48" s="402">
        <f>新建!AW76</f>
        <v>0</v>
      </c>
      <c r="AV48" s="402">
        <f>新建!AX76</f>
        <v>0</v>
      </c>
      <c r="AW48" s="402">
        <f>新建!AY76</f>
        <v>0</v>
      </c>
      <c r="AX48" s="402">
        <f>新建!AZ76</f>
        <v>0</v>
      </c>
      <c r="AY48" s="402">
        <f>新建!BA76</f>
        <v>0</v>
      </c>
      <c r="AZ48" s="402">
        <f>新建!BB76</f>
        <v>2500</v>
      </c>
      <c r="BA48" s="402">
        <f>新建!BC76</f>
        <v>0</v>
      </c>
      <c r="BB48" s="402">
        <f>新建!BD76</f>
        <v>0</v>
      </c>
      <c r="BC48" s="370" t="str">
        <f>新建!BF76</f>
        <v>乡村振兴专班</v>
      </c>
      <c r="BD48" s="370" t="str">
        <f>新建!BG76</f>
        <v>州林草局</v>
      </c>
      <c r="BE48" s="370" t="str">
        <f>新建!BH76</f>
        <v>刘曙伟</v>
      </c>
      <c r="BF48" s="370" t="str">
        <f>新建!BI76</f>
        <v>阿图什市</v>
      </c>
      <c r="BG48" s="370" t="str">
        <f>新建!BJ76</f>
        <v>苏力坦</v>
      </c>
      <c r="BH48" s="370" t="str">
        <f>新建!BK76</f>
        <v>阿图什市林业和草原局</v>
      </c>
      <c r="BI48" s="370" t="str">
        <f>新建!BL76</f>
        <v>代军</v>
      </c>
      <c r="BJ48" s="402">
        <f>新建!BM76</f>
        <v>18097915918</v>
      </c>
      <c r="BK48" s="402">
        <f>新建!BN76</f>
        <v>0</v>
      </c>
      <c r="BL48" s="402">
        <f>新建!BO76</f>
        <v>0</v>
      </c>
      <c r="BM48" s="370" t="str">
        <f>新建!BP76</f>
        <v>阿扎克镇</v>
      </c>
      <c r="BN48" s="370" t="str">
        <f>新建!BQ76</f>
        <v>翁艾热克村</v>
      </c>
      <c r="BO48" s="403" t="str">
        <f>新建!BR76</f>
        <v>4.27调整</v>
      </c>
    </row>
    <row r="49" ht="42" customHeight="1" spans="1:67">
      <c r="A49" s="402">
        <f>新建!A77</f>
        <v>56</v>
      </c>
      <c r="B49" s="402">
        <f>新建!B77</f>
        <v>1</v>
      </c>
      <c r="C49" s="402" t="str">
        <f>新建!C77</f>
        <v>阿图什市</v>
      </c>
      <c r="D49" s="402">
        <f>新建!D77</f>
        <v>1</v>
      </c>
      <c r="E49" s="402">
        <f>新建!E77</f>
        <v>1000</v>
      </c>
      <c r="F49" s="403" t="str">
        <f>新建!F77</f>
        <v>阿图什市林业智能化管控及管护房建设项目</v>
      </c>
      <c r="G49" s="403" t="str">
        <f>新建!G77</f>
        <v>新建管护房、库房、瞭望塔及安装智能化防火监控视频和防火指挥系统</v>
      </c>
      <c r="H49" s="402">
        <f>新建!H77</f>
        <v>1700</v>
      </c>
      <c r="I49" s="402">
        <f>新建!I77</f>
        <v>0</v>
      </c>
      <c r="J49" s="402">
        <f>新建!J77</f>
        <v>1700</v>
      </c>
      <c r="K49" s="402">
        <f>新建!K77</f>
        <v>1</v>
      </c>
      <c r="L49" s="402">
        <f>新建!L77</f>
        <v>1</v>
      </c>
      <c r="M49" s="402">
        <f>新建!M77</f>
        <v>1</v>
      </c>
      <c r="N49" s="402">
        <f>新建!N77</f>
        <v>1</v>
      </c>
      <c r="O49" s="402">
        <f>新建!O77</f>
        <v>1</v>
      </c>
      <c r="P49" s="402">
        <f>新建!P77</f>
        <v>0</v>
      </c>
      <c r="Q49" s="402">
        <f>新建!Q77</f>
        <v>1</v>
      </c>
      <c r="R49" s="402">
        <f>新建!R77</f>
        <v>0</v>
      </c>
      <c r="S49" s="402">
        <f>新建!T77</f>
        <v>0</v>
      </c>
      <c r="T49" s="402">
        <f>新建!V77</f>
        <v>1</v>
      </c>
      <c r="U49" s="402">
        <f>新建!W77</f>
        <v>1700</v>
      </c>
      <c r="V49" s="402">
        <f>新建!X77</f>
        <v>1700</v>
      </c>
      <c r="W49" s="402">
        <f>新建!Y77</f>
        <v>0</v>
      </c>
      <c r="X49" s="402">
        <f>新建!Z77</f>
        <v>1700</v>
      </c>
      <c r="Y49" s="402">
        <f>新建!AA77</f>
        <v>1500</v>
      </c>
      <c r="Z49" s="404">
        <f>新建!AB77</f>
        <v>0.882352941176471</v>
      </c>
      <c r="AA49" s="402">
        <f>新建!AC77</f>
        <v>1500</v>
      </c>
      <c r="AB49" s="402">
        <f>新建!AD77</f>
        <v>1</v>
      </c>
      <c r="AC49" s="402">
        <f>新建!AE77</f>
        <v>0</v>
      </c>
      <c r="AD49" s="402">
        <f>新建!AF77</f>
        <v>0</v>
      </c>
      <c r="AE49" s="402">
        <f>新建!AG77</f>
        <v>1275</v>
      </c>
      <c r="AF49" s="402">
        <f>新建!AH77</f>
        <v>225</v>
      </c>
      <c r="AG49" s="405">
        <f>新建!AI77</f>
        <v>44732</v>
      </c>
      <c r="AH49" s="402">
        <f>新建!AJ77</f>
        <v>1</v>
      </c>
      <c r="AI49" s="402">
        <f>新建!AK77</f>
        <v>0</v>
      </c>
      <c r="AJ49" s="402">
        <f>新建!AL77</f>
        <v>30</v>
      </c>
      <c r="AK49" s="402">
        <f>新建!AM77</f>
        <v>30</v>
      </c>
      <c r="AL49" s="404">
        <f>新建!AN77</f>
        <v>1</v>
      </c>
      <c r="AM49" s="403">
        <f>新建!AO77</f>
        <v>0</v>
      </c>
      <c r="AN49" s="402">
        <f>新建!AP77</f>
        <v>0</v>
      </c>
      <c r="AO49" s="402">
        <f>新建!AQ77</f>
        <v>0</v>
      </c>
      <c r="AP49" s="370">
        <f>新建!AR77</f>
        <v>0</v>
      </c>
      <c r="AQ49" s="402">
        <f>新建!AS77</f>
        <v>0</v>
      </c>
      <c r="AR49" s="402">
        <f>新建!AT77</f>
        <v>0</v>
      </c>
      <c r="AS49" s="402">
        <f>新建!AU77</f>
        <v>1700</v>
      </c>
      <c r="AT49" s="402">
        <f>新建!AV77</f>
        <v>0</v>
      </c>
      <c r="AU49" s="402">
        <f>新建!AW77</f>
        <v>0</v>
      </c>
      <c r="AV49" s="402">
        <f>新建!AX77</f>
        <v>700</v>
      </c>
      <c r="AW49" s="402">
        <f>新建!AY77</f>
        <v>0</v>
      </c>
      <c r="AX49" s="402">
        <f>新建!AZ77</f>
        <v>0</v>
      </c>
      <c r="AY49" s="402">
        <f>新建!BA77</f>
        <v>0</v>
      </c>
      <c r="AZ49" s="402">
        <f>新建!BB77</f>
        <v>1000</v>
      </c>
      <c r="BA49" s="402">
        <f>新建!BC77</f>
        <v>0</v>
      </c>
      <c r="BB49" s="402">
        <f>新建!BD77</f>
        <v>0</v>
      </c>
      <c r="BC49" s="370" t="str">
        <f>新建!BF77</f>
        <v>乡村振兴专班</v>
      </c>
      <c r="BD49" s="370" t="str">
        <f>新建!BG77</f>
        <v>州林草局</v>
      </c>
      <c r="BE49" s="370" t="str">
        <f>新建!BH77</f>
        <v>刘曙伟</v>
      </c>
      <c r="BF49" s="370" t="str">
        <f>新建!BI77</f>
        <v>阿图什市</v>
      </c>
      <c r="BG49" s="370" t="str">
        <f>新建!BJ77</f>
        <v>苏力坦</v>
      </c>
      <c r="BH49" s="370" t="str">
        <f>新建!BK77</f>
        <v>阿图什市林业和草原局</v>
      </c>
      <c r="BI49" s="370" t="str">
        <f>新建!BL77</f>
        <v>代军</v>
      </c>
      <c r="BJ49" s="402">
        <f>新建!BM77</f>
        <v>18097915918</v>
      </c>
      <c r="BK49" s="402">
        <f>新建!BN77</f>
        <v>0</v>
      </c>
      <c r="BL49" s="402">
        <f>新建!BO77</f>
        <v>0</v>
      </c>
      <c r="BM49" s="370" t="str">
        <f>新建!BP77</f>
        <v>松他克镇</v>
      </c>
      <c r="BN49" s="370" t="str">
        <f>新建!BQ77</f>
        <v>阿孜汗村</v>
      </c>
      <c r="BO49" s="403" t="str">
        <f>新建!BR77</f>
        <v>4.27调整</v>
      </c>
    </row>
    <row r="50" ht="42" customHeight="1" spans="1:67">
      <c r="A50" s="402">
        <f>新建!A79</f>
        <v>57</v>
      </c>
      <c r="B50" s="402">
        <f>新建!B79</f>
        <v>1</v>
      </c>
      <c r="C50" s="402" t="str">
        <f>新建!C79</f>
        <v>阿图什市</v>
      </c>
      <c r="D50" s="402">
        <f>新建!D79</f>
        <v>1</v>
      </c>
      <c r="E50" s="402">
        <f>新建!E79</f>
        <v>990</v>
      </c>
      <c r="F50" s="403" t="str">
        <f>新建!F79</f>
        <v>阿图什市哈拉峻乡琼哈拉峻村人居环境提升项目</v>
      </c>
      <c r="G50" s="403" t="str">
        <f>新建!G79</f>
        <v>建筑改造和新建沿街建筑及围墙</v>
      </c>
      <c r="H50" s="402">
        <f>新建!H79</f>
        <v>990</v>
      </c>
      <c r="I50" s="402">
        <f>新建!I79</f>
        <v>0</v>
      </c>
      <c r="J50" s="402">
        <f>新建!J79</f>
        <v>990</v>
      </c>
      <c r="K50" s="402">
        <f>新建!K79</f>
        <v>1</v>
      </c>
      <c r="L50" s="402">
        <f>新建!L79</f>
        <v>1</v>
      </c>
      <c r="M50" s="402">
        <f>新建!M79</f>
        <v>1</v>
      </c>
      <c r="N50" s="402">
        <f>新建!N79</f>
        <v>1</v>
      </c>
      <c r="O50" s="402">
        <f>新建!O79</f>
        <v>1</v>
      </c>
      <c r="P50" s="402">
        <f>新建!P79</f>
        <v>0</v>
      </c>
      <c r="Q50" s="402">
        <f>新建!Q79</f>
        <v>1</v>
      </c>
      <c r="R50" s="402">
        <f>新建!R79</f>
        <v>0</v>
      </c>
      <c r="S50" s="402">
        <f>新建!T79</f>
        <v>0</v>
      </c>
      <c r="T50" s="402">
        <f>新建!V79</f>
        <v>1</v>
      </c>
      <c r="U50" s="402">
        <f>新建!W79</f>
        <v>990</v>
      </c>
      <c r="V50" s="402">
        <f>新建!X79</f>
        <v>990</v>
      </c>
      <c r="W50" s="402">
        <f>新建!Y79</f>
        <v>0</v>
      </c>
      <c r="X50" s="402">
        <f>新建!Z79</f>
        <v>990</v>
      </c>
      <c r="Y50" s="402">
        <f>新建!AA79</f>
        <v>880</v>
      </c>
      <c r="Z50" s="404">
        <f>新建!AB79</f>
        <v>0.888888888888889</v>
      </c>
      <c r="AA50" s="402">
        <f>新建!AC79</f>
        <v>900</v>
      </c>
      <c r="AB50" s="402">
        <f>新建!AD79</f>
        <v>1</v>
      </c>
      <c r="AC50" s="402">
        <f>新建!AE79</f>
        <v>105</v>
      </c>
      <c r="AD50" s="402">
        <f>新建!AF79</f>
        <v>0</v>
      </c>
      <c r="AE50" s="402">
        <f>新建!AG79</f>
        <v>742.5</v>
      </c>
      <c r="AF50" s="402">
        <f>新建!AH79</f>
        <v>137.5</v>
      </c>
      <c r="AG50" s="405">
        <f>新建!AI79</f>
        <v>44635</v>
      </c>
      <c r="AH50" s="402">
        <f>新建!AJ79</f>
        <v>1</v>
      </c>
      <c r="AI50" s="402">
        <f>新建!AK79</f>
        <v>0</v>
      </c>
      <c r="AJ50" s="402">
        <f>新建!AL79</f>
        <v>30</v>
      </c>
      <c r="AK50" s="402">
        <f>新建!AM79</f>
        <v>15</v>
      </c>
      <c r="AL50" s="404">
        <f>新建!AN79</f>
        <v>0.5</v>
      </c>
      <c r="AM50" s="403" t="str">
        <f>新建!AO79</f>
        <v>已完成87%</v>
      </c>
      <c r="AN50" s="402">
        <f>新建!AP79</f>
        <v>0</v>
      </c>
      <c r="AO50" s="402">
        <f>新建!AQ79</f>
        <v>0</v>
      </c>
      <c r="AP50" s="370">
        <f>新建!AR79</f>
        <v>0</v>
      </c>
      <c r="AQ50" s="402">
        <f>新建!AS79</f>
        <v>0</v>
      </c>
      <c r="AR50" s="402">
        <f>新建!AT79</f>
        <v>0</v>
      </c>
      <c r="AS50" s="402">
        <f>新建!AU79</f>
        <v>990</v>
      </c>
      <c r="AT50" s="402">
        <f>新建!AV79</f>
        <v>0</v>
      </c>
      <c r="AU50" s="402">
        <f>新建!AW79</f>
        <v>0</v>
      </c>
      <c r="AV50" s="402">
        <f>新建!AX79</f>
        <v>0</v>
      </c>
      <c r="AW50" s="402">
        <f>新建!AY79</f>
        <v>0</v>
      </c>
      <c r="AX50" s="402">
        <f>新建!AZ79</f>
        <v>990</v>
      </c>
      <c r="AY50" s="402">
        <f>新建!BA79</f>
        <v>0</v>
      </c>
      <c r="AZ50" s="402">
        <f>新建!BB79</f>
        <v>0</v>
      </c>
      <c r="BA50" s="402">
        <f>新建!BC79</f>
        <v>0</v>
      </c>
      <c r="BB50" s="402">
        <f>新建!BD79</f>
        <v>0</v>
      </c>
      <c r="BC50" s="370" t="str">
        <f>新建!BF79</f>
        <v>乡村振兴专班</v>
      </c>
      <c r="BD50" s="370" t="str">
        <f>新建!BG79</f>
        <v>州农业农村局</v>
      </c>
      <c r="BE50" s="370" t="str">
        <f>新建!BH79</f>
        <v>权良智</v>
      </c>
      <c r="BF50" s="370" t="str">
        <f>新建!BI79</f>
        <v>阿图什市</v>
      </c>
      <c r="BG50" s="370" t="str">
        <f>新建!BJ79</f>
        <v>阿不来孜江·托合提</v>
      </c>
      <c r="BH50" s="370" t="str">
        <f>新建!BK79</f>
        <v>阿图什市农业农村局</v>
      </c>
      <c r="BI50" s="370" t="str">
        <f>新建!BL79</f>
        <v>左娟</v>
      </c>
      <c r="BJ50" s="402">
        <f>新建!BM79</f>
        <v>19809086969</v>
      </c>
      <c r="BK50" s="402" t="str">
        <f>新建!BN79</f>
        <v>克兰白克</v>
      </c>
      <c r="BL50" s="402">
        <f>新建!BO79</f>
        <v>18209086868</v>
      </c>
      <c r="BM50" s="370" t="str">
        <f>新建!BP79</f>
        <v>哈拉峻乡</v>
      </c>
      <c r="BN50" s="370" t="str">
        <f>新建!BQ79</f>
        <v>琼哈拉峻村</v>
      </c>
      <c r="BO50" s="403">
        <f>新建!BR79</f>
        <v>0</v>
      </c>
    </row>
    <row r="51" ht="42" customHeight="1" spans="1:67">
      <c r="A51" s="402">
        <f>新建!A85</f>
        <v>62</v>
      </c>
      <c r="B51" s="402">
        <f>新建!B85</f>
        <v>1</v>
      </c>
      <c r="C51" s="402" t="str">
        <f>新建!C85</f>
        <v>阿图什市</v>
      </c>
      <c r="D51" s="402">
        <f>新建!D85</f>
        <v>1</v>
      </c>
      <c r="E51" s="402">
        <f>新建!E85</f>
        <v>2450</v>
      </c>
      <c r="F51" s="403" t="str">
        <f>新建!F85</f>
        <v>阿图什市松他克乡阿孜汗村村道提升改造项目</v>
      </c>
      <c r="G51" s="403" t="str">
        <f>新建!G85</f>
        <v>改造1.63公里道路及道路工程、给排水、照明以及其他附属工程</v>
      </c>
      <c r="H51" s="402">
        <f>新建!H85</f>
        <v>2450</v>
      </c>
      <c r="I51" s="402">
        <f>新建!I85</f>
        <v>0</v>
      </c>
      <c r="J51" s="402">
        <f>新建!J85</f>
        <v>2450</v>
      </c>
      <c r="K51" s="402">
        <f>新建!K85</f>
        <v>1</v>
      </c>
      <c r="L51" s="402">
        <f>新建!L85</f>
        <v>1</v>
      </c>
      <c r="M51" s="402">
        <f>新建!M85</f>
        <v>1</v>
      </c>
      <c r="N51" s="402">
        <f>新建!N85</f>
        <v>1</v>
      </c>
      <c r="O51" s="402">
        <f>新建!O85</f>
        <v>1</v>
      </c>
      <c r="P51" s="402">
        <f>新建!P85</f>
        <v>0</v>
      </c>
      <c r="Q51" s="402">
        <f>新建!Q85</f>
        <v>1</v>
      </c>
      <c r="R51" s="402">
        <f>新建!R85</f>
        <v>0</v>
      </c>
      <c r="S51" s="402">
        <f>新建!T85</f>
        <v>0</v>
      </c>
      <c r="T51" s="402">
        <f>新建!V85</f>
        <v>1</v>
      </c>
      <c r="U51" s="402">
        <f>新建!W85</f>
        <v>2450</v>
      </c>
      <c r="V51" s="402">
        <f>新建!X85</f>
        <v>2450</v>
      </c>
      <c r="W51" s="402">
        <f>新建!Y85</f>
        <v>0</v>
      </c>
      <c r="X51" s="402">
        <f>新建!Z85</f>
        <v>2450</v>
      </c>
      <c r="Y51" s="402">
        <f>新建!AA85</f>
        <v>2260</v>
      </c>
      <c r="Z51" s="404">
        <f>新建!AB85</f>
        <v>0.922448979591837</v>
      </c>
      <c r="AA51" s="402">
        <f>新建!AC85</f>
        <v>2300</v>
      </c>
      <c r="AB51" s="402">
        <f>新建!AD85</f>
        <v>1</v>
      </c>
      <c r="AC51" s="402">
        <f>新建!AE85</f>
        <v>876</v>
      </c>
      <c r="AD51" s="402">
        <f>新建!AF85</f>
        <v>0</v>
      </c>
      <c r="AE51" s="402">
        <f>新建!AG85</f>
        <v>1837.5</v>
      </c>
      <c r="AF51" s="402">
        <f>新建!AH85</f>
        <v>422.5</v>
      </c>
      <c r="AG51" s="405">
        <f>新建!AI85</f>
        <v>44640</v>
      </c>
      <c r="AH51" s="402">
        <f>新建!AJ85</f>
        <v>1</v>
      </c>
      <c r="AI51" s="402">
        <f>新建!AK85</f>
        <v>0</v>
      </c>
      <c r="AJ51" s="402">
        <f>新建!AL85</f>
        <v>25</v>
      </c>
      <c r="AK51" s="402">
        <f>新建!AM85</f>
        <v>25</v>
      </c>
      <c r="AL51" s="404">
        <f>新建!AN85</f>
        <v>1</v>
      </c>
      <c r="AM51" s="403" t="str">
        <f>新建!AO85</f>
        <v>1.6公里路面混凝土破除、清运完毕，热熔PE给水管道1.6公里，砌筑给水阀门井40座、消防井36座，消防井、阀门井内部闸阀均已热熔安装完毕，砌筑弱电井49座，清理水渠槽3.2千米，砌筑水渠1.6千米，吊装预制水渠1.1千米，热熔给水入户管1.1千米，预埋DN200管15道，预埋DN300管3道，道路整平1.6千米，清理门前道路1.6千米，门前路打垫层800米，铺装900平方</v>
      </c>
      <c r="AN51" s="402">
        <f>新建!AP85</f>
        <v>0</v>
      </c>
      <c r="AO51" s="402">
        <f>新建!AQ85</f>
        <v>0</v>
      </c>
      <c r="AP51" s="370">
        <f>新建!AR85</f>
        <v>0</v>
      </c>
      <c r="AQ51" s="402">
        <f>新建!AS85</f>
        <v>0</v>
      </c>
      <c r="AR51" s="402">
        <f>新建!AT85</f>
        <v>0</v>
      </c>
      <c r="AS51" s="402">
        <f>新建!AU85</f>
        <v>2450</v>
      </c>
      <c r="AT51" s="402">
        <f>新建!AV85</f>
        <v>0</v>
      </c>
      <c r="AU51" s="402">
        <f>新建!AW85</f>
        <v>0</v>
      </c>
      <c r="AV51" s="402">
        <f>新建!AX85</f>
        <v>0</v>
      </c>
      <c r="AW51" s="402">
        <f>新建!AY85</f>
        <v>0</v>
      </c>
      <c r="AX51" s="402">
        <f>新建!AZ85</f>
        <v>0</v>
      </c>
      <c r="AY51" s="402">
        <f>新建!BA85</f>
        <v>0</v>
      </c>
      <c r="AZ51" s="402">
        <f>新建!BB85</f>
        <v>0</v>
      </c>
      <c r="BA51" s="402">
        <f>新建!BC85</f>
        <v>0</v>
      </c>
      <c r="BB51" s="402">
        <f>新建!BD85</f>
        <v>2450</v>
      </c>
      <c r="BC51" s="370" t="str">
        <f>新建!BF85</f>
        <v>交通专班</v>
      </c>
      <c r="BD51" s="370" t="str">
        <f>新建!BG85</f>
        <v>州交通运输局</v>
      </c>
      <c r="BE51" s="370" t="str">
        <f>新建!BH85</f>
        <v>吴显俊</v>
      </c>
      <c r="BF51" s="370" t="str">
        <f>新建!BI85</f>
        <v>阿图什市</v>
      </c>
      <c r="BG51" s="370" t="str">
        <f>新建!BJ85</f>
        <v>杨永悦</v>
      </c>
      <c r="BH51" s="370" t="str">
        <f>新建!BK85</f>
        <v>阿图什市交通局</v>
      </c>
      <c r="BI51" s="370" t="str">
        <f>新建!BL85</f>
        <v>董程远</v>
      </c>
      <c r="BJ51" s="402">
        <f>新建!BM85</f>
        <v>13779601177</v>
      </c>
      <c r="BK51" s="402" t="str">
        <f>新建!BN85</f>
        <v>徐铭</v>
      </c>
      <c r="BL51" s="402">
        <f>新建!BO85</f>
        <v>18199916166</v>
      </c>
      <c r="BM51" s="370" t="str">
        <f>新建!BP85</f>
        <v>松他克镇</v>
      </c>
      <c r="BN51" s="370" t="str">
        <f>新建!BQ85</f>
        <v>阿孜汗村</v>
      </c>
      <c r="BO51" s="403" t="str">
        <f>新建!BR85</f>
        <v>土地增减挂资金</v>
      </c>
    </row>
    <row r="52" ht="42" customHeight="1" spans="1:67">
      <c r="A52" s="402">
        <f>新建!A86</f>
        <v>63</v>
      </c>
      <c r="B52" s="402">
        <f>新建!B86</f>
        <v>1</v>
      </c>
      <c r="C52" s="402" t="str">
        <f>新建!C86</f>
        <v>阿图什市</v>
      </c>
      <c r="D52" s="402">
        <f>新建!D86</f>
        <v>1</v>
      </c>
      <c r="E52" s="402">
        <f>新建!E86</f>
        <v>565</v>
      </c>
      <c r="F52" s="403" t="str">
        <f>新建!F86</f>
        <v>阿图什市阿湖乡阿其克村、兰干村、多斯鲁克村公路建设项目</v>
      </c>
      <c r="G52" s="403" t="str">
        <f>新建!G86</f>
        <v>新建四级公路6.9公里</v>
      </c>
      <c r="H52" s="402">
        <f>新建!H86</f>
        <v>565</v>
      </c>
      <c r="I52" s="402">
        <f>新建!I86</f>
        <v>0</v>
      </c>
      <c r="J52" s="402">
        <f>新建!J86</f>
        <v>565</v>
      </c>
      <c r="K52" s="402">
        <f>新建!K86</f>
        <v>1</v>
      </c>
      <c r="L52" s="402">
        <f>新建!L86</f>
        <v>1</v>
      </c>
      <c r="M52" s="402">
        <f>新建!M86</f>
        <v>1</v>
      </c>
      <c r="N52" s="402">
        <f>新建!N86</f>
        <v>1</v>
      </c>
      <c r="O52" s="402">
        <f>新建!O86</f>
        <v>1</v>
      </c>
      <c r="P52" s="402">
        <f>新建!P86</f>
        <v>0</v>
      </c>
      <c r="Q52" s="402">
        <f>新建!Q86</f>
        <v>1</v>
      </c>
      <c r="R52" s="402">
        <f>新建!R86</f>
        <v>0</v>
      </c>
      <c r="S52" s="402">
        <f>新建!T86</f>
        <v>0</v>
      </c>
      <c r="T52" s="402">
        <f>新建!V86</f>
        <v>1</v>
      </c>
      <c r="U52" s="402">
        <f>新建!W86</f>
        <v>565</v>
      </c>
      <c r="V52" s="402">
        <f>新建!X86</f>
        <v>565</v>
      </c>
      <c r="W52" s="402">
        <f>新建!Y86</f>
        <v>0</v>
      </c>
      <c r="X52" s="402">
        <f>新建!Z86</f>
        <v>565</v>
      </c>
      <c r="Y52" s="402">
        <f>新建!AA86</f>
        <v>560</v>
      </c>
      <c r="Z52" s="404">
        <f>新建!AB86</f>
        <v>0.991150442477876</v>
      </c>
      <c r="AA52" s="402">
        <f>新建!AC86</f>
        <v>560</v>
      </c>
      <c r="AB52" s="402">
        <f>新建!AD86</f>
        <v>1</v>
      </c>
      <c r="AC52" s="402">
        <f>新建!AE86</f>
        <v>422</v>
      </c>
      <c r="AD52" s="402">
        <f>新建!AF86</f>
        <v>0</v>
      </c>
      <c r="AE52" s="402">
        <f>新建!AG86</f>
        <v>423.75</v>
      </c>
      <c r="AF52" s="402">
        <f>新建!AH86</f>
        <v>136.25</v>
      </c>
      <c r="AG52" s="405">
        <f>新建!AI86</f>
        <v>44630</v>
      </c>
      <c r="AH52" s="402">
        <f>新建!AJ86</f>
        <v>1</v>
      </c>
      <c r="AI52" s="402">
        <f>新建!AK86</f>
        <v>0</v>
      </c>
      <c r="AJ52" s="402">
        <f>新建!AL86</f>
        <v>15</v>
      </c>
      <c r="AK52" s="402">
        <f>新建!AM86</f>
        <v>15</v>
      </c>
      <c r="AL52" s="404">
        <f>新建!AN86</f>
        <v>1</v>
      </c>
      <c r="AM52" s="403" t="str">
        <f>新建!AO86</f>
        <v>已完工准备竣工验收</v>
      </c>
      <c r="AN52" s="402">
        <f>新建!AP86</f>
        <v>0</v>
      </c>
      <c r="AO52" s="402">
        <f>新建!AQ86</f>
        <v>0</v>
      </c>
      <c r="AP52" s="370" t="str">
        <f>新建!AR86</f>
        <v>传染病医院的征地拆迁手续未完成。计划5月13日开始施工。</v>
      </c>
      <c r="AQ52" s="402">
        <f>新建!AS86</f>
        <v>0</v>
      </c>
      <c r="AR52" s="402">
        <f>新建!AT86</f>
        <v>0</v>
      </c>
      <c r="AS52" s="402">
        <f>新建!AU86</f>
        <v>565</v>
      </c>
      <c r="AT52" s="402">
        <f>新建!AV86</f>
        <v>0</v>
      </c>
      <c r="AU52" s="402">
        <f>新建!AW86</f>
        <v>0</v>
      </c>
      <c r="AV52" s="402">
        <f>新建!AX86</f>
        <v>0</v>
      </c>
      <c r="AW52" s="402">
        <f>新建!AY86</f>
        <v>565</v>
      </c>
      <c r="AX52" s="402">
        <f>新建!AZ86</f>
        <v>0</v>
      </c>
      <c r="AY52" s="402">
        <f>新建!BA86</f>
        <v>0</v>
      </c>
      <c r="AZ52" s="402">
        <f>新建!BB86</f>
        <v>0</v>
      </c>
      <c r="BA52" s="402">
        <f>新建!BC86</f>
        <v>0</v>
      </c>
      <c r="BB52" s="402">
        <f>新建!BD86</f>
        <v>0</v>
      </c>
      <c r="BC52" s="370" t="str">
        <f>新建!BF86</f>
        <v>交通专班</v>
      </c>
      <c r="BD52" s="370" t="str">
        <f>新建!BG86</f>
        <v>州交通运输局</v>
      </c>
      <c r="BE52" s="370" t="str">
        <f>新建!BH86</f>
        <v>吴显俊</v>
      </c>
      <c r="BF52" s="370" t="str">
        <f>新建!BI86</f>
        <v>阿图什市</v>
      </c>
      <c r="BG52" s="370" t="str">
        <f>新建!BJ86</f>
        <v>杨永悦</v>
      </c>
      <c r="BH52" s="370" t="str">
        <f>新建!BK86</f>
        <v>阿图什市交通局</v>
      </c>
      <c r="BI52" s="370" t="str">
        <f>新建!BL86</f>
        <v>董程远</v>
      </c>
      <c r="BJ52" s="402">
        <f>新建!BM86</f>
        <v>13779601177</v>
      </c>
      <c r="BK52" s="402" t="str">
        <f>新建!BN86</f>
        <v>王华益</v>
      </c>
      <c r="BL52" s="402">
        <f>新建!BO86</f>
        <v>15276028882</v>
      </c>
      <c r="BM52" s="370" t="str">
        <f>新建!BP86</f>
        <v>阿湖乡</v>
      </c>
      <c r="BN52" s="370" t="str">
        <f>新建!BQ86</f>
        <v>阿其克村、兰干村、多斯鲁克村</v>
      </c>
      <c r="BO52" s="403" t="str">
        <f>新建!BR86</f>
        <v>到位乡村振兴资金565万</v>
      </c>
    </row>
    <row r="53" ht="42" customHeight="1" spans="1:67">
      <c r="A53" s="402">
        <f>新建!A105</f>
        <v>79</v>
      </c>
      <c r="B53" s="402">
        <f>新建!B105</f>
        <v>1</v>
      </c>
      <c r="C53" s="402" t="str">
        <f>新建!C105</f>
        <v>阿图什市</v>
      </c>
      <c r="D53" s="402">
        <f>新建!D105</f>
        <v>1</v>
      </c>
      <c r="E53" s="402">
        <f>新建!E105</f>
        <v>504</v>
      </c>
      <c r="F53" s="403" t="str">
        <f>新建!F105</f>
        <v>克州哈拉峻110千伏增容扩建工程</v>
      </c>
      <c r="G53" s="403" t="str">
        <f>新建!G105</f>
        <v>增加变电容量5万千伏安</v>
      </c>
      <c r="H53" s="402">
        <f>新建!H105</f>
        <v>504</v>
      </c>
      <c r="I53" s="402">
        <f>新建!I105</f>
        <v>0</v>
      </c>
      <c r="J53" s="402">
        <f>新建!J105</f>
        <v>504</v>
      </c>
      <c r="K53" s="402">
        <f>新建!K105</f>
        <v>1</v>
      </c>
      <c r="L53" s="402">
        <f>新建!L105</f>
        <v>1</v>
      </c>
      <c r="M53" s="402">
        <f>新建!M105</f>
        <v>1</v>
      </c>
      <c r="N53" s="402">
        <f>新建!N105</f>
        <v>1</v>
      </c>
      <c r="O53" s="402">
        <f>新建!O105</f>
        <v>1</v>
      </c>
      <c r="P53" s="402">
        <f>新建!P105</f>
        <v>0</v>
      </c>
      <c r="Q53" s="402">
        <f>新建!Q105</f>
        <v>1</v>
      </c>
      <c r="R53" s="402">
        <f>新建!R105</f>
        <v>0</v>
      </c>
      <c r="S53" s="402">
        <f>新建!T105</f>
        <v>0</v>
      </c>
      <c r="T53" s="402">
        <f>新建!V105</f>
        <v>1</v>
      </c>
      <c r="U53" s="402">
        <f>新建!W105</f>
        <v>504</v>
      </c>
      <c r="V53" s="402">
        <f>新建!X105</f>
        <v>504</v>
      </c>
      <c r="W53" s="402">
        <f>新建!Y105</f>
        <v>0</v>
      </c>
      <c r="X53" s="402">
        <f>新建!Z105</f>
        <v>504</v>
      </c>
      <c r="Y53" s="402">
        <f>新建!AA105</f>
        <v>450</v>
      </c>
      <c r="Z53" s="404">
        <f>新建!AB105</f>
        <v>0.892857142857143</v>
      </c>
      <c r="AA53" s="402">
        <f>新建!AC105</f>
        <v>450</v>
      </c>
      <c r="AB53" s="402">
        <f>新建!AD105</f>
        <v>1</v>
      </c>
      <c r="AC53" s="402">
        <f>新建!AE105</f>
        <v>0</v>
      </c>
      <c r="AD53" s="402">
        <f>新建!AF105</f>
        <v>0</v>
      </c>
      <c r="AE53" s="402">
        <f>新建!AG105</f>
        <v>378</v>
      </c>
      <c r="AF53" s="402">
        <f>新建!AH105</f>
        <v>72</v>
      </c>
      <c r="AG53" s="405">
        <f>新建!AI105</f>
        <v>44676</v>
      </c>
      <c r="AH53" s="402">
        <f>新建!AJ105</f>
        <v>1</v>
      </c>
      <c r="AI53" s="402">
        <f>新建!AK105</f>
        <v>0</v>
      </c>
      <c r="AJ53" s="402">
        <f>新建!AL105</f>
        <v>40</v>
      </c>
      <c r="AK53" s="402">
        <f>新建!AM105</f>
        <v>40</v>
      </c>
      <c r="AL53" s="404">
        <f>新建!AN105</f>
        <v>1</v>
      </c>
      <c r="AM53" s="403" t="str">
        <f>新建!AO105</f>
        <v>已完成20%</v>
      </c>
      <c r="AN53" s="402">
        <f>新建!AP105</f>
        <v>0</v>
      </c>
      <c r="AO53" s="402">
        <f>新建!AQ105</f>
        <v>0</v>
      </c>
      <c r="AP53" s="370">
        <f>新建!AR105</f>
        <v>0</v>
      </c>
      <c r="AQ53" s="402">
        <f>新建!AS105</f>
        <v>0</v>
      </c>
      <c r="AR53" s="402">
        <f>新建!AT105</f>
        <v>0</v>
      </c>
      <c r="AS53" s="402">
        <f>新建!AU105</f>
        <v>504</v>
      </c>
      <c r="AT53" s="402">
        <f>新建!AV105</f>
        <v>0</v>
      </c>
      <c r="AU53" s="402">
        <f>新建!AW105</f>
        <v>0</v>
      </c>
      <c r="AV53" s="402">
        <f>新建!AX105</f>
        <v>0</v>
      </c>
      <c r="AW53" s="402">
        <f>新建!AY105</f>
        <v>0</v>
      </c>
      <c r="AX53" s="402">
        <f>新建!AZ105</f>
        <v>0</v>
      </c>
      <c r="AY53" s="402">
        <f>新建!BA105</f>
        <v>0</v>
      </c>
      <c r="AZ53" s="402">
        <f>新建!BB105</f>
        <v>0</v>
      </c>
      <c r="BA53" s="402">
        <f>新建!BC105</f>
        <v>504</v>
      </c>
      <c r="BB53" s="402">
        <f>新建!BD105</f>
        <v>0</v>
      </c>
      <c r="BC53" s="370" t="str">
        <f>新建!BF105</f>
        <v>能源专班</v>
      </c>
      <c r="BD53" s="370" t="str">
        <f>新建!BG105</f>
        <v>国网克州供电公司</v>
      </c>
      <c r="BE53" s="370" t="str">
        <f>新建!BH105</f>
        <v>肖锋</v>
      </c>
      <c r="BF53" s="370" t="str">
        <f>新建!BI105</f>
        <v>阿图什市</v>
      </c>
      <c r="BG53" s="370" t="str">
        <f>新建!BJ105</f>
        <v>杨永悦</v>
      </c>
      <c r="BH53" s="370" t="str">
        <f>新建!BK105</f>
        <v>国网阿图什电力公司</v>
      </c>
      <c r="BI53" s="370" t="str">
        <f>新建!BL105</f>
        <v>赵亮</v>
      </c>
      <c r="BJ53" s="402">
        <f>新建!BM105</f>
        <v>15999306917</v>
      </c>
      <c r="BK53" s="402">
        <f>新建!BN105</f>
        <v>0</v>
      </c>
      <c r="BL53" s="402">
        <f>新建!BO105</f>
        <v>0</v>
      </c>
      <c r="BM53" s="370" t="str">
        <f>新建!BP105</f>
        <v>哈拉峻乡</v>
      </c>
      <c r="BN53" s="370" t="str">
        <f>新建!BQ105</f>
        <v>昂额孜村</v>
      </c>
      <c r="BO53" s="403" t="str">
        <f>新建!BR105</f>
        <v>企业投资</v>
      </c>
    </row>
    <row r="54" ht="42" customHeight="1" spans="1:67">
      <c r="A54" s="402">
        <f>新建!A106</f>
        <v>80</v>
      </c>
      <c r="B54" s="402">
        <f>新建!B106</f>
        <v>1</v>
      </c>
      <c r="C54" s="402" t="str">
        <f>新建!C106</f>
        <v>阿图什市</v>
      </c>
      <c r="D54" s="402">
        <f>新建!D106</f>
        <v>1</v>
      </c>
      <c r="E54" s="402">
        <f>新建!E106</f>
        <v>4080</v>
      </c>
      <c r="F54" s="403" t="str">
        <f>新建!F106</f>
        <v>克州阿图什市哈乡35千伏输变电工程</v>
      </c>
      <c r="G54" s="403" t="str">
        <f>新建!G106</f>
        <v>增加变电容量1万千伏安；新建35千伏输电线路44公里</v>
      </c>
      <c r="H54" s="402">
        <f>新建!H106</f>
        <v>4080</v>
      </c>
      <c r="I54" s="402">
        <f>新建!I106</f>
        <v>0</v>
      </c>
      <c r="J54" s="402">
        <f>新建!J106</f>
        <v>4080</v>
      </c>
      <c r="K54" s="402">
        <f>新建!K106</f>
        <v>1</v>
      </c>
      <c r="L54" s="402">
        <f>新建!L106</f>
        <v>1</v>
      </c>
      <c r="M54" s="402">
        <f>新建!M106</f>
        <v>1</v>
      </c>
      <c r="N54" s="402">
        <f>新建!N106</f>
        <v>1</v>
      </c>
      <c r="O54" s="402">
        <f>新建!O106</f>
        <v>1</v>
      </c>
      <c r="P54" s="402">
        <f>新建!P106</f>
        <v>0</v>
      </c>
      <c r="Q54" s="402">
        <f>新建!Q106</f>
        <v>1</v>
      </c>
      <c r="R54" s="402">
        <f>新建!R106</f>
        <v>0</v>
      </c>
      <c r="S54" s="402">
        <f>新建!T106</f>
        <v>0</v>
      </c>
      <c r="T54" s="402">
        <f>新建!V106</f>
        <v>1</v>
      </c>
      <c r="U54" s="402">
        <f>新建!W106</f>
        <v>4080</v>
      </c>
      <c r="V54" s="402">
        <f>新建!X106</f>
        <v>4080</v>
      </c>
      <c r="W54" s="402">
        <f>新建!Y106</f>
        <v>0</v>
      </c>
      <c r="X54" s="402">
        <f>新建!Z106</f>
        <v>4080</v>
      </c>
      <c r="Y54" s="402">
        <f>新建!AA106</f>
        <v>3700</v>
      </c>
      <c r="Z54" s="404">
        <f>新建!AB106</f>
        <v>0.906862745098039</v>
      </c>
      <c r="AA54" s="402">
        <f>新建!AC106</f>
        <v>3800</v>
      </c>
      <c r="AB54" s="402">
        <f>新建!AD106</f>
        <v>1</v>
      </c>
      <c r="AC54" s="402">
        <f>新建!AE106</f>
        <v>0</v>
      </c>
      <c r="AD54" s="402">
        <f>新建!AF106</f>
        <v>0</v>
      </c>
      <c r="AE54" s="402">
        <f>新建!AG106</f>
        <v>3060</v>
      </c>
      <c r="AF54" s="402">
        <f>新建!AH106</f>
        <v>640</v>
      </c>
      <c r="AG54" s="405">
        <f>新建!AI106</f>
        <v>44676</v>
      </c>
      <c r="AH54" s="402">
        <f>新建!AJ106</f>
        <v>1</v>
      </c>
      <c r="AI54" s="402">
        <f>新建!AK106</f>
        <v>0</v>
      </c>
      <c r="AJ54" s="402">
        <f>新建!AL106</f>
        <v>35</v>
      </c>
      <c r="AK54" s="402">
        <f>新建!AM106</f>
        <v>35</v>
      </c>
      <c r="AL54" s="404">
        <f>新建!AN106</f>
        <v>1</v>
      </c>
      <c r="AM54" s="403" t="str">
        <f>新建!AO106</f>
        <v>变电站碎石桩完成100%，围墙基础浇筑完成100%，变电整体进度45%。35千伏线路基础开挖完成80%，浇筑完成70%，线路整体进度55%。工程总体进度50%。</v>
      </c>
      <c r="AN54" s="402">
        <f>新建!AP106</f>
        <v>0</v>
      </c>
      <c r="AO54" s="402">
        <f>新建!AQ106</f>
        <v>0</v>
      </c>
      <c r="AP54" s="370">
        <f>新建!AR106</f>
        <v>0</v>
      </c>
      <c r="AQ54" s="402">
        <f>新建!AS106</f>
        <v>0</v>
      </c>
      <c r="AR54" s="402">
        <f>新建!AT106</f>
        <v>0</v>
      </c>
      <c r="AS54" s="402">
        <f>新建!AU106</f>
        <v>4080</v>
      </c>
      <c r="AT54" s="402">
        <f>新建!AV106</f>
        <v>0</v>
      </c>
      <c r="AU54" s="402">
        <f>新建!AW106</f>
        <v>0</v>
      </c>
      <c r="AV54" s="402">
        <f>新建!AX106</f>
        <v>0</v>
      </c>
      <c r="AW54" s="402">
        <f>新建!AY106</f>
        <v>0</v>
      </c>
      <c r="AX54" s="402">
        <f>新建!AZ106</f>
        <v>0</v>
      </c>
      <c r="AY54" s="402">
        <f>新建!BA106</f>
        <v>0</v>
      </c>
      <c r="AZ54" s="402">
        <f>新建!BB106</f>
        <v>0</v>
      </c>
      <c r="BA54" s="402">
        <f>新建!BC106</f>
        <v>4080</v>
      </c>
      <c r="BB54" s="402">
        <f>新建!BD106</f>
        <v>0</v>
      </c>
      <c r="BC54" s="370" t="str">
        <f>新建!BF106</f>
        <v>能源专班</v>
      </c>
      <c r="BD54" s="370" t="str">
        <f>新建!BG106</f>
        <v>国网克州供电公司</v>
      </c>
      <c r="BE54" s="370" t="str">
        <f>新建!BH106</f>
        <v>肖锋</v>
      </c>
      <c r="BF54" s="370" t="str">
        <f>新建!BI106</f>
        <v>阿图什市</v>
      </c>
      <c r="BG54" s="370" t="str">
        <f>新建!BJ106</f>
        <v>杨永悦</v>
      </c>
      <c r="BH54" s="370" t="str">
        <f>新建!BK106</f>
        <v>国网阿图什电力公司</v>
      </c>
      <c r="BI54" s="370" t="str">
        <f>新建!BL106</f>
        <v>赵亮</v>
      </c>
      <c r="BJ54" s="402">
        <f>新建!BM106</f>
        <v>15999306917</v>
      </c>
      <c r="BK54" s="402">
        <f>新建!BN106</f>
        <v>0</v>
      </c>
      <c r="BL54" s="402">
        <f>新建!BO106</f>
        <v>0</v>
      </c>
      <c r="BM54" s="370" t="str">
        <f>新建!BP106</f>
        <v>哈拉峻乡</v>
      </c>
      <c r="BN54" s="370" t="str">
        <f>新建!BQ106</f>
        <v>欧吐拉哈拉峻村</v>
      </c>
      <c r="BO54" s="403" t="str">
        <f>新建!BR106</f>
        <v>企业投资</v>
      </c>
    </row>
    <row r="55" ht="42" customHeight="1" spans="1:67">
      <c r="A55" s="402">
        <f>新建!A107</f>
        <v>81</v>
      </c>
      <c r="B55" s="402">
        <f>新建!B107</f>
        <v>1</v>
      </c>
      <c r="C55" s="402" t="str">
        <f>新建!C107</f>
        <v>阿图什市</v>
      </c>
      <c r="D55" s="402">
        <f>新建!D107</f>
        <v>1</v>
      </c>
      <c r="E55" s="402">
        <f>新建!E107</f>
        <v>3466</v>
      </c>
      <c r="F55" s="403" t="str">
        <f>新建!F107</f>
        <v>克州阿图什市2022年农村电网改造升级工程</v>
      </c>
      <c r="G55" s="403" t="str">
        <f>新建!G107</f>
        <v>增加变电容量1.42万千伏安；新建10千伏输电线路164公里</v>
      </c>
      <c r="H55" s="402">
        <f>新建!H107</f>
        <v>3466</v>
      </c>
      <c r="I55" s="402">
        <f>新建!I107</f>
        <v>0</v>
      </c>
      <c r="J55" s="402">
        <f>新建!J107</f>
        <v>3466</v>
      </c>
      <c r="K55" s="402">
        <f>新建!K107</f>
        <v>1</v>
      </c>
      <c r="L55" s="402">
        <f>新建!L107</f>
        <v>1</v>
      </c>
      <c r="M55" s="402">
        <f>新建!M107</f>
        <v>1</v>
      </c>
      <c r="N55" s="402">
        <f>新建!N107</f>
        <v>1</v>
      </c>
      <c r="O55" s="402">
        <f>新建!O107</f>
        <v>1</v>
      </c>
      <c r="P55" s="402">
        <f>新建!P107</f>
        <v>0</v>
      </c>
      <c r="Q55" s="402">
        <f>新建!Q107</f>
        <v>1</v>
      </c>
      <c r="R55" s="402">
        <f>新建!R107</f>
        <v>0</v>
      </c>
      <c r="S55" s="402">
        <f>新建!T107</f>
        <v>0</v>
      </c>
      <c r="T55" s="402">
        <f>新建!V107</f>
        <v>1</v>
      </c>
      <c r="U55" s="402">
        <f>新建!W107</f>
        <v>3466</v>
      </c>
      <c r="V55" s="402">
        <f>新建!X107</f>
        <v>3466</v>
      </c>
      <c r="W55" s="402">
        <f>新建!Y107</f>
        <v>0</v>
      </c>
      <c r="X55" s="402">
        <f>新建!Z107</f>
        <v>3466</v>
      </c>
      <c r="Y55" s="402">
        <f>新建!AA107</f>
        <v>2950</v>
      </c>
      <c r="Z55" s="404">
        <f>新建!AB107</f>
        <v>0.851125216387767</v>
      </c>
      <c r="AA55" s="402">
        <f>新建!AC107</f>
        <v>3000</v>
      </c>
      <c r="AB55" s="402">
        <f>新建!AD107</f>
        <v>1</v>
      </c>
      <c r="AC55" s="402">
        <f>新建!AE107</f>
        <v>1000</v>
      </c>
      <c r="AD55" s="402">
        <f>新建!AF107</f>
        <v>0</v>
      </c>
      <c r="AE55" s="402">
        <f>新建!AG107</f>
        <v>2599.5</v>
      </c>
      <c r="AF55" s="402">
        <f>新建!AH107</f>
        <v>350.5</v>
      </c>
      <c r="AG55" s="405">
        <f>新建!AI107</f>
        <v>44612</v>
      </c>
      <c r="AH55" s="402">
        <f>新建!AJ107</f>
        <v>1</v>
      </c>
      <c r="AI55" s="402">
        <f>新建!AK107</f>
        <v>0</v>
      </c>
      <c r="AJ55" s="402">
        <f>新建!AL107</f>
        <v>80</v>
      </c>
      <c r="AK55" s="402">
        <f>新建!AM107</f>
        <v>80</v>
      </c>
      <c r="AL55" s="404">
        <f>新建!AN107</f>
        <v>1</v>
      </c>
      <c r="AM55" s="403" t="str">
        <f>新建!AO107</f>
        <v>电杆防腐2197基，完成率100%；组立电杆2197基，完成率100%；架设线路98千米完成率72%；安装变压器20台，完成率56%。迁移户表260块。工程总体进度80%。</v>
      </c>
      <c r="AN55" s="402">
        <f>新建!AP107</f>
        <v>0</v>
      </c>
      <c r="AO55" s="402">
        <f>新建!AQ107</f>
        <v>0</v>
      </c>
      <c r="AP55" s="370">
        <f>新建!AR107</f>
        <v>0</v>
      </c>
      <c r="AQ55" s="402">
        <f>新建!AS107</f>
        <v>0</v>
      </c>
      <c r="AR55" s="402">
        <f>新建!AT107</f>
        <v>0</v>
      </c>
      <c r="AS55" s="402">
        <f>新建!AU107</f>
        <v>3466</v>
      </c>
      <c r="AT55" s="402">
        <f>新建!AV107</f>
        <v>1733</v>
      </c>
      <c r="AU55" s="402">
        <f>新建!AW107</f>
        <v>0</v>
      </c>
      <c r="AV55" s="402">
        <f>新建!AX107</f>
        <v>0</v>
      </c>
      <c r="AW55" s="402">
        <f>新建!AY107</f>
        <v>0</v>
      </c>
      <c r="AX55" s="402">
        <f>新建!AZ107</f>
        <v>0</v>
      </c>
      <c r="AY55" s="402">
        <f>新建!BA107</f>
        <v>0</v>
      </c>
      <c r="AZ55" s="402">
        <f>新建!BB107</f>
        <v>0</v>
      </c>
      <c r="BA55" s="402">
        <f>新建!BC107</f>
        <v>1733</v>
      </c>
      <c r="BB55" s="402">
        <f>新建!BD107</f>
        <v>0</v>
      </c>
      <c r="BC55" s="370" t="str">
        <f>新建!BF107</f>
        <v>能源专班</v>
      </c>
      <c r="BD55" s="370" t="str">
        <f>新建!BG107</f>
        <v>国网克州供电公司</v>
      </c>
      <c r="BE55" s="370" t="str">
        <f>新建!BH107</f>
        <v>肖锋</v>
      </c>
      <c r="BF55" s="370" t="str">
        <f>新建!BI107</f>
        <v>阿图什市</v>
      </c>
      <c r="BG55" s="370" t="str">
        <f>新建!BJ107</f>
        <v>杨永悦</v>
      </c>
      <c r="BH55" s="370" t="str">
        <f>新建!BK107</f>
        <v>国网阿图什电力公司</v>
      </c>
      <c r="BI55" s="370" t="str">
        <f>新建!BL107</f>
        <v>赵亮</v>
      </c>
      <c r="BJ55" s="402">
        <f>新建!BM107</f>
        <v>15999306917</v>
      </c>
      <c r="BK55" s="402" t="str">
        <f>新建!BN107</f>
        <v>买合木提·苏甫</v>
      </c>
      <c r="BL55" s="402">
        <f>新建!BO107</f>
        <v>18609085123</v>
      </c>
      <c r="BM55" s="370" t="str">
        <f>新建!BP107</f>
        <v>格达良乡、吐古买提乡、上阿图什镇、阿湖乡</v>
      </c>
      <c r="BN55" s="370" t="str">
        <f>新建!BQ107</f>
        <v>库都克村、吐古买提村、拉依勒克村、阿其克村</v>
      </c>
      <c r="BO55" s="403" t="str">
        <f>新建!BR107</f>
        <v>企业投资</v>
      </c>
    </row>
    <row r="56" ht="42" customHeight="1" spans="1:67">
      <c r="A56" s="402">
        <f>新建!A120</f>
        <v>91</v>
      </c>
      <c r="B56" s="402">
        <f>新建!B120</f>
        <v>1</v>
      </c>
      <c r="C56" s="402" t="str">
        <f>新建!C120</f>
        <v>阿图什市</v>
      </c>
      <c r="D56" s="402">
        <f>新建!D120</f>
        <v>1</v>
      </c>
      <c r="E56" s="402">
        <f>新建!E120</f>
        <v>1000</v>
      </c>
      <c r="F56" s="403" t="str">
        <f>新建!F120</f>
        <v>阿图什市技工学校改扩建项目</v>
      </c>
      <c r="G56" s="403" t="str">
        <f>新建!G120</f>
        <v>采购及安装监控设备136套、新建燃气管线工程 264.00m；改造办公楼、围墙、室外给排水、电气、地暖等</v>
      </c>
      <c r="H56" s="402">
        <f>新建!H120</f>
        <v>1000</v>
      </c>
      <c r="I56" s="402">
        <f>新建!I120</f>
        <v>0</v>
      </c>
      <c r="J56" s="402">
        <f>新建!J120</f>
        <v>1000</v>
      </c>
      <c r="K56" s="402">
        <f>新建!K120</f>
        <v>1</v>
      </c>
      <c r="L56" s="402">
        <f>新建!L120</f>
        <v>1</v>
      </c>
      <c r="M56" s="402">
        <f>新建!M120</f>
        <v>1</v>
      </c>
      <c r="N56" s="402">
        <f>新建!N120</f>
        <v>1</v>
      </c>
      <c r="O56" s="402">
        <f>新建!O120</f>
        <v>1</v>
      </c>
      <c r="P56" s="402">
        <f>新建!P120</f>
        <v>0</v>
      </c>
      <c r="Q56" s="402">
        <f>新建!Q120</f>
        <v>1</v>
      </c>
      <c r="R56" s="402">
        <f>新建!R120</f>
        <v>0</v>
      </c>
      <c r="S56" s="402">
        <f>新建!T120</f>
        <v>0</v>
      </c>
      <c r="T56" s="402">
        <f>新建!V120</f>
        <v>1</v>
      </c>
      <c r="U56" s="402">
        <f>新建!W120</f>
        <v>1000</v>
      </c>
      <c r="V56" s="402">
        <f>新建!X120</f>
        <v>1000</v>
      </c>
      <c r="W56" s="402">
        <f>新建!Y120</f>
        <v>0</v>
      </c>
      <c r="X56" s="402">
        <f>新建!Z120</f>
        <v>1000</v>
      </c>
      <c r="Y56" s="402">
        <f>新建!AA120</f>
        <v>985</v>
      </c>
      <c r="Z56" s="404">
        <f>新建!AB120</f>
        <v>0.985</v>
      </c>
      <c r="AA56" s="402">
        <f>新建!AC120</f>
        <v>1000</v>
      </c>
      <c r="AB56" s="402">
        <f>新建!AD120</f>
        <v>1</v>
      </c>
      <c r="AC56" s="402">
        <f>新建!AE120</f>
        <v>0</v>
      </c>
      <c r="AD56" s="402">
        <f>新建!AF120</f>
        <v>0</v>
      </c>
      <c r="AE56" s="402">
        <f>新建!AG120</f>
        <v>750</v>
      </c>
      <c r="AF56" s="402">
        <f>新建!AH120</f>
        <v>235</v>
      </c>
      <c r="AG56" s="405">
        <f>新建!AI120</f>
        <v>44654</v>
      </c>
      <c r="AH56" s="402">
        <f>新建!AJ120</f>
        <v>1</v>
      </c>
      <c r="AI56" s="402">
        <f>新建!AK120</f>
        <v>0</v>
      </c>
      <c r="AJ56" s="402">
        <f>新建!AL120</f>
        <v>30</v>
      </c>
      <c r="AK56" s="402">
        <f>新建!AM120</f>
        <v>30</v>
      </c>
      <c r="AL56" s="404">
        <f>新建!AN120</f>
        <v>1</v>
      </c>
      <c r="AM56" s="403" t="str">
        <f>新建!AO120</f>
        <v>正在做13栋厂房和教学楼维修改造地暖，2号宿舍楼防水改造等。</v>
      </c>
      <c r="AN56" s="402">
        <f>新建!AP120</f>
        <v>0</v>
      </c>
      <c r="AO56" s="402">
        <f>新建!AQ120</f>
        <v>0</v>
      </c>
      <c r="AP56" s="370">
        <f>新建!AR120</f>
        <v>0</v>
      </c>
      <c r="AQ56" s="402">
        <f>新建!AS120</f>
        <v>0</v>
      </c>
      <c r="AR56" s="402">
        <f>新建!AT120</f>
        <v>0</v>
      </c>
      <c r="AS56" s="402">
        <f>新建!AU120</f>
        <v>1000</v>
      </c>
      <c r="AT56" s="402">
        <f>新建!AV120</f>
        <v>0</v>
      </c>
      <c r="AU56" s="402">
        <f>新建!AW120</f>
        <v>1000</v>
      </c>
      <c r="AV56" s="402">
        <f>新建!AX120</f>
        <v>0</v>
      </c>
      <c r="AW56" s="402">
        <f>新建!AY120</f>
        <v>0</v>
      </c>
      <c r="AX56" s="402">
        <f>新建!AZ120</f>
        <v>0</v>
      </c>
      <c r="AY56" s="402">
        <f>新建!BA120</f>
        <v>0</v>
      </c>
      <c r="AZ56" s="402">
        <f>新建!BB120</f>
        <v>0</v>
      </c>
      <c r="BA56" s="402">
        <f>新建!BC120</f>
        <v>0</v>
      </c>
      <c r="BB56" s="402">
        <f>新建!BD120</f>
        <v>0</v>
      </c>
      <c r="BC56" s="370" t="str">
        <f>新建!BF120</f>
        <v>住房和城乡建设专班</v>
      </c>
      <c r="BD56" s="370" t="str">
        <f>新建!BG120</f>
        <v>州人社局</v>
      </c>
      <c r="BE56" s="370" t="str">
        <f>新建!BH120</f>
        <v>胡敬之</v>
      </c>
      <c r="BF56" s="370" t="str">
        <f>新建!BI120</f>
        <v>阿图什市</v>
      </c>
      <c r="BG56" s="370" t="str">
        <f>新建!BJ120</f>
        <v>努尔加玛丽·尼亚孜</v>
      </c>
      <c r="BH56" s="370" t="str">
        <f>新建!BK120</f>
        <v>阿图什市人社局</v>
      </c>
      <c r="BI56" s="370" t="str">
        <f>新建!BL120</f>
        <v>马金龙</v>
      </c>
      <c r="BJ56" s="402">
        <f>新建!BM120</f>
        <v>18099083163</v>
      </c>
      <c r="BK56" s="402" t="str">
        <f>新建!BN120</f>
        <v>雒江海</v>
      </c>
      <c r="BL56" s="402">
        <f>新建!BO120</f>
        <v>18809088191</v>
      </c>
      <c r="BM56" s="370" t="str">
        <f>新建!BP120</f>
        <v>新城街道</v>
      </c>
      <c r="BN56" s="370" t="str">
        <f>新建!BQ120</f>
        <v>阿扎克社区</v>
      </c>
      <c r="BO56" s="403" t="str">
        <f>新建!BR120</f>
        <v>5.24日替换</v>
      </c>
    </row>
    <row r="57" ht="42" customHeight="1" spans="1:67">
      <c r="A57" s="402">
        <f>新建!A121</f>
        <v>92</v>
      </c>
      <c r="B57" s="402">
        <f>新建!B121</f>
        <v>1</v>
      </c>
      <c r="C57" s="402" t="str">
        <f>新建!C121</f>
        <v>阿图什市</v>
      </c>
      <c r="D57" s="402">
        <f>新建!D121</f>
        <v>1</v>
      </c>
      <c r="E57" s="402">
        <f>新建!E121</f>
        <v>650</v>
      </c>
      <c r="F57" s="403" t="str">
        <f>新建!F121</f>
        <v>克州阿图什市松他克乡、阿湖乡、阿扎克乡教师周转宿舍建设项目</v>
      </c>
      <c r="G57" s="403" t="str">
        <f>新建!G121</f>
        <v>新建教师周转房72套，总建筑面积2520平方米及相关配套设施</v>
      </c>
      <c r="H57" s="402">
        <f>新建!H121</f>
        <v>630</v>
      </c>
      <c r="I57" s="402">
        <f>新建!I121</f>
        <v>0</v>
      </c>
      <c r="J57" s="402">
        <f>新建!J121</f>
        <v>630</v>
      </c>
      <c r="K57" s="402">
        <f>新建!K121</f>
        <v>1</v>
      </c>
      <c r="L57" s="402">
        <f>新建!L121</f>
        <v>1</v>
      </c>
      <c r="M57" s="402">
        <f>新建!M121</f>
        <v>1</v>
      </c>
      <c r="N57" s="402">
        <f>新建!N121</f>
        <v>1</v>
      </c>
      <c r="O57" s="402">
        <f>新建!O121</f>
        <v>1</v>
      </c>
      <c r="P57" s="402">
        <f>新建!P121</f>
        <v>0</v>
      </c>
      <c r="Q57" s="402">
        <f>新建!Q121</f>
        <v>1</v>
      </c>
      <c r="R57" s="402">
        <f>新建!R121</f>
        <v>0</v>
      </c>
      <c r="S57" s="402">
        <f>新建!T121</f>
        <v>0</v>
      </c>
      <c r="T57" s="402">
        <f>新建!V121</f>
        <v>1</v>
      </c>
      <c r="U57" s="402">
        <f>新建!W121</f>
        <v>630</v>
      </c>
      <c r="V57" s="402">
        <f>新建!X121</f>
        <v>630</v>
      </c>
      <c r="W57" s="402">
        <f>新建!Y121</f>
        <v>0</v>
      </c>
      <c r="X57" s="402">
        <f>新建!Z121</f>
        <v>630</v>
      </c>
      <c r="Y57" s="402">
        <f>新建!AA121</f>
        <v>600</v>
      </c>
      <c r="Z57" s="404">
        <f>新建!AB121</f>
        <v>0.952380952380952</v>
      </c>
      <c r="AA57" s="402">
        <f>新建!AC121</f>
        <v>600</v>
      </c>
      <c r="AB57" s="402">
        <f>新建!AD121</f>
        <v>1</v>
      </c>
      <c r="AC57" s="402">
        <f>新建!AE121</f>
        <v>499</v>
      </c>
      <c r="AD57" s="402">
        <f>新建!AF121</f>
        <v>0</v>
      </c>
      <c r="AE57" s="402">
        <f>新建!AG121</f>
        <v>472.5</v>
      </c>
      <c r="AF57" s="402">
        <f>新建!AH121</f>
        <v>127.5</v>
      </c>
      <c r="AG57" s="405">
        <f>新建!AI121</f>
        <v>44662</v>
      </c>
      <c r="AH57" s="402">
        <f>新建!AJ121</f>
        <v>1</v>
      </c>
      <c r="AI57" s="402">
        <f>新建!AK121</f>
        <v>0</v>
      </c>
      <c r="AJ57" s="402">
        <f>新建!AL121</f>
        <v>56</v>
      </c>
      <c r="AK57" s="402">
        <f>新建!AM121</f>
        <v>56</v>
      </c>
      <c r="AL57" s="404">
        <f>新建!AN121</f>
        <v>1</v>
      </c>
      <c r="AM57" s="403" t="str">
        <f>新建!AO121</f>
        <v>已完成，等待验收</v>
      </c>
      <c r="AN57" s="402">
        <f>新建!AP121</f>
        <v>0</v>
      </c>
      <c r="AO57" s="402">
        <f>新建!AQ121</f>
        <v>0</v>
      </c>
      <c r="AP57" s="370">
        <f>新建!AR121</f>
        <v>0</v>
      </c>
      <c r="AQ57" s="402">
        <f>新建!AS121</f>
        <v>0</v>
      </c>
      <c r="AR57" s="402">
        <f>新建!AT121</f>
        <v>0</v>
      </c>
      <c r="AS57" s="402">
        <f>新建!AU121</f>
        <v>630</v>
      </c>
      <c r="AT57" s="402">
        <f>新建!AV121</f>
        <v>630</v>
      </c>
      <c r="AU57" s="402">
        <f>新建!AW121</f>
        <v>0</v>
      </c>
      <c r="AV57" s="402">
        <f>新建!AX121</f>
        <v>0</v>
      </c>
      <c r="AW57" s="402">
        <f>新建!AY121</f>
        <v>0</v>
      </c>
      <c r="AX57" s="402">
        <f>新建!AZ121</f>
        <v>0</v>
      </c>
      <c r="AY57" s="402">
        <f>新建!BA121</f>
        <v>0</v>
      </c>
      <c r="AZ57" s="402">
        <f>新建!BB121</f>
        <v>0</v>
      </c>
      <c r="BA57" s="402">
        <f>新建!BC121</f>
        <v>0</v>
      </c>
      <c r="BB57" s="402">
        <f>新建!BD121</f>
        <v>0</v>
      </c>
      <c r="BC57" s="370" t="str">
        <f>新建!BF121</f>
        <v>教育专班</v>
      </c>
      <c r="BD57" s="370" t="str">
        <f>新建!BG121</f>
        <v>州教育局</v>
      </c>
      <c r="BE57" s="370" t="str">
        <f>新建!BH121</f>
        <v>阿依古丽·白仙阿里</v>
      </c>
      <c r="BF57" s="370" t="str">
        <f>新建!BI121</f>
        <v>阿图什市</v>
      </c>
      <c r="BG57" s="370" t="str">
        <f>新建!BJ121</f>
        <v>努尔加玛丽·尼亚孜</v>
      </c>
      <c r="BH57" s="370" t="str">
        <f>新建!BK121</f>
        <v>阿图什市教育局</v>
      </c>
      <c r="BI57" s="370" t="str">
        <f>新建!BL121</f>
        <v>赵馥香</v>
      </c>
      <c r="BJ57" s="402">
        <f>新建!BM121</f>
        <v>13899486582</v>
      </c>
      <c r="BK57" s="402" t="str">
        <f>新建!BN121</f>
        <v>张发展</v>
      </c>
      <c r="BL57" s="402">
        <f>新建!BO121</f>
        <v>13579575050</v>
      </c>
      <c r="BM57" s="370" t="str">
        <f>新建!BP121</f>
        <v>松他克镇、阿湖乡、阿扎克镇</v>
      </c>
      <c r="BN57" s="370" t="str">
        <f>新建!BQ121</f>
        <v>松他克镇、阿湖乡、阿扎克镇</v>
      </c>
      <c r="BO57" s="403">
        <f>新建!BR121</f>
        <v>0</v>
      </c>
    </row>
    <row r="58" ht="42" customHeight="1" spans="1:67">
      <c r="A58" s="402">
        <f>新建!A122</f>
        <v>93</v>
      </c>
      <c r="B58" s="402">
        <f>新建!B122</f>
        <v>1</v>
      </c>
      <c r="C58" s="402" t="str">
        <f>新建!C122</f>
        <v>阿图什市</v>
      </c>
      <c r="D58" s="402">
        <f>新建!D122</f>
        <v>1</v>
      </c>
      <c r="E58" s="402">
        <f>新建!E122</f>
        <v>9000</v>
      </c>
      <c r="F58" s="403" t="str">
        <f>新建!F122</f>
        <v>克州阿图什市第五小学建设项目</v>
      </c>
      <c r="G58" s="403" t="str">
        <f>新建!G122</f>
        <v>新建教学及教辅用房、生活用房19000平方米，400米环形跑道运动场及配套附属设施建设</v>
      </c>
      <c r="H58" s="402">
        <f>新建!H122</f>
        <v>9000</v>
      </c>
      <c r="I58" s="402">
        <f>新建!I122</f>
        <v>0</v>
      </c>
      <c r="J58" s="402">
        <f>新建!J122</f>
        <v>9000</v>
      </c>
      <c r="K58" s="402">
        <f>新建!K122</f>
        <v>1</v>
      </c>
      <c r="L58" s="402">
        <f>新建!L122</f>
        <v>1</v>
      </c>
      <c r="M58" s="402">
        <f>新建!M122</f>
        <v>1</v>
      </c>
      <c r="N58" s="402">
        <f>新建!N122</f>
        <v>1</v>
      </c>
      <c r="O58" s="402">
        <f>新建!O122</f>
        <v>1</v>
      </c>
      <c r="P58" s="402">
        <f>新建!P122</f>
        <v>0</v>
      </c>
      <c r="Q58" s="402">
        <f>新建!Q122</f>
        <v>1</v>
      </c>
      <c r="R58" s="402">
        <f>新建!R122</f>
        <v>0</v>
      </c>
      <c r="S58" s="402">
        <f>新建!T122</f>
        <v>0</v>
      </c>
      <c r="T58" s="402">
        <f>新建!V122</f>
        <v>1</v>
      </c>
      <c r="U58" s="402">
        <f>新建!W122</f>
        <v>9000</v>
      </c>
      <c r="V58" s="402">
        <f>新建!X122</f>
        <v>9000</v>
      </c>
      <c r="W58" s="402">
        <f>新建!Y122</f>
        <v>0</v>
      </c>
      <c r="X58" s="402">
        <f>新建!Z122</f>
        <v>9000</v>
      </c>
      <c r="Y58" s="402">
        <f>新建!AA122</f>
        <v>7000</v>
      </c>
      <c r="Z58" s="404">
        <f>新建!AB122</f>
        <v>0.777777777777778</v>
      </c>
      <c r="AA58" s="402">
        <f>新建!AC122</f>
        <v>9000</v>
      </c>
      <c r="AB58" s="402">
        <f>新建!AD122</f>
        <v>1</v>
      </c>
      <c r="AC58" s="402">
        <f>新建!AE122</f>
        <v>4247</v>
      </c>
      <c r="AD58" s="402">
        <f>新建!AF122</f>
        <v>0</v>
      </c>
      <c r="AE58" s="402">
        <f>新建!AG122</f>
        <v>6750</v>
      </c>
      <c r="AF58" s="402">
        <f>新建!AH122</f>
        <v>250</v>
      </c>
      <c r="AG58" s="405">
        <f>新建!AI122</f>
        <v>44680</v>
      </c>
      <c r="AH58" s="402">
        <f>新建!AJ122</f>
        <v>1</v>
      </c>
      <c r="AI58" s="402">
        <f>新建!AK122</f>
        <v>0</v>
      </c>
      <c r="AJ58" s="402">
        <f>新建!AL122</f>
        <v>60</v>
      </c>
      <c r="AK58" s="402">
        <f>新建!AM122</f>
        <v>60</v>
      </c>
      <c r="AL58" s="404">
        <f>新建!AN122</f>
        <v>1</v>
      </c>
      <c r="AM58" s="403" t="str">
        <f>新建!AO122</f>
        <v>教学楼主体封顶，食堂二层砌加气块，设备房和大门主体已完工，人防、运动场基础施工。</v>
      </c>
      <c r="AN58" s="402">
        <f>新建!AP122</f>
        <v>0</v>
      </c>
      <c r="AO58" s="402">
        <f>新建!AQ122</f>
        <v>0</v>
      </c>
      <c r="AP58" s="370">
        <f>新建!AR122</f>
        <v>0</v>
      </c>
      <c r="AQ58" s="402">
        <f>新建!AS122</f>
        <v>0</v>
      </c>
      <c r="AR58" s="402">
        <f>新建!AT122</f>
        <v>0</v>
      </c>
      <c r="AS58" s="402">
        <f>新建!AU122</f>
        <v>9000</v>
      </c>
      <c r="AT58" s="402">
        <f>新建!AV122</f>
        <v>0</v>
      </c>
      <c r="AU58" s="402">
        <f>新建!AW122</f>
        <v>1000</v>
      </c>
      <c r="AV58" s="402">
        <f>新建!AX122</f>
        <v>0</v>
      </c>
      <c r="AW58" s="402">
        <f>新建!AY122</f>
        <v>0</v>
      </c>
      <c r="AX58" s="402">
        <f>新建!AZ122</f>
        <v>0</v>
      </c>
      <c r="AY58" s="402">
        <f>新建!BA122</f>
        <v>0</v>
      </c>
      <c r="AZ58" s="402">
        <f>新建!BB122</f>
        <v>8000</v>
      </c>
      <c r="BA58" s="402">
        <f>新建!BC122</f>
        <v>0</v>
      </c>
      <c r="BB58" s="402">
        <f>新建!BD122</f>
        <v>0</v>
      </c>
      <c r="BC58" s="370" t="str">
        <f>新建!BF122</f>
        <v>教育专班</v>
      </c>
      <c r="BD58" s="370" t="str">
        <f>新建!BG122</f>
        <v>州教育局</v>
      </c>
      <c r="BE58" s="370" t="str">
        <f>新建!BH122</f>
        <v>阿依古丽·白仙阿里</v>
      </c>
      <c r="BF58" s="370" t="str">
        <f>新建!BI122</f>
        <v>阿图什市</v>
      </c>
      <c r="BG58" s="370" t="str">
        <f>新建!BJ122</f>
        <v>努尔加玛丽·尼亚孜</v>
      </c>
      <c r="BH58" s="370" t="str">
        <f>新建!BK122</f>
        <v>阿图什市教育局</v>
      </c>
      <c r="BI58" s="370" t="str">
        <f>新建!BL122</f>
        <v>赵馥香</v>
      </c>
      <c r="BJ58" s="402">
        <f>新建!BM122</f>
        <v>13899486582</v>
      </c>
      <c r="BK58" s="402" t="str">
        <f>新建!BN122</f>
        <v>新疆城建（集团）股份有限公司阿图什市分公司陈清华</v>
      </c>
      <c r="BL58" s="402">
        <f>新建!BO122</f>
        <v>13452781468</v>
      </c>
      <c r="BM58" s="370" t="str">
        <f>新建!BP122</f>
        <v>光明街道</v>
      </c>
      <c r="BN58" s="370" t="str">
        <f>新建!BQ122</f>
        <v>棉麻小区旁</v>
      </c>
      <c r="BO58" s="403" t="str">
        <f>新建!BR122</f>
        <v>8.15日年度投资减少1000万元</v>
      </c>
    </row>
    <row r="59" ht="42" customHeight="1" spans="1:67">
      <c r="A59" s="402">
        <f>新建!A123</f>
        <v>94</v>
      </c>
      <c r="B59" s="402">
        <f>新建!B123</f>
        <v>1</v>
      </c>
      <c r="C59" s="402" t="str">
        <f>新建!C123</f>
        <v>阿图什市</v>
      </c>
      <c r="D59" s="402">
        <f>新建!D123</f>
        <v>1</v>
      </c>
      <c r="E59" s="402">
        <f>新建!E123</f>
        <v>9583</v>
      </c>
      <c r="F59" s="403" t="str">
        <f>新建!F123</f>
        <v>阿图什市新城学校建设项目</v>
      </c>
      <c r="G59" s="403" t="str">
        <f>新建!G123</f>
        <v>新建教学及教辅用房、生活用房45000平方米，400米环形跑道运动场及配套附属设施建设</v>
      </c>
      <c r="H59" s="402">
        <f>新建!H123</f>
        <v>12981</v>
      </c>
      <c r="I59" s="402">
        <f>新建!I123</f>
        <v>0</v>
      </c>
      <c r="J59" s="402">
        <f>新建!J123</f>
        <v>12981</v>
      </c>
      <c r="K59" s="402">
        <f>新建!K123</f>
        <v>1</v>
      </c>
      <c r="L59" s="402">
        <f>新建!L123</f>
        <v>1</v>
      </c>
      <c r="M59" s="402">
        <f>新建!M123</f>
        <v>1</v>
      </c>
      <c r="N59" s="402">
        <f>新建!N123</f>
        <v>1</v>
      </c>
      <c r="O59" s="402">
        <f>新建!O123</f>
        <v>1</v>
      </c>
      <c r="P59" s="402">
        <f>新建!P123</f>
        <v>0</v>
      </c>
      <c r="Q59" s="402">
        <f>新建!Q123</f>
        <v>1</v>
      </c>
      <c r="R59" s="402">
        <f>新建!R123</f>
        <v>0</v>
      </c>
      <c r="S59" s="402">
        <f>新建!T123</f>
        <v>0</v>
      </c>
      <c r="T59" s="402">
        <f>新建!V123</f>
        <v>1</v>
      </c>
      <c r="U59" s="402">
        <f>新建!W123</f>
        <v>12981</v>
      </c>
      <c r="V59" s="402">
        <f>新建!X123</f>
        <v>12981</v>
      </c>
      <c r="W59" s="402">
        <f>新建!Y123</f>
        <v>0</v>
      </c>
      <c r="X59" s="402">
        <f>新建!Z123</f>
        <v>12981</v>
      </c>
      <c r="Y59" s="402">
        <f>新建!AA123</f>
        <v>9700</v>
      </c>
      <c r="Z59" s="404">
        <f>新建!AB123</f>
        <v>0.747245974886372</v>
      </c>
      <c r="AA59" s="402">
        <f>新建!AC123</f>
        <v>10000</v>
      </c>
      <c r="AB59" s="402">
        <f>新建!AD123</f>
        <v>1</v>
      </c>
      <c r="AC59" s="402">
        <f>新建!AE123</f>
        <v>8575</v>
      </c>
      <c r="AD59" s="402">
        <f>新建!AF123</f>
        <v>0</v>
      </c>
      <c r="AE59" s="402">
        <f>新建!AG123</f>
        <v>9735.75</v>
      </c>
      <c r="AF59" s="402">
        <f>新建!AH123</f>
        <v>-35.75</v>
      </c>
      <c r="AG59" s="405">
        <f>新建!AI123</f>
        <v>44708</v>
      </c>
      <c r="AH59" s="402">
        <f>新建!AJ123</f>
        <v>1</v>
      </c>
      <c r="AI59" s="402">
        <f>新建!AK123</f>
        <v>0</v>
      </c>
      <c r="AJ59" s="402">
        <f>新建!AL123</f>
        <v>25</v>
      </c>
      <c r="AK59" s="402">
        <f>新建!AM123</f>
        <v>25</v>
      </c>
      <c r="AL59" s="404">
        <f>新建!AN123</f>
        <v>1</v>
      </c>
      <c r="AM59" s="403" t="str">
        <f>新建!AO123</f>
        <v>1＃中学楼支二层施工，2#中学楼1＃中学楼二层施工，2#中学楼三层施工，教师宿舍楼五层封顶完成，女生宿舍二层施工，男生宿舍三层施工，浴室正封顶施工，食堂正一层施工，消防水池主体已完成，小学1#楼二层施工，报告厅一层施工，小学2＃楼基础完成，正在回填，室内体育场基础完成正在回填。</v>
      </c>
      <c r="AN59" s="402">
        <f>新建!AP123</f>
        <v>0</v>
      </c>
      <c r="AO59" s="402">
        <f>新建!AQ123</f>
        <v>0</v>
      </c>
      <c r="AP59" s="370" t="str">
        <f>新建!AR123</f>
        <v>备了7天的料，阿图什市找不到去喀什拉钢筋的车，喀什的车不愿意拉钢筋到阿图什市来</v>
      </c>
      <c r="AQ59" s="402">
        <f>新建!AS123</f>
        <v>0</v>
      </c>
      <c r="AR59" s="402">
        <f>新建!AT123</f>
        <v>0</v>
      </c>
      <c r="AS59" s="402">
        <f>新建!AU123</f>
        <v>12981</v>
      </c>
      <c r="AT59" s="402">
        <f>新建!AV123</f>
        <v>0</v>
      </c>
      <c r="AU59" s="402">
        <f>新建!AW123</f>
        <v>2000</v>
      </c>
      <c r="AV59" s="402">
        <f>新建!AX123</f>
        <v>0</v>
      </c>
      <c r="AW59" s="402">
        <f>新建!AY123</f>
        <v>0</v>
      </c>
      <c r="AX59" s="402">
        <f>新建!AZ123</f>
        <v>0</v>
      </c>
      <c r="AY59" s="402">
        <f>新建!BA123</f>
        <v>0</v>
      </c>
      <c r="AZ59" s="402">
        <f>新建!BB123</f>
        <v>10981</v>
      </c>
      <c r="BA59" s="402">
        <f>新建!BC123</f>
        <v>0</v>
      </c>
      <c r="BB59" s="402">
        <f>新建!BD123</f>
        <v>0</v>
      </c>
      <c r="BC59" s="370" t="str">
        <f>新建!BF123</f>
        <v>教育专班</v>
      </c>
      <c r="BD59" s="370" t="str">
        <f>新建!BG123</f>
        <v>州教育局</v>
      </c>
      <c r="BE59" s="370" t="str">
        <f>新建!BH123</f>
        <v>阿依古丽·白仙阿里</v>
      </c>
      <c r="BF59" s="370" t="str">
        <f>新建!BI123</f>
        <v>阿图什市</v>
      </c>
      <c r="BG59" s="370" t="str">
        <f>新建!BJ123</f>
        <v>努尔加玛丽·尼亚孜</v>
      </c>
      <c r="BH59" s="370" t="str">
        <f>新建!BK123</f>
        <v>阿图什市教育局</v>
      </c>
      <c r="BI59" s="370" t="str">
        <f>新建!BL123</f>
        <v>赵馥香</v>
      </c>
      <c r="BJ59" s="402">
        <f>新建!BM123</f>
        <v>13899486582</v>
      </c>
      <c r="BK59" s="402" t="str">
        <f>新建!BN123</f>
        <v>王志敏</v>
      </c>
      <c r="BL59" s="402">
        <f>新建!BO123</f>
        <v>15209089555</v>
      </c>
      <c r="BM59" s="370" t="str">
        <f>新建!BP123</f>
        <v>新城街道</v>
      </c>
      <c r="BN59" s="370" t="str">
        <f>新建!BQ123</f>
        <v>工业园区</v>
      </c>
      <c r="BO59" s="403" t="str">
        <f>新建!BR123</f>
        <v>8.15日年度投资减少5019万元</v>
      </c>
    </row>
    <row r="60" ht="42" customHeight="1" spans="1:67">
      <c r="A60" s="402">
        <f>新建!A139</f>
        <v>109</v>
      </c>
      <c r="B60" s="402">
        <f>新建!B139</f>
        <v>1</v>
      </c>
      <c r="C60" s="402" t="str">
        <f>新建!C139</f>
        <v>阿图什市</v>
      </c>
      <c r="D60" s="402">
        <f>新建!D139</f>
        <v>1</v>
      </c>
      <c r="E60" s="402">
        <f>新建!E139</f>
        <v>8000</v>
      </c>
      <c r="F60" s="403" t="str">
        <f>新建!F139</f>
        <v>阿图什市街道办事处社区卫生服务中心</v>
      </c>
      <c r="G60" s="403" t="str">
        <f>新建!G139</f>
        <v>新建社区卫生服务中心3座，总建筑面家11949.3平方米及配套附属设施建设</v>
      </c>
      <c r="H60" s="402">
        <f>新建!H139</f>
        <v>8000</v>
      </c>
      <c r="I60" s="402">
        <f>新建!I139</f>
        <v>0</v>
      </c>
      <c r="J60" s="402">
        <f>新建!J139</f>
        <v>8000</v>
      </c>
      <c r="K60" s="402">
        <f>新建!K139</f>
        <v>1</v>
      </c>
      <c r="L60" s="402">
        <f>新建!L139</f>
        <v>1</v>
      </c>
      <c r="M60" s="402">
        <f>新建!M139</f>
        <v>1</v>
      </c>
      <c r="N60" s="402">
        <f>新建!N139</f>
        <v>1</v>
      </c>
      <c r="O60" s="402">
        <f>新建!O139</f>
        <v>1</v>
      </c>
      <c r="P60" s="402">
        <f>新建!P139</f>
        <v>0</v>
      </c>
      <c r="Q60" s="402">
        <f>新建!Q139</f>
        <v>1</v>
      </c>
      <c r="R60" s="402">
        <f>新建!R139</f>
        <v>0</v>
      </c>
      <c r="S60" s="402">
        <f>新建!T139</f>
        <v>0</v>
      </c>
      <c r="T60" s="402">
        <f>新建!V139</f>
        <v>1</v>
      </c>
      <c r="U60" s="402">
        <f>新建!W139</f>
        <v>8000</v>
      </c>
      <c r="V60" s="402">
        <f>新建!X139</f>
        <v>8000</v>
      </c>
      <c r="W60" s="402">
        <f>新建!Y139</f>
        <v>0</v>
      </c>
      <c r="X60" s="402">
        <f>新建!Z139</f>
        <v>8000</v>
      </c>
      <c r="Y60" s="402">
        <f>新建!AA139</f>
        <v>4600</v>
      </c>
      <c r="Z60" s="404">
        <f>新建!AB139</f>
        <v>0.575</v>
      </c>
      <c r="AA60" s="402">
        <f>新建!AC139</f>
        <v>6500</v>
      </c>
      <c r="AB60" s="402">
        <f>新建!AD139</f>
        <v>1</v>
      </c>
      <c r="AC60" s="402">
        <f>新建!AE139</f>
        <v>1680</v>
      </c>
      <c r="AD60" s="402">
        <f>新建!AF139</f>
        <v>0</v>
      </c>
      <c r="AE60" s="402">
        <f>新建!AG139</f>
        <v>6000</v>
      </c>
      <c r="AF60" s="402">
        <f>新建!AH139</f>
        <v>-1400</v>
      </c>
      <c r="AG60" s="405">
        <f>新建!AI139</f>
        <v>44740</v>
      </c>
      <c r="AH60" s="402">
        <f>新建!AJ139</f>
        <v>1</v>
      </c>
      <c r="AI60" s="402">
        <f>新建!AK139</f>
        <v>0</v>
      </c>
      <c r="AJ60" s="402">
        <f>新建!AL139</f>
        <v>6</v>
      </c>
      <c r="AK60" s="402">
        <f>新建!AM139</f>
        <v>6</v>
      </c>
      <c r="AL60" s="404">
        <f>新建!AN139</f>
        <v>1</v>
      </c>
      <c r="AM60" s="403" t="str">
        <f>新建!AO139</f>
        <v>一标四层浇筑封顶、二标正在浇筑4层（共6层），三标二层浇筑封顶。</v>
      </c>
      <c r="AN60" s="402">
        <f>新建!AP139</f>
        <v>0</v>
      </c>
      <c r="AO60" s="402">
        <f>新建!AQ139</f>
        <v>0</v>
      </c>
      <c r="AP60" s="370">
        <f>新建!AR139</f>
        <v>0</v>
      </c>
      <c r="AQ60" s="402">
        <f>新建!AS139</f>
        <v>0</v>
      </c>
      <c r="AR60" s="402">
        <f>新建!AT139</f>
        <v>0</v>
      </c>
      <c r="AS60" s="402">
        <f>新建!AU139</f>
        <v>8000</v>
      </c>
      <c r="AT60" s="402">
        <f>新建!AV139</f>
        <v>0</v>
      </c>
      <c r="AU60" s="402">
        <f>新建!AW139</f>
        <v>0</v>
      </c>
      <c r="AV60" s="402">
        <f>新建!AX139</f>
        <v>8000</v>
      </c>
      <c r="AW60" s="402">
        <f>新建!AY139</f>
        <v>0</v>
      </c>
      <c r="AX60" s="402">
        <f>新建!AZ139</f>
        <v>0</v>
      </c>
      <c r="AY60" s="402">
        <f>新建!BA139</f>
        <v>0</v>
      </c>
      <c r="AZ60" s="402">
        <f>新建!BB139</f>
        <v>0</v>
      </c>
      <c r="BA60" s="402">
        <f>新建!BC139</f>
        <v>0</v>
      </c>
      <c r="BB60" s="402">
        <f>新建!BD139</f>
        <v>0</v>
      </c>
      <c r="BC60" s="370" t="str">
        <f>新建!BF139</f>
        <v>卫生专班</v>
      </c>
      <c r="BD60" s="370" t="str">
        <f>新建!BG139</f>
        <v>州卫健委</v>
      </c>
      <c r="BE60" s="370" t="str">
        <f>新建!BH139</f>
        <v>王良森</v>
      </c>
      <c r="BF60" s="370" t="str">
        <f>新建!BI139</f>
        <v>阿图什市</v>
      </c>
      <c r="BG60" s="370" t="str">
        <f>新建!BJ139</f>
        <v>努尔加玛丽·尼亚孜</v>
      </c>
      <c r="BH60" s="370" t="str">
        <f>新建!BK139</f>
        <v>阿图什市卫健委</v>
      </c>
      <c r="BI60" s="370" t="str">
        <f>新建!BL139</f>
        <v>石光荣</v>
      </c>
      <c r="BJ60" s="402">
        <f>新建!BM139</f>
        <v>15276817227</v>
      </c>
      <c r="BK60" s="402" t="str">
        <f>新建!BN139</f>
        <v>克州鑫源 邹海燕
克州永新 李全力
克州第二建 蒋天府</v>
      </c>
      <c r="BL60" s="402" t="str">
        <f>新建!BO139</f>
        <v>18809089099、
15160868127、
18399756355</v>
      </c>
      <c r="BM60" s="370" t="str">
        <f>新建!BP139</f>
        <v>幸福街道、光明街道、新城街道</v>
      </c>
      <c r="BN60" s="370">
        <f>新建!BQ139</f>
        <v>0</v>
      </c>
      <c r="BO60" s="403" t="str">
        <f>新建!BR139</f>
        <v>5.24日替换</v>
      </c>
    </row>
    <row r="61" ht="42" customHeight="1" spans="1:67">
      <c r="A61" s="402">
        <f>新建!A146</f>
        <v>114</v>
      </c>
      <c r="B61" s="402">
        <f>新建!B146</f>
        <v>1</v>
      </c>
      <c r="C61" s="402" t="str">
        <f>新建!C146</f>
        <v>阿图什市</v>
      </c>
      <c r="D61" s="402">
        <f>新建!D146</f>
        <v>1</v>
      </c>
      <c r="E61" s="402">
        <f>新建!E146</f>
        <v>3244</v>
      </c>
      <c r="F61" s="403" t="str">
        <f>新建!F146</f>
        <v>克州三千年风情街提升改造项目</v>
      </c>
      <c r="G61" s="403" t="str">
        <f>新建!G146</f>
        <v>新建休闲娱乐区及游客服务中心提升改造、游步道建设</v>
      </c>
      <c r="H61" s="402">
        <f>新建!H146</f>
        <v>4054.5</v>
      </c>
      <c r="I61" s="402">
        <f>新建!I146</f>
        <v>0</v>
      </c>
      <c r="J61" s="402">
        <f>新建!J146</f>
        <v>4054.5</v>
      </c>
      <c r="K61" s="402">
        <f>新建!K146</f>
        <v>1</v>
      </c>
      <c r="L61" s="402">
        <f>新建!L146</f>
        <v>1</v>
      </c>
      <c r="M61" s="402">
        <f>新建!M146</f>
        <v>1</v>
      </c>
      <c r="N61" s="402">
        <f>新建!N146</f>
        <v>1</v>
      </c>
      <c r="O61" s="402">
        <f>新建!O146</f>
        <v>1</v>
      </c>
      <c r="P61" s="402">
        <f>新建!P146</f>
        <v>0</v>
      </c>
      <c r="Q61" s="402">
        <f>新建!Q146</f>
        <v>1</v>
      </c>
      <c r="R61" s="402">
        <f>新建!R146</f>
        <v>0</v>
      </c>
      <c r="S61" s="402">
        <f>新建!T146</f>
        <v>0</v>
      </c>
      <c r="T61" s="402">
        <f>新建!V146</f>
        <v>1</v>
      </c>
      <c r="U61" s="402">
        <f>新建!W146</f>
        <v>4054.5</v>
      </c>
      <c r="V61" s="402">
        <f>新建!X146</f>
        <v>4054.5</v>
      </c>
      <c r="W61" s="402">
        <f>新建!Y146</f>
        <v>0</v>
      </c>
      <c r="X61" s="402">
        <f>新建!Z146</f>
        <v>4054.5</v>
      </c>
      <c r="Y61" s="402">
        <f>新建!AA146</f>
        <v>3400</v>
      </c>
      <c r="Z61" s="404">
        <f>新建!AB146</f>
        <v>0.838574423480084</v>
      </c>
      <c r="AA61" s="402">
        <f>新建!AC146</f>
        <v>3500</v>
      </c>
      <c r="AB61" s="402">
        <f>新建!AD146</f>
        <v>1</v>
      </c>
      <c r="AC61" s="402">
        <f>新建!AE146</f>
        <v>2573</v>
      </c>
      <c r="AD61" s="402">
        <f>新建!AF146</f>
        <v>0</v>
      </c>
      <c r="AE61" s="402">
        <f>新建!AG146</f>
        <v>3040.875</v>
      </c>
      <c r="AF61" s="402">
        <f>新建!AH146</f>
        <v>359.125</v>
      </c>
      <c r="AG61" s="405">
        <f>新建!AI146</f>
        <v>44621</v>
      </c>
      <c r="AH61" s="402">
        <f>新建!AJ146</f>
        <v>1</v>
      </c>
      <c r="AI61" s="402">
        <f>新建!AK146</f>
        <v>0</v>
      </c>
      <c r="AJ61" s="402">
        <f>新建!AL146</f>
        <v>83</v>
      </c>
      <c r="AK61" s="402">
        <f>新建!AM146</f>
        <v>83</v>
      </c>
      <c r="AL61" s="404">
        <f>新建!AN146</f>
        <v>1</v>
      </c>
      <c r="AM61" s="403" t="str">
        <f>新建!AO146</f>
        <v>完工已验收</v>
      </c>
      <c r="AN61" s="402">
        <f>新建!AP146</f>
        <v>0</v>
      </c>
      <c r="AO61" s="402">
        <f>新建!AQ146</f>
        <v>0</v>
      </c>
      <c r="AP61" s="370">
        <f>新建!AR146</f>
        <v>0</v>
      </c>
      <c r="AQ61" s="402">
        <f>新建!AS146</f>
        <v>0</v>
      </c>
      <c r="AR61" s="402">
        <f>新建!AT146</f>
        <v>0</v>
      </c>
      <c r="AS61" s="402">
        <f>新建!AU146</f>
        <v>4054.5</v>
      </c>
      <c r="AT61" s="402">
        <f>新建!AV146</f>
        <v>0</v>
      </c>
      <c r="AU61" s="402">
        <f>新建!AW146</f>
        <v>3243.6</v>
      </c>
      <c r="AV61" s="402">
        <f>新建!AX146</f>
        <v>0</v>
      </c>
      <c r="AW61" s="402">
        <f>新建!AY146</f>
        <v>0</v>
      </c>
      <c r="AX61" s="402">
        <f>新建!AZ146</f>
        <v>0</v>
      </c>
      <c r="AY61" s="402">
        <f>新建!BA146</f>
        <v>0</v>
      </c>
      <c r="AZ61" s="402">
        <f>新建!BB146</f>
        <v>0</v>
      </c>
      <c r="BA61" s="402">
        <f>新建!BC146</f>
        <v>810.9</v>
      </c>
      <c r="BB61" s="402">
        <f>新建!BD146</f>
        <v>0</v>
      </c>
      <c r="BC61" s="370" t="str">
        <f>新建!BF146</f>
        <v>文化体育旅游专班</v>
      </c>
      <c r="BD61" s="370" t="str">
        <f>新建!BG146</f>
        <v>州文旅局</v>
      </c>
      <c r="BE61" s="370" t="str">
        <f>新建!BH146</f>
        <v>马中阳</v>
      </c>
      <c r="BF61" s="370" t="str">
        <f>新建!BI146</f>
        <v>阿图什市</v>
      </c>
      <c r="BG61" s="370" t="str">
        <f>新建!BJ146</f>
        <v>岳俊</v>
      </c>
      <c r="BH61" s="370" t="str">
        <f>新建!BK146</f>
        <v>阿图什市文旅局</v>
      </c>
      <c r="BI61" s="370" t="str">
        <f>新建!BL146</f>
        <v>太来提·吐拉洪</v>
      </c>
      <c r="BJ61" s="402">
        <f>新建!BM146</f>
        <v>13899490121</v>
      </c>
      <c r="BK61" s="402" t="str">
        <f>新建!BN146</f>
        <v>胡晓伟</v>
      </c>
      <c r="BL61" s="402">
        <f>新建!BO146</f>
        <v>13899812724</v>
      </c>
      <c r="BM61" s="370" t="str">
        <f>新建!BP146</f>
        <v>光明街道</v>
      </c>
      <c r="BN61" s="370" t="str">
        <f>新建!BQ146</f>
        <v>三千年风景街</v>
      </c>
      <c r="BO61" s="403" t="str">
        <f>新建!BR146</f>
        <v>到位产业发展资金3244万</v>
      </c>
    </row>
    <row r="62" ht="42" customHeight="1" spans="1:67">
      <c r="A62" s="402">
        <f>新建!A147</f>
        <v>115</v>
      </c>
      <c r="B62" s="402">
        <f>新建!B147</f>
        <v>1</v>
      </c>
      <c r="C62" s="402" t="str">
        <f>新建!C147</f>
        <v>阿图什市</v>
      </c>
      <c r="D62" s="402">
        <f>新建!D147</f>
        <v>1</v>
      </c>
      <c r="E62" s="402">
        <f>新建!E147</f>
        <v>826</v>
      </c>
      <c r="F62" s="403" t="str">
        <f>新建!F147</f>
        <v>阿图什市怪柳林提升改造项目</v>
      </c>
      <c r="G62" s="403" t="str">
        <f>新建!G147</f>
        <v>新建游客服务中心、游步道、厕所、围栏、石屋展示厅</v>
      </c>
      <c r="H62" s="402">
        <f>新建!H147</f>
        <v>1180</v>
      </c>
      <c r="I62" s="402">
        <f>新建!I147</f>
        <v>0</v>
      </c>
      <c r="J62" s="402">
        <f>新建!J147</f>
        <v>1180</v>
      </c>
      <c r="K62" s="402">
        <f>新建!K147</f>
        <v>1</v>
      </c>
      <c r="L62" s="402">
        <f>新建!L147</f>
        <v>1</v>
      </c>
      <c r="M62" s="402">
        <f>新建!M147</f>
        <v>1</v>
      </c>
      <c r="N62" s="402">
        <f>新建!N147</f>
        <v>1</v>
      </c>
      <c r="O62" s="402">
        <f>新建!O147</f>
        <v>1</v>
      </c>
      <c r="P62" s="402">
        <f>新建!P147</f>
        <v>0</v>
      </c>
      <c r="Q62" s="402">
        <f>新建!Q147</f>
        <v>1</v>
      </c>
      <c r="R62" s="402">
        <f>新建!R147</f>
        <v>0</v>
      </c>
      <c r="S62" s="402">
        <f>新建!T147</f>
        <v>0</v>
      </c>
      <c r="T62" s="402">
        <f>新建!V147</f>
        <v>1</v>
      </c>
      <c r="U62" s="402">
        <f>新建!W147</f>
        <v>1180</v>
      </c>
      <c r="V62" s="402">
        <f>新建!X147</f>
        <v>1180</v>
      </c>
      <c r="W62" s="402">
        <f>新建!Y147</f>
        <v>0</v>
      </c>
      <c r="X62" s="402">
        <f>新建!Z147</f>
        <v>1180</v>
      </c>
      <c r="Y62" s="402">
        <f>新建!AA147</f>
        <v>800</v>
      </c>
      <c r="Z62" s="404">
        <f>新建!AB147</f>
        <v>0.677966101694915</v>
      </c>
      <c r="AA62" s="402">
        <f>新建!AC147</f>
        <v>900</v>
      </c>
      <c r="AB62" s="402">
        <f>新建!AD147</f>
        <v>1</v>
      </c>
      <c r="AC62" s="402">
        <f>新建!AE147</f>
        <v>572</v>
      </c>
      <c r="AD62" s="402">
        <f>新建!AF147</f>
        <v>0</v>
      </c>
      <c r="AE62" s="402">
        <f>新建!AG147</f>
        <v>885</v>
      </c>
      <c r="AF62" s="402">
        <f>新建!AH147</f>
        <v>-85</v>
      </c>
      <c r="AG62" s="405">
        <f>新建!AI147</f>
        <v>44691</v>
      </c>
      <c r="AH62" s="402">
        <f>新建!AJ147</f>
        <v>1</v>
      </c>
      <c r="AI62" s="402">
        <f>新建!AK147</f>
        <v>0</v>
      </c>
      <c r="AJ62" s="402">
        <f>新建!AL147</f>
        <v>30</v>
      </c>
      <c r="AK62" s="402">
        <f>新建!AM147</f>
        <v>20</v>
      </c>
      <c r="AL62" s="404">
        <f>新建!AN147</f>
        <v>0.666666666666667</v>
      </c>
      <c r="AM62" s="403" t="str">
        <f>新建!AO147</f>
        <v>正在更换种植土，铺设灌溉管道。</v>
      </c>
      <c r="AN62" s="402">
        <f>新建!AP147</f>
        <v>0</v>
      </c>
      <c r="AO62" s="402">
        <f>新建!AQ147</f>
        <v>0</v>
      </c>
      <c r="AP62" s="370" t="str">
        <f>新建!AR147</f>
        <v>（室内装修的半成品材料、标示标牌在喀什进不来）</v>
      </c>
      <c r="AQ62" s="402">
        <f>新建!AS147</f>
        <v>0</v>
      </c>
      <c r="AR62" s="402">
        <f>新建!AT147</f>
        <v>0</v>
      </c>
      <c r="AS62" s="402">
        <f>新建!AU147</f>
        <v>1180</v>
      </c>
      <c r="AT62" s="402">
        <f>新建!AV147</f>
        <v>0</v>
      </c>
      <c r="AU62" s="402">
        <f>新建!AW147</f>
        <v>826</v>
      </c>
      <c r="AV62" s="402">
        <f>新建!AX147</f>
        <v>0</v>
      </c>
      <c r="AW62" s="402">
        <f>新建!AY147</f>
        <v>0</v>
      </c>
      <c r="AX62" s="402">
        <f>新建!AZ147</f>
        <v>0</v>
      </c>
      <c r="AY62" s="402">
        <f>新建!BA147</f>
        <v>0</v>
      </c>
      <c r="AZ62" s="402">
        <f>新建!BB147</f>
        <v>0</v>
      </c>
      <c r="BA62" s="402">
        <f>新建!BC147</f>
        <v>354</v>
      </c>
      <c r="BB62" s="402">
        <f>新建!BD147</f>
        <v>0</v>
      </c>
      <c r="BC62" s="370" t="str">
        <f>新建!BF147</f>
        <v>文化体育旅游专班</v>
      </c>
      <c r="BD62" s="370" t="str">
        <f>新建!BG147</f>
        <v>州文旅局</v>
      </c>
      <c r="BE62" s="370" t="str">
        <f>新建!BH147</f>
        <v>马中阳</v>
      </c>
      <c r="BF62" s="370" t="str">
        <f>新建!BI147</f>
        <v>阿图什市</v>
      </c>
      <c r="BG62" s="370" t="str">
        <f>新建!BJ147</f>
        <v>岳俊</v>
      </c>
      <c r="BH62" s="370" t="str">
        <f>新建!BK147</f>
        <v>阿图什市文旅局</v>
      </c>
      <c r="BI62" s="370" t="str">
        <f>新建!BL147</f>
        <v>太来提·吐拉洪</v>
      </c>
      <c r="BJ62" s="402">
        <f>新建!BM147</f>
        <v>13899490121</v>
      </c>
      <c r="BK62" s="402" t="str">
        <f>新建!BN147</f>
        <v>陈新辉</v>
      </c>
      <c r="BL62" s="402">
        <f>新建!BO147</f>
        <v>13899133609</v>
      </c>
      <c r="BM62" s="370" t="str">
        <f>新建!BP147</f>
        <v>哈拉峻乡</v>
      </c>
      <c r="BN62" s="370" t="str">
        <f>新建!BQ147</f>
        <v>琼哈拉峻村</v>
      </c>
      <c r="BO62" s="403" t="str">
        <f>新建!BR147</f>
        <v>到位产业发展资金826万元</v>
      </c>
    </row>
    <row r="63" ht="42" customHeight="1" spans="1:67">
      <c r="A63" s="402">
        <f>新建!A148</f>
        <v>116</v>
      </c>
      <c r="B63" s="402">
        <f>新建!B148</f>
        <v>1</v>
      </c>
      <c r="C63" s="402" t="str">
        <f>新建!C148</f>
        <v>阿图什市</v>
      </c>
      <c r="D63" s="402">
        <f>新建!D148</f>
        <v>1</v>
      </c>
      <c r="E63" s="402">
        <f>新建!E148</f>
        <v>1350</v>
      </c>
      <c r="F63" s="403" t="str">
        <f>新建!F148</f>
        <v>阿湖乡阿热阿其克游乐园项目</v>
      </c>
      <c r="G63" s="403" t="str">
        <f>新建!G148</f>
        <v>总建筑面积平方米16530平方米</v>
      </c>
      <c r="H63" s="402">
        <f>新建!H148</f>
        <v>1350</v>
      </c>
      <c r="I63" s="402">
        <f>新建!I148</f>
        <v>0</v>
      </c>
      <c r="J63" s="402">
        <f>新建!J148</f>
        <v>1350</v>
      </c>
      <c r="K63" s="402">
        <f>新建!K148</f>
        <v>1</v>
      </c>
      <c r="L63" s="402">
        <f>新建!L148</f>
        <v>1</v>
      </c>
      <c r="M63" s="402">
        <f>新建!M148</f>
        <v>1</v>
      </c>
      <c r="N63" s="402">
        <f>新建!N148</f>
        <v>1</v>
      </c>
      <c r="O63" s="402">
        <f>新建!O148</f>
        <v>1</v>
      </c>
      <c r="P63" s="402">
        <f>新建!P148</f>
        <v>0</v>
      </c>
      <c r="Q63" s="402">
        <f>新建!Q148</f>
        <v>1</v>
      </c>
      <c r="R63" s="402">
        <f>新建!R148</f>
        <v>0</v>
      </c>
      <c r="S63" s="402">
        <f>新建!T148</f>
        <v>0</v>
      </c>
      <c r="T63" s="402">
        <f>新建!V148</f>
        <v>1</v>
      </c>
      <c r="U63" s="402">
        <f>新建!W148</f>
        <v>1350</v>
      </c>
      <c r="V63" s="402">
        <f>新建!X148</f>
        <v>1350</v>
      </c>
      <c r="W63" s="402">
        <f>新建!Y148</f>
        <v>0</v>
      </c>
      <c r="X63" s="402">
        <f>新建!Z148</f>
        <v>1350</v>
      </c>
      <c r="Y63" s="402">
        <f>新建!AA148</f>
        <v>800</v>
      </c>
      <c r="Z63" s="404">
        <f>新建!AB148</f>
        <v>0.592592592592593</v>
      </c>
      <c r="AA63" s="402">
        <f>新建!AC148</f>
        <v>1080</v>
      </c>
      <c r="AB63" s="402">
        <f>新建!AD148</f>
        <v>0</v>
      </c>
      <c r="AC63" s="402">
        <f>新建!AE148</f>
        <v>0</v>
      </c>
      <c r="AD63" s="402">
        <f>新建!AF148</f>
        <v>44844</v>
      </c>
      <c r="AE63" s="402">
        <f>新建!AG148</f>
        <v>1012.5</v>
      </c>
      <c r="AF63" s="402">
        <f>新建!AH148</f>
        <v>-212.5</v>
      </c>
      <c r="AG63" s="405">
        <f>新建!AI148</f>
        <v>44629</v>
      </c>
      <c r="AH63" s="402">
        <f>新建!AJ148</f>
        <v>1</v>
      </c>
      <c r="AI63" s="402">
        <f>新建!AK148</f>
        <v>0</v>
      </c>
      <c r="AJ63" s="402">
        <f>新建!AL148</f>
        <v>15</v>
      </c>
      <c r="AK63" s="402">
        <f>新建!AM148</f>
        <v>15</v>
      </c>
      <c r="AL63" s="404">
        <f>新建!AN148</f>
        <v>1</v>
      </c>
      <c r="AM63" s="403" t="str">
        <f>新建!AO148</f>
        <v>已完成路面硬化工程，卡丁车场地硬化工程并投入使用，沙滩车投入使用。</v>
      </c>
      <c r="AN63" s="402">
        <f>新建!AP148</f>
        <v>0</v>
      </c>
      <c r="AO63" s="402">
        <f>新建!AQ148</f>
        <v>0</v>
      </c>
      <c r="AP63" s="370">
        <f>新建!AR148</f>
        <v>0</v>
      </c>
      <c r="AQ63" s="402">
        <f>新建!AS148</f>
        <v>0</v>
      </c>
      <c r="AR63" s="402">
        <f>新建!AT148</f>
        <v>0</v>
      </c>
      <c r="AS63" s="402">
        <f>新建!AU148</f>
        <v>1350</v>
      </c>
      <c r="AT63" s="402">
        <f>新建!AV148</f>
        <v>0</v>
      </c>
      <c r="AU63" s="402">
        <f>新建!AW148</f>
        <v>0</v>
      </c>
      <c r="AV63" s="402">
        <f>新建!AX148</f>
        <v>0</v>
      </c>
      <c r="AW63" s="402">
        <f>新建!AY148</f>
        <v>0</v>
      </c>
      <c r="AX63" s="402">
        <f>新建!AZ148</f>
        <v>0</v>
      </c>
      <c r="AY63" s="402">
        <f>新建!BA148</f>
        <v>0</v>
      </c>
      <c r="AZ63" s="402">
        <f>新建!BB148</f>
        <v>0</v>
      </c>
      <c r="BA63" s="402">
        <f>新建!BC148</f>
        <v>1350</v>
      </c>
      <c r="BB63" s="402">
        <f>新建!BD148</f>
        <v>0</v>
      </c>
      <c r="BC63" s="370" t="str">
        <f>新建!BF148</f>
        <v>文化体育旅游专班</v>
      </c>
      <c r="BD63" s="370" t="str">
        <f>新建!BG148</f>
        <v>州文旅局</v>
      </c>
      <c r="BE63" s="370" t="str">
        <f>新建!BH148</f>
        <v>马中阳</v>
      </c>
      <c r="BF63" s="370" t="str">
        <f>新建!BI148</f>
        <v>阿图什市</v>
      </c>
      <c r="BG63" s="370" t="str">
        <f>新建!BJ148</f>
        <v>岳俊</v>
      </c>
      <c r="BH63" s="370" t="str">
        <f>新建!BK148</f>
        <v>阿图什市文旅局</v>
      </c>
      <c r="BI63" s="370" t="str">
        <f>新建!BL148</f>
        <v>太来提·吐拉洪</v>
      </c>
      <c r="BJ63" s="402">
        <f>新建!BM148</f>
        <v>13899490121</v>
      </c>
      <c r="BK63" s="402" t="str">
        <f>新建!BN148</f>
        <v>阿不都克尤木·艾尔肯</v>
      </c>
      <c r="BL63" s="402">
        <f>新建!BO148</f>
        <v>13899138822</v>
      </c>
      <c r="BM63" s="370" t="str">
        <f>新建!BP148</f>
        <v>阿湖乡</v>
      </c>
      <c r="BN63" s="370" t="str">
        <f>新建!BQ148</f>
        <v>阿其克村</v>
      </c>
      <c r="BO63" s="403" t="str">
        <f>新建!BR148</f>
        <v>4.27调整</v>
      </c>
    </row>
    <row r="64" ht="42" customHeight="1" spans="1:67">
      <c r="A64" s="402">
        <f>新建!A223</f>
        <v>183</v>
      </c>
      <c r="B64" s="402">
        <f>新建!B223</f>
        <v>1</v>
      </c>
      <c r="C64" s="402" t="str">
        <f>新建!C223</f>
        <v>阿图什市</v>
      </c>
      <c r="D64" s="402">
        <f>新建!D223</f>
        <v>1</v>
      </c>
      <c r="E64" s="402">
        <f>新建!E223</f>
        <v>4000</v>
      </c>
      <c r="F64" s="403" t="str">
        <f>新建!F223</f>
        <v>阿图什市环球矿业有限公司尾矿综合回收利用选厂设备技术改造项目</v>
      </c>
      <c r="G64" s="403" t="str">
        <f>新建!G223</f>
        <v>破碎线2台、球磨机2台、、在线监测成套设备1套、干排设备1台、渣浆泵34台等设备更新替换</v>
      </c>
      <c r="H64" s="402">
        <f>新建!H223</f>
        <v>4000</v>
      </c>
      <c r="I64" s="402">
        <f>新建!I223</f>
        <v>0</v>
      </c>
      <c r="J64" s="402">
        <f>新建!J223</f>
        <v>4000</v>
      </c>
      <c r="K64" s="402">
        <f>新建!K223</f>
        <v>1</v>
      </c>
      <c r="L64" s="402">
        <f>新建!L223</f>
        <v>1</v>
      </c>
      <c r="M64" s="402">
        <f>新建!M223</f>
        <v>1</v>
      </c>
      <c r="N64" s="402">
        <f>新建!N223</f>
        <v>1</v>
      </c>
      <c r="O64" s="402">
        <f>新建!O223</f>
        <v>1</v>
      </c>
      <c r="P64" s="402">
        <f>新建!P223</f>
        <v>0</v>
      </c>
      <c r="Q64" s="402">
        <f>新建!Q223</f>
        <v>1</v>
      </c>
      <c r="R64" s="402">
        <f>新建!R223</f>
        <v>0</v>
      </c>
      <c r="S64" s="402">
        <f>新建!T223</f>
        <v>0</v>
      </c>
      <c r="T64" s="402">
        <f>新建!V223</f>
        <v>1</v>
      </c>
      <c r="U64" s="402">
        <f>新建!W223</f>
        <v>4000</v>
      </c>
      <c r="V64" s="402">
        <f>新建!X223</f>
        <v>4000</v>
      </c>
      <c r="W64" s="402">
        <f>新建!Y223</f>
        <v>0</v>
      </c>
      <c r="X64" s="402">
        <f>新建!Z223</f>
        <v>4000</v>
      </c>
      <c r="Y64" s="402">
        <f>新建!AA223</f>
        <v>1200</v>
      </c>
      <c r="Z64" s="404">
        <f>新建!AB223</f>
        <v>0.05</v>
      </c>
      <c r="AA64" s="402">
        <f>新建!AC223</f>
        <v>1000</v>
      </c>
      <c r="AB64" s="402">
        <f>新建!AD223</f>
        <v>1</v>
      </c>
      <c r="AC64" s="402">
        <f>新建!AE223</f>
        <v>63</v>
      </c>
      <c r="AD64" s="402">
        <f>新建!AF223</f>
        <v>0</v>
      </c>
      <c r="AE64" s="402">
        <f>新建!AG223</f>
        <v>3000</v>
      </c>
      <c r="AF64" s="402">
        <f>新建!AH223</f>
        <v>-2800</v>
      </c>
      <c r="AG64" s="405">
        <f>新建!AI223</f>
        <v>44788</v>
      </c>
      <c r="AH64" s="402">
        <f>新建!AJ223</f>
        <v>1</v>
      </c>
      <c r="AI64" s="402">
        <f>新建!AK223</f>
        <v>0</v>
      </c>
      <c r="AJ64" s="402">
        <f>新建!AL223</f>
        <v>0</v>
      </c>
      <c r="AK64" s="402">
        <f>新建!AM223</f>
        <v>0</v>
      </c>
      <c r="AL64" s="404" t="e">
        <f>新建!AN223</f>
        <v>#DIV/0!</v>
      </c>
      <c r="AM64" s="403">
        <f>新建!AO223</f>
        <v>0</v>
      </c>
      <c r="AN64" s="402">
        <f>新建!AP223</f>
        <v>0</v>
      </c>
      <c r="AO64" s="402">
        <f>新建!AQ223</f>
        <v>0</v>
      </c>
      <c r="AP64" s="370">
        <f>新建!AR223</f>
        <v>0</v>
      </c>
      <c r="AQ64" s="402">
        <f>新建!AS223</f>
        <v>0</v>
      </c>
      <c r="AR64" s="402">
        <f>新建!AT223</f>
        <v>0</v>
      </c>
      <c r="AS64" s="402">
        <f>新建!AU223</f>
        <v>4000</v>
      </c>
      <c r="AT64" s="402">
        <f>新建!AV223</f>
        <v>0</v>
      </c>
      <c r="AU64" s="402">
        <f>新建!AW223</f>
        <v>0</v>
      </c>
      <c r="AV64" s="402">
        <f>新建!AX223</f>
        <v>0</v>
      </c>
      <c r="AW64" s="402">
        <f>新建!AY223</f>
        <v>0</v>
      </c>
      <c r="AX64" s="402">
        <f>新建!AZ223</f>
        <v>0</v>
      </c>
      <c r="AY64" s="402">
        <f>新建!BA223</f>
        <v>0</v>
      </c>
      <c r="AZ64" s="402">
        <f>新建!BB223</f>
        <v>0</v>
      </c>
      <c r="BA64" s="402">
        <f>新建!BC223</f>
        <v>4000</v>
      </c>
      <c r="BB64" s="402">
        <f>新建!BD223</f>
        <v>0</v>
      </c>
      <c r="BC64" s="370" t="str">
        <f>新建!BF223</f>
        <v>产业专班</v>
      </c>
      <c r="BD64" s="370" t="str">
        <f>新建!BG223</f>
        <v>州工信局</v>
      </c>
      <c r="BE64" s="370" t="str">
        <f>新建!BH223</f>
        <v>刘鹏</v>
      </c>
      <c r="BF64" s="370" t="str">
        <f>新建!BI223</f>
        <v>阿图什市</v>
      </c>
      <c r="BG64" s="370" t="str">
        <f>新建!BJ223</f>
        <v>岳俊</v>
      </c>
      <c r="BH64" s="370" t="str">
        <f>新建!BK223</f>
        <v>阿图什市商信委</v>
      </c>
      <c r="BI64" s="370" t="str">
        <f>新建!BL223</f>
        <v>董雪丽</v>
      </c>
      <c r="BJ64" s="402">
        <f>新建!BM223</f>
        <v>13199758888</v>
      </c>
      <c r="BK64" s="402">
        <f>新建!BN223</f>
        <v>0</v>
      </c>
      <c r="BL64" s="402">
        <f>新建!BO223</f>
        <v>0</v>
      </c>
      <c r="BM64" s="370" t="str">
        <f>新建!BP223</f>
        <v>松他克镇</v>
      </c>
      <c r="BN64" s="370" t="str">
        <f>新建!BQ223</f>
        <v>阿孜汗村、麦谢提村、松他克村等</v>
      </c>
      <c r="BO64" s="403" t="str">
        <f>新建!BR223</f>
        <v>9.7日替换</v>
      </c>
    </row>
    <row r="65" ht="42" customHeight="1" spans="1:67">
      <c r="A65" s="402">
        <f>新建!A220</f>
        <v>180</v>
      </c>
      <c r="B65" s="402">
        <f>新建!B220</f>
        <v>1</v>
      </c>
      <c r="C65" s="402" t="str">
        <f>新建!C220</f>
        <v>阿图什市</v>
      </c>
      <c r="D65" s="402">
        <f>新建!D220</f>
        <v>1</v>
      </c>
      <c r="E65" s="402">
        <f>新建!E220</f>
        <v>4000</v>
      </c>
      <c r="F65" s="403" t="str">
        <f>新建!F220</f>
        <v>克州山州针织品有限责任公司年产200万双手套建设项目</v>
      </c>
      <c r="G65" s="403" t="str">
        <f>新建!G220</f>
        <v>采购安装500台新得力高速手套机，后道设备新得力打包机2组，手套卷口机20组等</v>
      </c>
      <c r="H65" s="402">
        <f>新建!H220</f>
        <v>4000</v>
      </c>
      <c r="I65" s="402">
        <f>新建!I220</f>
        <v>0</v>
      </c>
      <c r="J65" s="402">
        <f>新建!J220</f>
        <v>4000</v>
      </c>
      <c r="K65" s="402">
        <f>新建!K220</f>
        <v>1</v>
      </c>
      <c r="L65" s="402">
        <f>新建!L220</f>
        <v>1</v>
      </c>
      <c r="M65" s="402">
        <f>新建!M220</f>
        <v>1</v>
      </c>
      <c r="N65" s="402">
        <f>新建!N220</f>
        <v>1</v>
      </c>
      <c r="O65" s="402">
        <f>新建!O220</f>
        <v>1</v>
      </c>
      <c r="P65" s="402">
        <f>新建!P220</f>
        <v>0</v>
      </c>
      <c r="Q65" s="402">
        <f>新建!Q220</f>
        <v>1</v>
      </c>
      <c r="R65" s="402">
        <f>新建!R220</f>
        <v>0</v>
      </c>
      <c r="S65" s="402">
        <f>新建!T220</f>
        <v>0</v>
      </c>
      <c r="T65" s="402">
        <f>新建!V220</f>
        <v>1</v>
      </c>
      <c r="U65" s="402">
        <f>新建!W220</f>
        <v>4000</v>
      </c>
      <c r="V65" s="402">
        <f>新建!X220</f>
        <v>4000</v>
      </c>
      <c r="W65" s="402">
        <f>新建!Y220</f>
        <v>0</v>
      </c>
      <c r="X65" s="402">
        <f>新建!Z220</f>
        <v>4000</v>
      </c>
      <c r="Y65" s="402">
        <f>新建!AA220</f>
        <v>3000</v>
      </c>
      <c r="Z65" s="404">
        <f>新建!AB220</f>
        <v>0.75</v>
      </c>
      <c r="AA65" s="402">
        <f>新建!AC220</f>
        <v>3200</v>
      </c>
      <c r="AB65" s="402">
        <f>新建!AD220</f>
        <v>1</v>
      </c>
      <c r="AC65" s="402">
        <f>新建!AE220</f>
        <v>0</v>
      </c>
      <c r="AD65" s="402">
        <f>新建!AF220</f>
        <v>0</v>
      </c>
      <c r="AE65" s="402">
        <f>新建!AG220</f>
        <v>3000</v>
      </c>
      <c r="AF65" s="402">
        <f>新建!AH220</f>
        <v>0</v>
      </c>
      <c r="AG65" s="405">
        <f>新建!AI220</f>
        <v>44721</v>
      </c>
      <c r="AH65" s="402">
        <f>新建!AJ220</f>
        <v>1</v>
      </c>
      <c r="AI65" s="402">
        <f>新建!AK220</f>
        <v>0</v>
      </c>
      <c r="AJ65" s="402">
        <f>新建!AL220</f>
        <v>30</v>
      </c>
      <c r="AK65" s="402">
        <f>新建!AM220</f>
        <v>30</v>
      </c>
      <c r="AL65" s="404">
        <f>新建!AN220</f>
        <v>1</v>
      </c>
      <c r="AM65" s="403" t="str">
        <f>新建!AO220</f>
        <v>设备调试基本完成，开始试生产。还有一半设备没到。</v>
      </c>
      <c r="AN65" s="402">
        <f>新建!AP220</f>
        <v>0</v>
      </c>
      <c r="AO65" s="402">
        <f>新建!AQ220</f>
        <v>0</v>
      </c>
      <c r="AP65" s="370">
        <f>新建!AR220</f>
        <v>0</v>
      </c>
      <c r="AQ65" s="402">
        <f>新建!AS220</f>
        <v>0</v>
      </c>
      <c r="AR65" s="402">
        <f>新建!AT220</f>
        <v>0</v>
      </c>
      <c r="AS65" s="402">
        <f>新建!AU220</f>
        <v>4000</v>
      </c>
      <c r="AT65" s="402">
        <f>新建!AV220</f>
        <v>0</v>
      </c>
      <c r="AU65" s="402">
        <f>新建!AW220</f>
        <v>0</v>
      </c>
      <c r="AV65" s="402">
        <f>新建!AX220</f>
        <v>0</v>
      </c>
      <c r="AW65" s="402">
        <f>新建!AY220</f>
        <v>0</v>
      </c>
      <c r="AX65" s="402">
        <f>新建!AZ220</f>
        <v>0</v>
      </c>
      <c r="AY65" s="402">
        <f>新建!BA220</f>
        <v>0</v>
      </c>
      <c r="AZ65" s="402">
        <f>新建!BB220</f>
        <v>0</v>
      </c>
      <c r="BA65" s="402">
        <f>新建!BC220</f>
        <v>4000</v>
      </c>
      <c r="BB65" s="402">
        <f>新建!BD220</f>
        <v>0</v>
      </c>
      <c r="BC65" s="370" t="str">
        <f>新建!BF220</f>
        <v>产业专班</v>
      </c>
      <c r="BD65" s="370" t="str">
        <f>新建!BG220</f>
        <v>州工信局</v>
      </c>
      <c r="BE65" s="370" t="str">
        <f>新建!BH220</f>
        <v>刘鹏</v>
      </c>
      <c r="BF65" s="370" t="str">
        <f>新建!BI220</f>
        <v>阿图什市</v>
      </c>
      <c r="BG65" s="370" t="str">
        <f>新建!BJ220</f>
        <v>何晓波</v>
      </c>
      <c r="BH65" s="370" t="str">
        <f>新建!BK220</f>
        <v>阿图什市商信局</v>
      </c>
      <c r="BI65" s="370" t="str">
        <f>新建!BL220</f>
        <v>高凯</v>
      </c>
      <c r="BJ65" s="402">
        <f>新建!BM220</f>
        <v>13070063768</v>
      </c>
      <c r="BK65" s="402">
        <f>新建!BN220</f>
        <v>0</v>
      </c>
      <c r="BL65" s="402">
        <f>新建!BO220</f>
        <v>0</v>
      </c>
      <c r="BM65" s="370">
        <f>新建!BP220</f>
        <v>0</v>
      </c>
      <c r="BN65" s="370">
        <f>新建!BQ220</f>
        <v>0</v>
      </c>
      <c r="BO65" s="403" t="str">
        <f>新建!BR220</f>
        <v>6.14日替换</v>
      </c>
    </row>
    <row r="66" ht="42" customHeight="1" spans="1:67">
      <c r="A66" s="402">
        <f>新建!A156</f>
        <v>122</v>
      </c>
      <c r="B66" s="402">
        <f>新建!B156</f>
        <v>1</v>
      </c>
      <c r="C66" s="402" t="str">
        <f>新建!C156</f>
        <v>阿图什市</v>
      </c>
      <c r="D66" s="402">
        <f>新建!D156</f>
        <v>1</v>
      </c>
      <c r="E66" s="402">
        <f>新建!E156</f>
        <v>7000</v>
      </c>
      <c r="F66" s="403" t="str">
        <f>新建!F156</f>
        <v>阿图什市供排水一体化建设项目</v>
      </c>
      <c r="G66" s="403" t="str">
        <f>新建!G156</f>
        <v>新建处理量为2万m³/d污水处理厂一座及及配套附属设施建设</v>
      </c>
      <c r="H66" s="402">
        <f>新建!H156</f>
        <v>42115</v>
      </c>
      <c r="I66" s="402">
        <f>新建!I156</f>
        <v>0</v>
      </c>
      <c r="J66" s="402">
        <f>新建!J156</f>
        <v>7000</v>
      </c>
      <c r="K66" s="402">
        <f>新建!K156</f>
        <v>1</v>
      </c>
      <c r="L66" s="402">
        <f>新建!L156</f>
        <v>1</v>
      </c>
      <c r="M66" s="402">
        <f>新建!M156</f>
        <v>1</v>
      </c>
      <c r="N66" s="402">
        <f>新建!N156</f>
        <v>1</v>
      </c>
      <c r="O66" s="402">
        <f>新建!O156</f>
        <v>1</v>
      </c>
      <c r="P66" s="402">
        <f>新建!P156</f>
        <v>0</v>
      </c>
      <c r="Q66" s="402">
        <f>新建!Q156</f>
        <v>1</v>
      </c>
      <c r="R66" s="402">
        <f>新建!R156</f>
        <v>0</v>
      </c>
      <c r="S66" s="402">
        <f>新建!T156</f>
        <v>0</v>
      </c>
      <c r="T66" s="402">
        <f>新建!V156</f>
        <v>1</v>
      </c>
      <c r="U66" s="402">
        <f>新建!W156</f>
        <v>7000</v>
      </c>
      <c r="V66" s="402">
        <f>新建!X156</f>
        <v>7000</v>
      </c>
      <c r="W66" s="402">
        <f>新建!Y156</f>
        <v>0</v>
      </c>
      <c r="X66" s="402">
        <f>新建!Z156</f>
        <v>7000</v>
      </c>
      <c r="Y66" s="402">
        <f>新建!AA156</f>
        <v>3550</v>
      </c>
      <c r="Z66" s="404">
        <f>新建!AB156</f>
        <v>0.507142857142857</v>
      </c>
      <c r="AA66" s="402">
        <f>新建!AC156</f>
        <v>4500</v>
      </c>
      <c r="AB66" s="402">
        <f>新建!AD156</f>
        <v>1</v>
      </c>
      <c r="AC66" s="402">
        <f>新建!AE156</f>
        <v>2974</v>
      </c>
      <c r="AD66" s="402">
        <f>新建!AF156</f>
        <v>0</v>
      </c>
      <c r="AE66" s="402">
        <f>新建!AG156</f>
        <v>5250</v>
      </c>
      <c r="AF66" s="402">
        <f>新建!AH156</f>
        <v>-1700</v>
      </c>
      <c r="AG66" s="405">
        <f>新建!AI156</f>
        <v>44742</v>
      </c>
      <c r="AH66" s="402">
        <f>新建!AJ156</f>
        <v>1</v>
      </c>
      <c r="AI66" s="402">
        <f>新建!AK156</f>
        <v>0</v>
      </c>
      <c r="AJ66" s="402">
        <f>新建!AL156</f>
        <v>3</v>
      </c>
      <c r="AK66" s="402">
        <f>新建!AM156</f>
        <v>3</v>
      </c>
      <c r="AL66" s="404">
        <f>新建!AN156</f>
        <v>1</v>
      </c>
      <c r="AM66" s="403" t="str">
        <f>新建!AO156</f>
        <v>污水处理厂已开工建设，正在进行地基降水工作</v>
      </c>
      <c r="AN66" s="402">
        <f>新建!AP156</f>
        <v>0</v>
      </c>
      <c r="AO66" s="402">
        <f>新建!AQ156</f>
        <v>0</v>
      </c>
      <c r="AP66" s="370">
        <f>新建!AR156</f>
        <v>0</v>
      </c>
      <c r="AQ66" s="402">
        <f>新建!AS156</f>
        <v>0</v>
      </c>
      <c r="AR66" s="402">
        <f>新建!AT156</f>
        <v>0</v>
      </c>
      <c r="AS66" s="402">
        <f>新建!AU156</f>
        <v>7000</v>
      </c>
      <c r="AT66" s="402">
        <f>新建!AV156</f>
        <v>0</v>
      </c>
      <c r="AU66" s="402">
        <f>新建!AW156</f>
        <v>0</v>
      </c>
      <c r="AV66" s="402">
        <f>新建!AX156</f>
        <v>0</v>
      </c>
      <c r="AW66" s="402">
        <f>新建!AY156</f>
        <v>0</v>
      </c>
      <c r="AX66" s="402">
        <f>新建!AZ156</f>
        <v>0</v>
      </c>
      <c r="AY66" s="402">
        <f>新建!BA156</f>
        <v>7000</v>
      </c>
      <c r="AZ66" s="402">
        <f>新建!BB156</f>
        <v>0</v>
      </c>
      <c r="BA66" s="402">
        <f>新建!BC156</f>
        <v>0</v>
      </c>
      <c r="BB66" s="402">
        <f>新建!BD156</f>
        <v>0</v>
      </c>
      <c r="BC66" s="370" t="str">
        <f>新建!BF156</f>
        <v>住房和城乡建设专班</v>
      </c>
      <c r="BD66" s="370" t="str">
        <f>新建!BG156</f>
        <v>州住建局</v>
      </c>
      <c r="BE66" s="370" t="str">
        <f>新建!BH156</f>
        <v>王海江</v>
      </c>
      <c r="BF66" s="370" t="str">
        <f>新建!BI156</f>
        <v>阿图什市</v>
      </c>
      <c r="BG66" s="370" t="str">
        <f>新建!BJ156</f>
        <v>何晓波</v>
      </c>
      <c r="BH66" s="370" t="str">
        <f>新建!BK156</f>
        <v>阿图什市住建局</v>
      </c>
      <c r="BI66" s="370" t="str">
        <f>新建!BL156</f>
        <v>王鑫</v>
      </c>
      <c r="BJ66" s="402">
        <f>新建!BM156</f>
        <v>13579578495</v>
      </c>
      <c r="BK66" s="402">
        <f>新建!BN156</f>
        <v>0</v>
      </c>
      <c r="BL66" s="402">
        <f>新建!BO156</f>
        <v>0</v>
      </c>
      <c r="BM66" s="370" t="str">
        <f>新建!BP156</f>
        <v>幸福街道、光明街道</v>
      </c>
      <c r="BN66" s="370" t="str">
        <f>新建!BQ156</f>
        <v>幸福街道、光明街道</v>
      </c>
      <c r="BO66" s="403" t="str">
        <f>新建!BR156</f>
        <v>9.7投资减少3000万</v>
      </c>
    </row>
    <row r="67" ht="42" customHeight="1" spans="1:67">
      <c r="A67" s="402">
        <f>新建!A157</f>
        <v>123</v>
      </c>
      <c r="B67" s="402">
        <f>新建!B157</f>
        <v>1</v>
      </c>
      <c r="C67" s="402" t="str">
        <f>新建!C157</f>
        <v>阿图什市</v>
      </c>
      <c r="D67" s="402">
        <f>新建!D157</f>
        <v>1</v>
      </c>
      <c r="E67" s="402">
        <f>新建!E157</f>
        <v>7000</v>
      </c>
      <c r="F67" s="403" t="str">
        <f>新建!F157</f>
        <v>阿图什市城乡供热提升改造项目</v>
      </c>
      <c r="G67" s="403" t="str">
        <f>新建!G157</f>
        <v>提升改造阿图什市城区、园区及六乡一镇政府现状锅炉房及配套附属设施建设</v>
      </c>
      <c r="H67" s="402">
        <f>新建!H157</f>
        <v>9130</v>
      </c>
      <c r="I67" s="402">
        <f>新建!I157</f>
        <v>0</v>
      </c>
      <c r="J67" s="402">
        <f>新建!J157</f>
        <v>7000</v>
      </c>
      <c r="K67" s="402">
        <f>新建!K157</f>
        <v>1</v>
      </c>
      <c r="L67" s="402">
        <f>新建!L157</f>
        <v>1</v>
      </c>
      <c r="M67" s="402">
        <f>新建!M157</f>
        <v>1</v>
      </c>
      <c r="N67" s="402">
        <f>新建!N157</f>
        <v>1</v>
      </c>
      <c r="O67" s="402">
        <f>新建!O157</f>
        <v>1</v>
      </c>
      <c r="P67" s="402">
        <f>新建!P157</f>
        <v>0</v>
      </c>
      <c r="Q67" s="402">
        <f>新建!Q157</f>
        <v>1</v>
      </c>
      <c r="R67" s="402">
        <f>新建!R157</f>
        <v>0</v>
      </c>
      <c r="S67" s="402">
        <f>新建!T157</f>
        <v>0</v>
      </c>
      <c r="T67" s="402">
        <f>新建!V157</f>
        <v>1</v>
      </c>
      <c r="U67" s="402">
        <f>新建!W157</f>
        <v>7000</v>
      </c>
      <c r="V67" s="402">
        <f>新建!X157</f>
        <v>7000</v>
      </c>
      <c r="W67" s="402">
        <f>新建!Y157</f>
        <v>0</v>
      </c>
      <c r="X67" s="402">
        <f>新建!Z157</f>
        <v>7000</v>
      </c>
      <c r="Y67" s="402">
        <f>新建!AA157</f>
        <v>4800</v>
      </c>
      <c r="Z67" s="404">
        <f>新建!AB157</f>
        <v>0.685714285714286</v>
      </c>
      <c r="AA67" s="402">
        <f>新建!AC157</f>
        <v>3200</v>
      </c>
      <c r="AB67" s="402">
        <f>新建!AD157</f>
        <v>1</v>
      </c>
      <c r="AC67" s="402">
        <f>新建!AE157</f>
        <v>0</v>
      </c>
      <c r="AD67" s="402">
        <f>新建!AF157</f>
        <v>0</v>
      </c>
      <c r="AE67" s="402">
        <f>新建!AG157</f>
        <v>5250</v>
      </c>
      <c r="AF67" s="402">
        <f>新建!AH157</f>
        <v>-450</v>
      </c>
      <c r="AG67" s="405">
        <f>新建!AI157</f>
        <v>44742</v>
      </c>
      <c r="AH67" s="402">
        <f>新建!AJ157</f>
        <v>1</v>
      </c>
      <c r="AI67" s="402">
        <f>新建!AK157</f>
        <v>0</v>
      </c>
      <c r="AJ67" s="402">
        <f>新建!AL157</f>
        <v>7</v>
      </c>
      <c r="AK67" s="402">
        <f>新建!AM157</f>
        <v>7</v>
      </c>
      <c r="AL67" s="404">
        <f>新建!AN157</f>
        <v>1</v>
      </c>
      <c r="AM67" s="403" t="str">
        <f>新建!AO157</f>
        <v>两个标段已完成招投标，锅炉房基础已完成，主体完成95%。</v>
      </c>
      <c r="AN67" s="402">
        <f>新建!AP157</f>
        <v>0</v>
      </c>
      <c r="AO67" s="402">
        <f>新建!AQ157</f>
        <v>0</v>
      </c>
      <c r="AP67" s="370">
        <f>新建!AR157</f>
        <v>0</v>
      </c>
      <c r="AQ67" s="402">
        <f>新建!AS157</f>
        <v>0</v>
      </c>
      <c r="AR67" s="402">
        <f>新建!AT157</f>
        <v>0</v>
      </c>
      <c r="AS67" s="402">
        <f>新建!AU157</f>
        <v>7000</v>
      </c>
      <c r="AT67" s="402">
        <f>新建!AV157</f>
        <v>0</v>
      </c>
      <c r="AU67" s="402">
        <f>新建!AW157</f>
        <v>0</v>
      </c>
      <c r="AV67" s="402">
        <f>新建!AX157</f>
        <v>0</v>
      </c>
      <c r="AW67" s="402">
        <f>新建!AY157</f>
        <v>0</v>
      </c>
      <c r="AX67" s="402">
        <f>新建!AZ157</f>
        <v>0</v>
      </c>
      <c r="AY67" s="402">
        <f>新建!BA157</f>
        <v>7000</v>
      </c>
      <c r="AZ67" s="402">
        <f>新建!BB157</f>
        <v>0</v>
      </c>
      <c r="BA67" s="402">
        <f>新建!BC157</f>
        <v>0</v>
      </c>
      <c r="BB67" s="402">
        <f>新建!BD157</f>
        <v>0</v>
      </c>
      <c r="BC67" s="370" t="str">
        <f>新建!BF157</f>
        <v>住房和城乡建设专班</v>
      </c>
      <c r="BD67" s="370" t="str">
        <f>新建!BG157</f>
        <v>州住建局</v>
      </c>
      <c r="BE67" s="370" t="str">
        <f>新建!BH157</f>
        <v>王海江</v>
      </c>
      <c r="BF67" s="370" t="str">
        <f>新建!BI157</f>
        <v>阿图什市</v>
      </c>
      <c r="BG67" s="370" t="str">
        <f>新建!BJ157</f>
        <v>何晓波</v>
      </c>
      <c r="BH67" s="370" t="str">
        <f>新建!BK157</f>
        <v>阿图什市住建局</v>
      </c>
      <c r="BI67" s="370" t="str">
        <f>新建!BL157</f>
        <v>王鑫</v>
      </c>
      <c r="BJ67" s="402">
        <f>新建!BM157</f>
        <v>13579578495</v>
      </c>
      <c r="BK67" s="402">
        <f>新建!BN157</f>
        <v>0</v>
      </c>
      <c r="BL67" s="402">
        <f>新建!BO157</f>
        <v>0</v>
      </c>
      <c r="BM67" s="370" t="str">
        <f>新建!BP157</f>
        <v>城区、园区及六乡一镇</v>
      </c>
      <c r="BN67" s="370" t="str">
        <f>新建!BQ157</f>
        <v>城区、园区及六乡一镇</v>
      </c>
      <c r="BO67" s="403">
        <f>新建!BR157</f>
        <v>0</v>
      </c>
    </row>
    <row r="68" ht="42" customHeight="1" spans="1:67">
      <c r="A68" s="402">
        <f>新建!A158</f>
        <v>124</v>
      </c>
      <c r="B68" s="402">
        <f>新建!B158</f>
        <v>1</v>
      </c>
      <c r="C68" s="402" t="str">
        <f>新建!C158</f>
        <v>阿图什市</v>
      </c>
      <c r="D68" s="402">
        <f>新建!D158</f>
        <v>1</v>
      </c>
      <c r="E68" s="402">
        <f>新建!E158</f>
        <v>4000</v>
      </c>
      <c r="F68" s="403" t="str">
        <f>新建!F158</f>
        <v>阿图什市中心城区供热改造项目</v>
      </c>
      <c r="G68" s="403" t="str">
        <f>新建!G158</f>
        <v>更换锅炉23台，21个换热站、12套泵所及远程控制系统</v>
      </c>
      <c r="H68" s="402">
        <f>新建!H158</f>
        <v>5000</v>
      </c>
      <c r="I68" s="402">
        <f>新建!I158</f>
        <v>0</v>
      </c>
      <c r="J68" s="402">
        <f>新建!J158</f>
        <v>4000</v>
      </c>
      <c r="K68" s="402">
        <f>新建!K158</f>
        <v>1</v>
      </c>
      <c r="L68" s="402">
        <f>新建!L158</f>
        <v>1</v>
      </c>
      <c r="M68" s="402">
        <f>新建!M158</f>
        <v>1</v>
      </c>
      <c r="N68" s="402">
        <f>新建!N158</f>
        <v>1</v>
      </c>
      <c r="O68" s="402">
        <f>新建!O158</f>
        <v>1</v>
      </c>
      <c r="P68" s="402">
        <f>新建!P158</f>
        <v>0</v>
      </c>
      <c r="Q68" s="402">
        <f>新建!Q158</f>
        <v>1</v>
      </c>
      <c r="R68" s="402">
        <f>新建!R158</f>
        <v>0</v>
      </c>
      <c r="S68" s="402">
        <f>新建!T158</f>
        <v>0</v>
      </c>
      <c r="T68" s="402">
        <f>新建!V158</f>
        <v>1</v>
      </c>
      <c r="U68" s="402">
        <f>新建!W158</f>
        <v>4000</v>
      </c>
      <c r="V68" s="402">
        <f>新建!X158</f>
        <v>4000</v>
      </c>
      <c r="W68" s="402">
        <f>新建!Y158</f>
        <v>0</v>
      </c>
      <c r="X68" s="402">
        <f>新建!Z158</f>
        <v>4000</v>
      </c>
      <c r="Y68" s="402">
        <f>新建!AA158</f>
        <v>3700</v>
      </c>
      <c r="Z68" s="404">
        <f>新建!AB158</f>
        <v>0.925</v>
      </c>
      <c r="AA68" s="402">
        <f>新建!AC158</f>
        <v>3000</v>
      </c>
      <c r="AB68" s="402">
        <f>新建!AD158</f>
        <v>1</v>
      </c>
      <c r="AC68" s="402">
        <f>新建!AE158</f>
        <v>2562</v>
      </c>
      <c r="AD68" s="402">
        <f>新建!AF158</f>
        <v>0</v>
      </c>
      <c r="AE68" s="402">
        <f>新建!AG158</f>
        <v>3000</v>
      </c>
      <c r="AF68" s="402">
        <f>新建!AH158</f>
        <v>700</v>
      </c>
      <c r="AG68" s="405">
        <f>新建!AI158</f>
        <v>44727</v>
      </c>
      <c r="AH68" s="402">
        <f>新建!AJ158</f>
        <v>1</v>
      </c>
      <c r="AI68" s="402">
        <f>新建!AK158</f>
        <v>0</v>
      </c>
      <c r="AJ68" s="402">
        <f>新建!AL158</f>
        <v>6</v>
      </c>
      <c r="AK68" s="402">
        <f>新建!AM158</f>
        <v>7</v>
      </c>
      <c r="AL68" s="404">
        <f>新建!AN158</f>
        <v>1.16666666666667</v>
      </c>
      <c r="AM68" s="403" t="str">
        <f>新建!AO158</f>
        <v>一共六个标段，设备均已到货，已安装完成85%。</v>
      </c>
      <c r="AN68" s="402">
        <f>新建!AP158</f>
        <v>0</v>
      </c>
      <c r="AO68" s="402">
        <f>新建!AQ158</f>
        <v>0</v>
      </c>
      <c r="AP68" s="370">
        <f>新建!AR158</f>
        <v>0</v>
      </c>
      <c r="AQ68" s="402">
        <f>新建!AS158</f>
        <v>0</v>
      </c>
      <c r="AR68" s="402">
        <f>新建!AT158</f>
        <v>0</v>
      </c>
      <c r="AS68" s="402">
        <f>新建!AU158</f>
        <v>4000</v>
      </c>
      <c r="AT68" s="402">
        <f>新建!AV158</f>
        <v>0</v>
      </c>
      <c r="AU68" s="402">
        <f>新建!AW158</f>
        <v>0</v>
      </c>
      <c r="AV68" s="402">
        <f>新建!AX158</f>
        <v>0</v>
      </c>
      <c r="AW68" s="402">
        <f>新建!AY158</f>
        <v>0</v>
      </c>
      <c r="AX68" s="402">
        <f>新建!AZ158</f>
        <v>0</v>
      </c>
      <c r="AY68" s="402">
        <f>新建!BA158</f>
        <v>4000</v>
      </c>
      <c r="AZ68" s="402">
        <f>新建!BB158</f>
        <v>0</v>
      </c>
      <c r="BA68" s="402">
        <f>新建!BC158</f>
        <v>0</v>
      </c>
      <c r="BB68" s="402">
        <f>新建!BD158</f>
        <v>0</v>
      </c>
      <c r="BC68" s="370" t="str">
        <f>新建!BF158</f>
        <v>住房和城乡建设专班</v>
      </c>
      <c r="BD68" s="370" t="str">
        <f>新建!BG158</f>
        <v>州住建局</v>
      </c>
      <c r="BE68" s="370" t="str">
        <f>新建!BH158</f>
        <v>王海江</v>
      </c>
      <c r="BF68" s="370" t="str">
        <f>新建!BI158</f>
        <v>阿图什市</v>
      </c>
      <c r="BG68" s="370" t="str">
        <f>新建!BJ158</f>
        <v>何晓波</v>
      </c>
      <c r="BH68" s="370" t="str">
        <f>新建!BK158</f>
        <v>阿图什市住建局</v>
      </c>
      <c r="BI68" s="370" t="str">
        <f>新建!BL158</f>
        <v>王鑫</v>
      </c>
      <c r="BJ68" s="402">
        <f>新建!BM158</f>
        <v>13579578495</v>
      </c>
      <c r="BK68" s="402">
        <f>新建!BN158</f>
        <v>0</v>
      </c>
      <c r="BL68" s="402">
        <f>新建!BO158</f>
        <v>0</v>
      </c>
      <c r="BM68" s="370" t="str">
        <f>新建!BP158</f>
        <v>光明街道、幸福街道</v>
      </c>
      <c r="BN68" s="370" t="str">
        <f>新建!BQ158</f>
        <v>城区</v>
      </c>
      <c r="BO68" s="403">
        <f>新建!BR158</f>
        <v>0</v>
      </c>
    </row>
    <row r="69" ht="42" customHeight="1" spans="1:67">
      <c r="A69" s="402">
        <f>新建!A159</f>
        <v>125</v>
      </c>
      <c r="B69" s="402">
        <f>新建!B159</f>
        <v>1</v>
      </c>
      <c r="C69" s="402" t="str">
        <f>新建!C159</f>
        <v>阿图什市</v>
      </c>
      <c r="D69" s="402">
        <f>新建!D159</f>
        <v>1</v>
      </c>
      <c r="E69" s="402">
        <f>新建!E159</f>
        <v>1000</v>
      </c>
      <c r="F69" s="403" t="str">
        <f>新建!F159</f>
        <v>阿图什市阿湖乡阿其克村污水处理设备建设项目</v>
      </c>
      <c r="G69" s="403" t="str">
        <f>新建!G159</f>
        <v>新建污水管网20公里及相关配套附属设施建设</v>
      </c>
      <c r="H69" s="402">
        <f>新建!H159</f>
        <v>1200</v>
      </c>
      <c r="I69" s="402">
        <f>新建!I159</f>
        <v>0</v>
      </c>
      <c r="J69" s="402">
        <f>新建!J159</f>
        <v>1200</v>
      </c>
      <c r="K69" s="402">
        <f>新建!K159</f>
        <v>1</v>
      </c>
      <c r="L69" s="402">
        <f>新建!L159</f>
        <v>1</v>
      </c>
      <c r="M69" s="402">
        <f>新建!M159</f>
        <v>1</v>
      </c>
      <c r="N69" s="402">
        <f>新建!N159</f>
        <v>1</v>
      </c>
      <c r="O69" s="402">
        <f>新建!O159</f>
        <v>1</v>
      </c>
      <c r="P69" s="402">
        <f>新建!P159</f>
        <v>0</v>
      </c>
      <c r="Q69" s="402">
        <f>新建!Q159</f>
        <v>1</v>
      </c>
      <c r="R69" s="402">
        <f>新建!R159</f>
        <v>0</v>
      </c>
      <c r="S69" s="402">
        <f>新建!T159</f>
        <v>0</v>
      </c>
      <c r="T69" s="402">
        <f>新建!V159</f>
        <v>1</v>
      </c>
      <c r="U69" s="402">
        <f>新建!W159</f>
        <v>1200</v>
      </c>
      <c r="V69" s="402">
        <f>新建!X159</f>
        <v>1200</v>
      </c>
      <c r="W69" s="402">
        <f>新建!Y159</f>
        <v>0</v>
      </c>
      <c r="X69" s="402">
        <f>新建!Z159</f>
        <v>1200</v>
      </c>
      <c r="Y69" s="402">
        <f>新建!AA159</f>
        <v>1184</v>
      </c>
      <c r="Z69" s="404">
        <f>新建!AB159</f>
        <v>0.986666666666667</v>
      </c>
      <c r="AA69" s="402">
        <f>新建!AC159</f>
        <v>1000</v>
      </c>
      <c r="AB69" s="402">
        <f>新建!AD159</f>
        <v>1</v>
      </c>
      <c r="AC69" s="402">
        <f>新建!AE159</f>
        <v>1184</v>
      </c>
      <c r="AD69" s="402">
        <f>新建!AF159</f>
        <v>0</v>
      </c>
      <c r="AE69" s="402">
        <f>新建!AG159</f>
        <v>900</v>
      </c>
      <c r="AF69" s="402">
        <f>新建!AH159</f>
        <v>284</v>
      </c>
      <c r="AG69" s="405">
        <f>新建!AI159</f>
        <v>44687</v>
      </c>
      <c r="AH69" s="402">
        <f>新建!AJ159</f>
        <v>1</v>
      </c>
      <c r="AI69" s="402">
        <f>新建!AK159</f>
        <v>0</v>
      </c>
      <c r="AJ69" s="402">
        <f>新建!AL159</f>
        <v>20</v>
      </c>
      <c r="AK69" s="402">
        <f>新建!AM159</f>
        <v>20</v>
      </c>
      <c r="AL69" s="404">
        <f>新建!AN159</f>
        <v>1</v>
      </c>
      <c r="AM69" s="403" t="str">
        <f>新建!AO159</f>
        <v>已完成审计（审计价1184万元）</v>
      </c>
      <c r="AN69" s="402">
        <f>新建!AP159</f>
        <v>0</v>
      </c>
      <c r="AO69" s="402">
        <f>新建!AQ159</f>
        <v>0</v>
      </c>
      <c r="AP69" s="370">
        <f>新建!AR159</f>
        <v>0</v>
      </c>
      <c r="AQ69" s="402">
        <f>新建!AS159</f>
        <v>0</v>
      </c>
      <c r="AR69" s="402">
        <f>新建!AT159</f>
        <v>0</v>
      </c>
      <c r="AS69" s="402">
        <f>新建!AU159</f>
        <v>1200</v>
      </c>
      <c r="AT69" s="402">
        <f>新建!AV159</f>
        <v>0</v>
      </c>
      <c r="AU69" s="402">
        <f>新建!AW159</f>
        <v>0</v>
      </c>
      <c r="AV69" s="402">
        <f>新建!AX159</f>
        <v>200</v>
      </c>
      <c r="AW69" s="402">
        <f>新建!AY159</f>
        <v>1000</v>
      </c>
      <c r="AX69" s="402">
        <f>新建!AZ159</f>
        <v>0</v>
      </c>
      <c r="AY69" s="402">
        <f>新建!BA159</f>
        <v>0</v>
      </c>
      <c r="AZ69" s="402">
        <f>新建!BB159</f>
        <v>0</v>
      </c>
      <c r="BA69" s="402">
        <f>新建!BC159</f>
        <v>0</v>
      </c>
      <c r="BB69" s="402">
        <f>新建!BD159</f>
        <v>0</v>
      </c>
      <c r="BC69" s="370" t="str">
        <f>新建!BF159</f>
        <v>住房和城乡建设专班</v>
      </c>
      <c r="BD69" s="370" t="str">
        <f>新建!BG159</f>
        <v>州生态环境局</v>
      </c>
      <c r="BE69" s="370" t="str">
        <f>新建!BH159</f>
        <v>哈力比业提·阿布都卡德尔</v>
      </c>
      <c r="BF69" s="370" t="str">
        <f>新建!BI159</f>
        <v>阿图什市</v>
      </c>
      <c r="BG69" s="370" t="str">
        <f>新建!BJ159</f>
        <v>赵忠</v>
      </c>
      <c r="BH69" s="370" t="str">
        <f>新建!BK159</f>
        <v>阿图什市环保局</v>
      </c>
      <c r="BI69" s="370" t="str">
        <f>新建!BL159</f>
        <v>封碧玉</v>
      </c>
      <c r="BJ69" s="402">
        <f>新建!BM159</f>
        <v>13899488333</v>
      </c>
      <c r="BK69" s="402" t="str">
        <f>新建!BN159</f>
        <v>冯文</v>
      </c>
      <c r="BL69" s="402">
        <f>新建!BO159</f>
        <v>16609087799</v>
      </c>
      <c r="BM69" s="370" t="str">
        <f>新建!BP159</f>
        <v>阿湖乡</v>
      </c>
      <c r="BN69" s="370" t="str">
        <f>新建!BQ159</f>
        <v>阿其克村</v>
      </c>
      <c r="BO69" s="403">
        <f>新建!BR159</f>
        <v>0</v>
      </c>
    </row>
    <row r="70" ht="42" customHeight="1" spans="1:67">
      <c r="A70" s="402">
        <f>新建!A160</f>
        <v>126</v>
      </c>
      <c r="B70" s="402">
        <f>新建!B160</f>
        <v>1</v>
      </c>
      <c r="C70" s="402" t="str">
        <f>新建!C160</f>
        <v>阿图什市</v>
      </c>
      <c r="D70" s="402">
        <f>新建!D160</f>
        <v>1</v>
      </c>
      <c r="E70" s="402">
        <f>新建!E160</f>
        <v>1000</v>
      </c>
      <c r="F70" s="403" t="str">
        <f>新建!F160</f>
        <v>阿图什市上阿图什镇塔库提村生活污水治理建设项目</v>
      </c>
      <c r="G70" s="403" t="str">
        <f>新建!G160</f>
        <v>新建污水主管道14公里、检查井280座及相关配套附属设施建设</v>
      </c>
      <c r="H70" s="402">
        <f>新建!H160</f>
        <v>1000</v>
      </c>
      <c r="I70" s="402">
        <f>新建!I160</f>
        <v>0</v>
      </c>
      <c r="J70" s="402">
        <f>新建!J160</f>
        <v>1000</v>
      </c>
      <c r="K70" s="402">
        <f>新建!K160</f>
        <v>1</v>
      </c>
      <c r="L70" s="402">
        <f>新建!L160</f>
        <v>1</v>
      </c>
      <c r="M70" s="402">
        <f>新建!M160</f>
        <v>1</v>
      </c>
      <c r="N70" s="402">
        <f>新建!N160</f>
        <v>1</v>
      </c>
      <c r="O70" s="402">
        <f>新建!O160</f>
        <v>1</v>
      </c>
      <c r="P70" s="402">
        <f>新建!P160</f>
        <v>0</v>
      </c>
      <c r="Q70" s="402">
        <f>新建!Q160</f>
        <v>1</v>
      </c>
      <c r="R70" s="402">
        <f>新建!R160</f>
        <v>0</v>
      </c>
      <c r="S70" s="402">
        <f>新建!T160</f>
        <v>0</v>
      </c>
      <c r="T70" s="402">
        <f>新建!V160</f>
        <v>1</v>
      </c>
      <c r="U70" s="402">
        <f>新建!W160</f>
        <v>1000</v>
      </c>
      <c r="V70" s="402">
        <f>新建!X160</f>
        <v>1000</v>
      </c>
      <c r="W70" s="402">
        <f>新建!Y160</f>
        <v>0</v>
      </c>
      <c r="X70" s="402">
        <f>新建!Z160</f>
        <v>1000</v>
      </c>
      <c r="Y70" s="402">
        <f>新建!AA160</f>
        <v>1000</v>
      </c>
      <c r="Z70" s="404">
        <f>新建!AB160</f>
        <v>1</v>
      </c>
      <c r="AA70" s="402">
        <f>新建!AC160</f>
        <v>800</v>
      </c>
      <c r="AB70" s="402">
        <f>新建!AD160</f>
        <v>1</v>
      </c>
      <c r="AC70" s="402">
        <f>新建!AE160</f>
        <v>703</v>
      </c>
      <c r="AD70" s="402">
        <f>新建!AF160</f>
        <v>0</v>
      </c>
      <c r="AE70" s="402">
        <f>新建!AG160</f>
        <v>750</v>
      </c>
      <c r="AF70" s="402">
        <f>新建!AH160</f>
        <v>250</v>
      </c>
      <c r="AG70" s="405">
        <f>新建!AI160</f>
        <v>44719</v>
      </c>
      <c r="AH70" s="402">
        <f>新建!AJ160</f>
        <v>1</v>
      </c>
      <c r="AI70" s="402">
        <f>新建!AK160</f>
        <v>0</v>
      </c>
      <c r="AJ70" s="402">
        <f>新建!AL160</f>
        <v>30</v>
      </c>
      <c r="AK70" s="402">
        <f>新建!AM160</f>
        <v>30</v>
      </c>
      <c r="AL70" s="404">
        <f>新建!AN160</f>
        <v>1</v>
      </c>
      <c r="AM70" s="403" t="str">
        <f>新建!AO160</f>
        <v>项目已完工</v>
      </c>
      <c r="AN70" s="402">
        <f>新建!AP160</f>
        <v>0</v>
      </c>
      <c r="AO70" s="402">
        <f>新建!AQ160</f>
        <v>0</v>
      </c>
      <c r="AP70" s="370">
        <f>新建!AR160</f>
        <v>0</v>
      </c>
      <c r="AQ70" s="402">
        <f>新建!AS160</f>
        <v>0</v>
      </c>
      <c r="AR70" s="402">
        <f>新建!AT160</f>
        <v>0</v>
      </c>
      <c r="AS70" s="402">
        <f>新建!AU160</f>
        <v>1000</v>
      </c>
      <c r="AT70" s="402">
        <f>新建!AV160</f>
        <v>0</v>
      </c>
      <c r="AU70" s="402">
        <f>新建!AW160</f>
        <v>0</v>
      </c>
      <c r="AV70" s="402">
        <f>新建!AX160</f>
        <v>0</v>
      </c>
      <c r="AW70" s="402">
        <f>新建!AY160</f>
        <v>1000</v>
      </c>
      <c r="AX70" s="402">
        <f>新建!AZ160</f>
        <v>0</v>
      </c>
      <c r="AY70" s="402">
        <f>新建!BA160</f>
        <v>0</v>
      </c>
      <c r="AZ70" s="402">
        <f>新建!BB160</f>
        <v>0</v>
      </c>
      <c r="BA70" s="402">
        <f>新建!BC160</f>
        <v>0</v>
      </c>
      <c r="BB70" s="402">
        <f>新建!BD160</f>
        <v>0</v>
      </c>
      <c r="BC70" s="370" t="str">
        <f>新建!BF160</f>
        <v>住房和城乡建设专班</v>
      </c>
      <c r="BD70" s="370" t="str">
        <f>新建!BG160</f>
        <v>州生态环境局</v>
      </c>
      <c r="BE70" s="370" t="str">
        <f>新建!BH160</f>
        <v>哈力比业提·阿布都卡德尔</v>
      </c>
      <c r="BF70" s="370" t="str">
        <f>新建!BI160</f>
        <v>阿图什市</v>
      </c>
      <c r="BG70" s="370" t="str">
        <f>新建!BJ160</f>
        <v>赵忠</v>
      </c>
      <c r="BH70" s="370" t="str">
        <f>新建!BK160</f>
        <v>阿图什市环保局</v>
      </c>
      <c r="BI70" s="370" t="str">
        <f>新建!BL160</f>
        <v>封碧玉</v>
      </c>
      <c r="BJ70" s="402">
        <f>新建!BM160</f>
        <v>13899488333</v>
      </c>
      <c r="BK70" s="402" t="str">
        <f>新建!BN160</f>
        <v>尚志</v>
      </c>
      <c r="BL70" s="402">
        <f>新建!BO160</f>
        <v>17791640858</v>
      </c>
      <c r="BM70" s="370" t="str">
        <f>新建!BP160</f>
        <v>上阿图什镇</v>
      </c>
      <c r="BN70" s="370" t="str">
        <f>新建!BQ160</f>
        <v>塔库提村</v>
      </c>
      <c r="BO70" s="403">
        <f>新建!BR160</f>
        <v>0</v>
      </c>
    </row>
    <row r="71" ht="42" customHeight="1" spans="1:67">
      <c r="A71" s="402">
        <f>新建!A161</f>
        <v>127</v>
      </c>
      <c r="B71" s="402">
        <f>新建!B161</f>
        <v>1</v>
      </c>
      <c r="C71" s="402" t="str">
        <f>新建!C161</f>
        <v>阿图什市</v>
      </c>
      <c r="D71" s="402">
        <f>新建!D161</f>
        <v>1</v>
      </c>
      <c r="E71" s="402">
        <f>新建!E161</f>
        <v>1000</v>
      </c>
      <c r="F71" s="403" t="str">
        <f>新建!F161</f>
        <v>阿图什市松他克镇阿孜汗村排水管网工程建设项目</v>
      </c>
      <c r="G71" s="403" t="str">
        <f>新建!G161</f>
        <v>新建污水管网12公里、检查井400座及相关配套附属设施建设</v>
      </c>
      <c r="H71" s="402">
        <f>新建!H161</f>
        <v>1000</v>
      </c>
      <c r="I71" s="402">
        <f>新建!I161</f>
        <v>0</v>
      </c>
      <c r="J71" s="402">
        <f>新建!J161</f>
        <v>1000</v>
      </c>
      <c r="K71" s="402">
        <f>新建!K161</f>
        <v>1</v>
      </c>
      <c r="L71" s="402">
        <f>新建!L161</f>
        <v>1</v>
      </c>
      <c r="M71" s="402">
        <f>新建!M161</f>
        <v>1</v>
      </c>
      <c r="N71" s="402">
        <f>新建!N161</f>
        <v>1</v>
      </c>
      <c r="O71" s="402">
        <f>新建!O161</f>
        <v>1</v>
      </c>
      <c r="P71" s="402">
        <f>新建!P161</f>
        <v>0</v>
      </c>
      <c r="Q71" s="402">
        <f>新建!Q161</f>
        <v>1</v>
      </c>
      <c r="R71" s="402">
        <f>新建!R161</f>
        <v>0</v>
      </c>
      <c r="S71" s="402">
        <f>新建!T161</f>
        <v>0</v>
      </c>
      <c r="T71" s="402">
        <f>新建!V161</f>
        <v>1</v>
      </c>
      <c r="U71" s="402">
        <f>新建!W161</f>
        <v>1000</v>
      </c>
      <c r="V71" s="402">
        <f>新建!X161</f>
        <v>1000</v>
      </c>
      <c r="W71" s="402">
        <f>新建!Y161</f>
        <v>0</v>
      </c>
      <c r="X71" s="402">
        <f>新建!Z161</f>
        <v>1000</v>
      </c>
      <c r="Y71" s="402">
        <f>新建!AA161</f>
        <v>1167</v>
      </c>
      <c r="Z71" s="404">
        <f>新建!AB161</f>
        <v>1.167</v>
      </c>
      <c r="AA71" s="402">
        <f>新建!AC161</f>
        <v>1000</v>
      </c>
      <c r="AB71" s="402">
        <f>新建!AD161</f>
        <v>1</v>
      </c>
      <c r="AC71" s="402">
        <f>新建!AE161</f>
        <v>1167</v>
      </c>
      <c r="AD71" s="402">
        <f>新建!AF161</f>
        <v>0</v>
      </c>
      <c r="AE71" s="402">
        <f>新建!AG161</f>
        <v>750</v>
      </c>
      <c r="AF71" s="402">
        <f>新建!AH161</f>
        <v>417</v>
      </c>
      <c r="AG71" s="405">
        <f>新建!AI161</f>
        <v>44722</v>
      </c>
      <c r="AH71" s="402">
        <f>新建!AJ161</f>
        <v>1</v>
      </c>
      <c r="AI71" s="402">
        <f>新建!AK161</f>
        <v>0</v>
      </c>
      <c r="AJ71" s="402">
        <f>新建!AL161</f>
        <v>25</v>
      </c>
      <c r="AK71" s="402">
        <f>新建!AM161</f>
        <v>25</v>
      </c>
      <c r="AL71" s="404">
        <f>新建!AN161</f>
        <v>1</v>
      </c>
      <c r="AM71" s="403" t="str">
        <f>新建!AO161</f>
        <v>竣工验收</v>
      </c>
      <c r="AN71" s="402">
        <f>新建!AP161</f>
        <v>0</v>
      </c>
      <c r="AO71" s="402">
        <f>新建!AQ161</f>
        <v>0</v>
      </c>
      <c r="AP71" s="370">
        <f>新建!AR161</f>
        <v>0</v>
      </c>
      <c r="AQ71" s="402">
        <f>新建!AS161</f>
        <v>0</v>
      </c>
      <c r="AR71" s="402">
        <f>新建!AT161</f>
        <v>0</v>
      </c>
      <c r="AS71" s="402">
        <f>新建!AU161</f>
        <v>1000</v>
      </c>
      <c r="AT71" s="402">
        <f>新建!AV161</f>
        <v>0</v>
      </c>
      <c r="AU71" s="402">
        <f>新建!AW161</f>
        <v>0</v>
      </c>
      <c r="AV71" s="402">
        <f>新建!AX161</f>
        <v>0</v>
      </c>
      <c r="AW71" s="402">
        <f>新建!AY161</f>
        <v>1000</v>
      </c>
      <c r="AX71" s="402">
        <f>新建!AZ161</f>
        <v>0</v>
      </c>
      <c r="AY71" s="402">
        <f>新建!BA161</f>
        <v>0</v>
      </c>
      <c r="AZ71" s="402">
        <f>新建!BB161</f>
        <v>0</v>
      </c>
      <c r="BA71" s="402">
        <f>新建!BC161</f>
        <v>0</v>
      </c>
      <c r="BB71" s="402">
        <f>新建!BD161</f>
        <v>0</v>
      </c>
      <c r="BC71" s="370" t="str">
        <f>新建!BF161</f>
        <v>住房和城乡建设专班</v>
      </c>
      <c r="BD71" s="370" t="str">
        <f>新建!BG161</f>
        <v>州生态环境局</v>
      </c>
      <c r="BE71" s="370" t="str">
        <f>新建!BH161</f>
        <v>哈力比业提·阿布都卡德尔</v>
      </c>
      <c r="BF71" s="370" t="str">
        <f>新建!BI161</f>
        <v>阿图什市</v>
      </c>
      <c r="BG71" s="370" t="str">
        <f>新建!BJ161</f>
        <v>赵忠</v>
      </c>
      <c r="BH71" s="370" t="str">
        <f>新建!BK161</f>
        <v>阿图什市环保局</v>
      </c>
      <c r="BI71" s="370" t="str">
        <f>新建!BL161</f>
        <v>封碧玉</v>
      </c>
      <c r="BJ71" s="402">
        <f>新建!BM161</f>
        <v>13899488333</v>
      </c>
      <c r="BK71" s="402">
        <f>新建!BN161</f>
        <v>0</v>
      </c>
      <c r="BL71" s="402">
        <f>新建!BO161</f>
        <v>0</v>
      </c>
      <c r="BM71" s="370" t="str">
        <f>新建!BP161</f>
        <v>松他克镇</v>
      </c>
      <c r="BN71" s="370" t="str">
        <f>新建!BQ161</f>
        <v>阿孜汗村</v>
      </c>
      <c r="BO71" s="403">
        <f>新建!BR161</f>
        <v>0</v>
      </c>
    </row>
    <row r="72" ht="42" customHeight="1" spans="1:67">
      <c r="A72" s="402">
        <f>新建!A162</f>
        <v>128</v>
      </c>
      <c r="B72" s="402">
        <f>新建!B162</f>
        <v>1</v>
      </c>
      <c r="C72" s="402" t="str">
        <f>新建!C162</f>
        <v>阿图什市</v>
      </c>
      <c r="D72" s="402">
        <f>新建!D162</f>
        <v>1</v>
      </c>
      <c r="E72" s="402">
        <f>新建!E162</f>
        <v>1000</v>
      </c>
      <c r="F72" s="403" t="str">
        <f>新建!F162</f>
        <v>阿扎克镇布亚买提村污水管网建设项目</v>
      </c>
      <c r="G72" s="403" t="str">
        <f>新建!G162</f>
        <v>新建污水管网12公里、检查井400座及相关配套附属设施建设</v>
      </c>
      <c r="H72" s="402">
        <f>新建!H162</f>
        <v>1000</v>
      </c>
      <c r="I72" s="402">
        <f>新建!I162</f>
        <v>0</v>
      </c>
      <c r="J72" s="402">
        <f>新建!J162</f>
        <v>1000</v>
      </c>
      <c r="K72" s="402">
        <f>新建!K162</f>
        <v>1</v>
      </c>
      <c r="L72" s="402">
        <f>新建!L162</f>
        <v>1</v>
      </c>
      <c r="M72" s="402">
        <f>新建!M162</f>
        <v>1</v>
      </c>
      <c r="N72" s="402">
        <f>新建!N162</f>
        <v>1</v>
      </c>
      <c r="O72" s="402">
        <f>新建!O162</f>
        <v>1</v>
      </c>
      <c r="P72" s="402">
        <f>新建!P162</f>
        <v>0</v>
      </c>
      <c r="Q72" s="402">
        <f>新建!Q162</f>
        <v>1</v>
      </c>
      <c r="R72" s="402">
        <f>新建!R162</f>
        <v>0</v>
      </c>
      <c r="S72" s="402">
        <f>新建!T162</f>
        <v>0</v>
      </c>
      <c r="T72" s="402">
        <f>新建!V162</f>
        <v>1</v>
      </c>
      <c r="U72" s="402">
        <f>新建!W162</f>
        <v>1000</v>
      </c>
      <c r="V72" s="402">
        <f>新建!X162</f>
        <v>1000</v>
      </c>
      <c r="W72" s="402">
        <f>新建!Y162</f>
        <v>0</v>
      </c>
      <c r="X72" s="402">
        <f>新建!Z162</f>
        <v>1000</v>
      </c>
      <c r="Y72" s="402">
        <f>新建!AA162</f>
        <v>1042</v>
      </c>
      <c r="Z72" s="404">
        <f>新建!AB162</f>
        <v>1.042</v>
      </c>
      <c r="AA72" s="402">
        <f>新建!AC162</f>
        <v>1000</v>
      </c>
      <c r="AB72" s="402">
        <f>新建!AD162</f>
        <v>1</v>
      </c>
      <c r="AC72" s="402">
        <f>新建!AE162</f>
        <v>1042</v>
      </c>
      <c r="AD72" s="402">
        <f>新建!AF162</f>
        <v>0</v>
      </c>
      <c r="AE72" s="402">
        <f>新建!AG162</f>
        <v>750</v>
      </c>
      <c r="AF72" s="402">
        <f>新建!AH162</f>
        <v>292</v>
      </c>
      <c r="AG72" s="405">
        <f>新建!AI162</f>
        <v>44722</v>
      </c>
      <c r="AH72" s="402">
        <f>新建!AJ162</f>
        <v>1</v>
      </c>
      <c r="AI72" s="402">
        <f>新建!AK162</f>
        <v>0</v>
      </c>
      <c r="AJ72" s="402">
        <f>新建!AL162</f>
        <v>30</v>
      </c>
      <c r="AK72" s="402">
        <f>新建!AM162</f>
        <v>30</v>
      </c>
      <c r="AL72" s="404">
        <f>新建!AN162</f>
        <v>1</v>
      </c>
      <c r="AM72" s="403" t="str">
        <f>新建!AO162</f>
        <v>竣工验收</v>
      </c>
      <c r="AN72" s="402">
        <f>新建!AP162</f>
        <v>0</v>
      </c>
      <c r="AO72" s="402">
        <f>新建!AQ162</f>
        <v>0</v>
      </c>
      <c r="AP72" s="370">
        <f>新建!AR162</f>
        <v>0</v>
      </c>
      <c r="AQ72" s="402">
        <f>新建!AS162</f>
        <v>0</v>
      </c>
      <c r="AR72" s="402">
        <f>新建!AT162</f>
        <v>0</v>
      </c>
      <c r="AS72" s="402">
        <f>新建!AU162</f>
        <v>1000</v>
      </c>
      <c r="AT72" s="402">
        <f>新建!AV162</f>
        <v>0</v>
      </c>
      <c r="AU72" s="402">
        <f>新建!AW162</f>
        <v>0</v>
      </c>
      <c r="AV72" s="402">
        <f>新建!AX162</f>
        <v>0</v>
      </c>
      <c r="AW72" s="402">
        <f>新建!AY162</f>
        <v>1000</v>
      </c>
      <c r="AX72" s="402">
        <f>新建!AZ162</f>
        <v>0</v>
      </c>
      <c r="AY72" s="402">
        <f>新建!BA162</f>
        <v>0</v>
      </c>
      <c r="AZ72" s="402">
        <f>新建!BB162</f>
        <v>0</v>
      </c>
      <c r="BA72" s="402">
        <f>新建!BC162</f>
        <v>0</v>
      </c>
      <c r="BB72" s="402">
        <f>新建!BD162</f>
        <v>0</v>
      </c>
      <c r="BC72" s="370" t="str">
        <f>新建!BF162</f>
        <v>住房和城乡建设专班</v>
      </c>
      <c r="BD72" s="370" t="str">
        <f>新建!BG162</f>
        <v>州生态环境局</v>
      </c>
      <c r="BE72" s="370" t="str">
        <f>新建!BH162</f>
        <v>哈力比业提·阿布都卡德尔</v>
      </c>
      <c r="BF72" s="370" t="str">
        <f>新建!BI162</f>
        <v>阿图什市</v>
      </c>
      <c r="BG72" s="370" t="str">
        <f>新建!BJ162</f>
        <v>赵忠</v>
      </c>
      <c r="BH72" s="370" t="str">
        <f>新建!BK162</f>
        <v>阿图什市环保局</v>
      </c>
      <c r="BI72" s="370" t="str">
        <f>新建!BL162</f>
        <v>封碧玉</v>
      </c>
      <c r="BJ72" s="402">
        <f>新建!BM162</f>
        <v>13899488333</v>
      </c>
      <c r="BK72" s="402">
        <f>新建!BN162</f>
        <v>0</v>
      </c>
      <c r="BL72" s="402">
        <f>新建!BO162</f>
        <v>0</v>
      </c>
      <c r="BM72" s="370" t="str">
        <f>新建!BP162</f>
        <v>阿扎克镇</v>
      </c>
      <c r="BN72" s="370" t="str">
        <f>新建!BQ162</f>
        <v>布亚买提村</v>
      </c>
      <c r="BO72" s="403">
        <f>新建!BR162</f>
        <v>0</v>
      </c>
    </row>
    <row r="73" ht="42" customHeight="1" spans="1:67">
      <c r="A73" s="402">
        <f>新建!A163</f>
        <v>129</v>
      </c>
      <c r="B73" s="402">
        <f>新建!B163</f>
        <v>1</v>
      </c>
      <c r="C73" s="402" t="str">
        <f>新建!C163</f>
        <v>阿图什市</v>
      </c>
      <c r="D73" s="402">
        <f>新建!D163</f>
        <v>1</v>
      </c>
      <c r="E73" s="402">
        <f>新建!E163</f>
        <v>1000</v>
      </c>
      <c r="F73" s="403" t="str">
        <f>新建!F163</f>
        <v>克州阿图什市2022年城区排水防涝建设项目</v>
      </c>
      <c r="G73" s="403" t="str">
        <f>新建!G163</f>
        <v>城区排水管网泵站、沉沙池、雨水收集口、泄洪渠等排水设施的改造建设及防涝配套设施</v>
      </c>
      <c r="H73" s="402">
        <f>新建!H163</f>
        <v>1500</v>
      </c>
      <c r="I73" s="402">
        <f>新建!I163</f>
        <v>0</v>
      </c>
      <c r="J73" s="402">
        <f>新建!J163</f>
        <v>1000</v>
      </c>
      <c r="K73" s="402">
        <f>新建!K163</f>
        <v>1</v>
      </c>
      <c r="L73" s="402">
        <f>新建!L163</f>
        <v>1</v>
      </c>
      <c r="M73" s="402">
        <f>新建!M163</f>
        <v>1</v>
      </c>
      <c r="N73" s="402">
        <f>新建!N163</f>
        <v>1</v>
      </c>
      <c r="O73" s="402">
        <f>新建!O163</f>
        <v>1</v>
      </c>
      <c r="P73" s="402">
        <f>新建!P163</f>
        <v>0</v>
      </c>
      <c r="Q73" s="402">
        <f>新建!Q163</f>
        <v>1</v>
      </c>
      <c r="R73" s="402">
        <f>新建!R163</f>
        <v>0</v>
      </c>
      <c r="S73" s="402">
        <f>新建!T163</f>
        <v>0</v>
      </c>
      <c r="T73" s="402">
        <f>新建!V163</f>
        <v>1</v>
      </c>
      <c r="U73" s="402">
        <f>新建!W163</f>
        <v>1000</v>
      </c>
      <c r="V73" s="402">
        <f>新建!X163</f>
        <v>1000</v>
      </c>
      <c r="W73" s="402">
        <f>新建!Y163</f>
        <v>0</v>
      </c>
      <c r="X73" s="402">
        <f>新建!Z163</f>
        <v>1000</v>
      </c>
      <c r="Y73" s="402">
        <f>新建!AA163</f>
        <v>900</v>
      </c>
      <c r="Z73" s="404">
        <f>新建!AB163</f>
        <v>0.9</v>
      </c>
      <c r="AA73" s="402">
        <f>新建!AC163</f>
        <v>1000</v>
      </c>
      <c r="AB73" s="402">
        <f>新建!AD163</f>
        <v>1</v>
      </c>
      <c r="AC73" s="402">
        <f>新建!AE163</f>
        <v>0</v>
      </c>
      <c r="AD73" s="402">
        <f>新建!AF163</f>
        <v>0</v>
      </c>
      <c r="AE73" s="402">
        <f>新建!AG163</f>
        <v>750</v>
      </c>
      <c r="AF73" s="402">
        <f>新建!AH163</f>
        <v>150</v>
      </c>
      <c r="AG73" s="405">
        <f>新建!AI163</f>
        <v>44676</v>
      </c>
      <c r="AH73" s="402">
        <f>新建!AJ163</f>
        <v>1</v>
      </c>
      <c r="AI73" s="402">
        <f>新建!AK163</f>
        <v>0</v>
      </c>
      <c r="AJ73" s="402">
        <f>新建!AL163</f>
        <v>10</v>
      </c>
      <c r="AK73" s="402">
        <f>新建!AM163</f>
        <v>8</v>
      </c>
      <c r="AL73" s="404">
        <f>新建!AN163</f>
        <v>0.8</v>
      </c>
      <c r="AM73" s="403" t="str">
        <f>新建!AO163</f>
        <v>轻工业园区防洪渠已完成建设，滨河公园防涝沉砂池标段已挂网，预计10月16开标。</v>
      </c>
      <c r="AN73" s="402">
        <f>新建!AP163</f>
        <v>0</v>
      </c>
      <c r="AO73" s="402">
        <f>新建!AQ163</f>
        <v>0</v>
      </c>
      <c r="AP73" s="370">
        <f>新建!AR163</f>
        <v>0</v>
      </c>
      <c r="AQ73" s="402">
        <f>新建!AS163</f>
        <v>0</v>
      </c>
      <c r="AR73" s="402">
        <f>新建!AT163</f>
        <v>0</v>
      </c>
      <c r="AS73" s="402">
        <f>新建!AU163</f>
        <v>1000</v>
      </c>
      <c r="AT73" s="402">
        <f>新建!AV163</f>
        <v>1000</v>
      </c>
      <c r="AU73" s="402">
        <f>新建!AW163</f>
        <v>0</v>
      </c>
      <c r="AV73" s="402">
        <f>新建!AX163</f>
        <v>0</v>
      </c>
      <c r="AW73" s="402">
        <f>新建!AY163</f>
        <v>0</v>
      </c>
      <c r="AX73" s="402">
        <f>新建!AZ163</f>
        <v>0</v>
      </c>
      <c r="AY73" s="402">
        <f>新建!BA163</f>
        <v>0</v>
      </c>
      <c r="AZ73" s="402">
        <f>新建!BB163</f>
        <v>0</v>
      </c>
      <c r="BA73" s="402">
        <f>新建!BC163</f>
        <v>0</v>
      </c>
      <c r="BB73" s="402">
        <f>新建!BD163</f>
        <v>0</v>
      </c>
      <c r="BC73" s="370" t="str">
        <f>新建!BF163</f>
        <v>住房和城乡建设专班</v>
      </c>
      <c r="BD73" s="370" t="str">
        <f>新建!BG163</f>
        <v>州住建局</v>
      </c>
      <c r="BE73" s="370" t="str">
        <f>新建!BH163</f>
        <v>王海江</v>
      </c>
      <c r="BF73" s="370" t="str">
        <f>新建!BI163</f>
        <v>阿图什市</v>
      </c>
      <c r="BG73" s="370" t="str">
        <f>新建!BJ163</f>
        <v>何晓波</v>
      </c>
      <c r="BH73" s="370" t="str">
        <f>新建!BK163</f>
        <v>阿图什市住建局</v>
      </c>
      <c r="BI73" s="370" t="str">
        <f>新建!BL163</f>
        <v>王鑫</v>
      </c>
      <c r="BJ73" s="402">
        <f>新建!BM163</f>
        <v>13579578495</v>
      </c>
      <c r="BK73" s="402">
        <f>新建!BN163</f>
        <v>0</v>
      </c>
      <c r="BL73" s="402">
        <f>新建!BO163</f>
        <v>0</v>
      </c>
      <c r="BM73" s="370" t="str">
        <f>新建!BP163</f>
        <v>幸福街道、光明街道</v>
      </c>
      <c r="BN73" s="370" t="str">
        <f>新建!BQ163</f>
        <v>城区</v>
      </c>
      <c r="BO73" s="403" t="str">
        <f>新建!BR163</f>
        <v>9.7投资减少500万</v>
      </c>
    </row>
    <row r="74" ht="42" customHeight="1" spans="1:67">
      <c r="A74" s="402">
        <f>新建!A164</f>
        <v>130</v>
      </c>
      <c r="B74" s="402">
        <f>新建!B164</f>
        <v>1</v>
      </c>
      <c r="C74" s="402" t="str">
        <f>新建!C164</f>
        <v>阿图什市</v>
      </c>
      <c r="D74" s="402">
        <f>新建!D164</f>
        <v>1</v>
      </c>
      <c r="E74" s="402">
        <f>新建!E164</f>
        <v>6000</v>
      </c>
      <c r="F74" s="403" t="str">
        <f>新建!F164</f>
        <v>阿图什市产城服务区集中供热建设项目</v>
      </c>
      <c r="G74" s="403" t="str">
        <f>新建!G164</f>
        <v>新建10公里供热管网、1500平方米锅炉房、购买2台40吨燃气锅炉及配套设施</v>
      </c>
      <c r="H74" s="402">
        <f>新建!H164</f>
        <v>3000</v>
      </c>
      <c r="I74" s="402">
        <f>新建!I164</f>
        <v>0</v>
      </c>
      <c r="J74" s="402">
        <f>新建!J164</f>
        <v>6000</v>
      </c>
      <c r="K74" s="402">
        <f>新建!K164</f>
        <v>1</v>
      </c>
      <c r="L74" s="402">
        <f>新建!L164</f>
        <v>1</v>
      </c>
      <c r="M74" s="402">
        <f>新建!M164</f>
        <v>1</v>
      </c>
      <c r="N74" s="402">
        <f>新建!N164</f>
        <v>1</v>
      </c>
      <c r="O74" s="402">
        <f>新建!O164</f>
        <v>1</v>
      </c>
      <c r="P74" s="402">
        <f>新建!P164</f>
        <v>0</v>
      </c>
      <c r="Q74" s="402">
        <f>新建!Q164</f>
        <v>1</v>
      </c>
      <c r="R74" s="402">
        <f>新建!R164</f>
        <v>0</v>
      </c>
      <c r="S74" s="402">
        <f>新建!T164</f>
        <v>0</v>
      </c>
      <c r="T74" s="402">
        <f>新建!V164</f>
        <v>1</v>
      </c>
      <c r="U74" s="402">
        <f>新建!W164</f>
        <v>6000</v>
      </c>
      <c r="V74" s="402">
        <f>新建!X164</f>
        <v>6000</v>
      </c>
      <c r="W74" s="402">
        <f>新建!Y164</f>
        <v>0</v>
      </c>
      <c r="X74" s="402">
        <f>新建!Z164</f>
        <v>6000</v>
      </c>
      <c r="Y74" s="402">
        <f>新建!AA164</f>
        <v>4900</v>
      </c>
      <c r="Z74" s="404">
        <f>新建!AB164</f>
        <v>0.816666666666667</v>
      </c>
      <c r="AA74" s="402">
        <f>新建!AC164</f>
        <v>3000</v>
      </c>
      <c r="AB74" s="402">
        <f>新建!AD164</f>
        <v>1</v>
      </c>
      <c r="AC74" s="402">
        <f>新建!AE164</f>
        <v>1718</v>
      </c>
      <c r="AD74" s="402">
        <f>新建!AF164</f>
        <v>0</v>
      </c>
      <c r="AE74" s="402">
        <f>新建!AG164</f>
        <v>4500</v>
      </c>
      <c r="AF74" s="402">
        <f>新建!AH164</f>
        <v>400</v>
      </c>
      <c r="AG74" s="405">
        <f>新建!AI164</f>
        <v>44742</v>
      </c>
      <c r="AH74" s="402">
        <f>新建!AJ164</f>
        <v>1</v>
      </c>
      <c r="AI74" s="402">
        <f>新建!AK164</f>
        <v>0</v>
      </c>
      <c r="AJ74" s="402">
        <f>新建!AL164</f>
        <v>7</v>
      </c>
      <c r="AK74" s="402">
        <f>新建!AM164</f>
        <v>7</v>
      </c>
      <c r="AL74" s="404">
        <f>新建!AN164</f>
        <v>1</v>
      </c>
      <c r="AM74" s="403" t="str">
        <f>新建!AO164</f>
        <v>共四个标段，采购设备正在运送过程中，管网已完成约95%，锅炉房地基已完成，主体已完成70%。</v>
      </c>
      <c r="AN74" s="402">
        <f>新建!AP164</f>
        <v>0</v>
      </c>
      <c r="AO74" s="402">
        <f>新建!AQ164</f>
        <v>0</v>
      </c>
      <c r="AP74" s="370">
        <f>新建!AR164</f>
        <v>0</v>
      </c>
      <c r="AQ74" s="402">
        <f>新建!AS164</f>
        <v>0</v>
      </c>
      <c r="AR74" s="402">
        <f>新建!AT164</f>
        <v>0</v>
      </c>
      <c r="AS74" s="402">
        <f>新建!AU164</f>
        <v>6000</v>
      </c>
      <c r="AT74" s="402">
        <f>新建!AV164</f>
        <v>0</v>
      </c>
      <c r="AU74" s="402">
        <f>新建!AW164</f>
        <v>0</v>
      </c>
      <c r="AV74" s="402">
        <f>新建!AX164</f>
        <v>6000</v>
      </c>
      <c r="AW74" s="402">
        <f>新建!AY164</f>
        <v>0</v>
      </c>
      <c r="AX74" s="402">
        <f>新建!AZ164</f>
        <v>0</v>
      </c>
      <c r="AY74" s="402">
        <f>新建!BA164</f>
        <v>0</v>
      </c>
      <c r="AZ74" s="402">
        <f>新建!BB164</f>
        <v>0</v>
      </c>
      <c r="BA74" s="402">
        <f>新建!BC164</f>
        <v>0</v>
      </c>
      <c r="BB74" s="402">
        <f>新建!BD164</f>
        <v>0</v>
      </c>
      <c r="BC74" s="370" t="str">
        <f>新建!BF164</f>
        <v>住房和城乡建设专班</v>
      </c>
      <c r="BD74" s="370" t="str">
        <f>新建!BG164</f>
        <v>州住建局</v>
      </c>
      <c r="BE74" s="370" t="str">
        <f>新建!BH164</f>
        <v>王海江</v>
      </c>
      <c r="BF74" s="370" t="str">
        <f>新建!BI164</f>
        <v>阿图什市</v>
      </c>
      <c r="BG74" s="370" t="str">
        <f>新建!BJ164</f>
        <v>何晓波</v>
      </c>
      <c r="BH74" s="370" t="str">
        <f>新建!BK164</f>
        <v>阿图什市住建局</v>
      </c>
      <c r="BI74" s="370" t="str">
        <f>新建!BL164</f>
        <v>王鑫</v>
      </c>
      <c r="BJ74" s="402">
        <f>新建!BM164</f>
        <v>13579578495</v>
      </c>
      <c r="BK74" s="402">
        <f>新建!BN164</f>
        <v>0</v>
      </c>
      <c r="BL74" s="402">
        <f>新建!BO164</f>
        <v>0</v>
      </c>
      <c r="BM74" s="370" t="str">
        <f>新建!BP164</f>
        <v>新城街道</v>
      </c>
      <c r="BN74" s="370" t="str">
        <f>新建!BQ164</f>
        <v>工业园区</v>
      </c>
      <c r="BO74" s="403" t="str">
        <f>新建!BR164</f>
        <v>9.7投资增加3000万</v>
      </c>
    </row>
    <row r="75" ht="42" customHeight="1" spans="1:67">
      <c r="A75" s="402">
        <f>新建!A221</f>
        <v>181</v>
      </c>
      <c r="B75" s="402">
        <f>新建!B221</f>
        <v>1</v>
      </c>
      <c r="C75" s="402" t="str">
        <f>新建!C221</f>
        <v>阿图什市</v>
      </c>
      <c r="D75" s="402">
        <f>新建!D221</f>
        <v>1</v>
      </c>
      <c r="E75" s="402">
        <f>新建!E221</f>
        <v>4000</v>
      </c>
      <c r="F75" s="403" t="str">
        <f>新建!F221</f>
        <v>新疆朗思特针织品有限公司年产2000万双袜子生产线项目</v>
      </c>
      <c r="G75" s="403" t="str">
        <f>新建!G221</f>
        <v>新建1000台（电脑织机袜机）缝头机、定型机、拉毛机及配套设施</v>
      </c>
      <c r="H75" s="402">
        <f>新建!H221</f>
        <v>4500</v>
      </c>
      <c r="I75" s="402">
        <f>新建!I221</f>
        <v>0</v>
      </c>
      <c r="J75" s="402">
        <f>新建!J221</f>
        <v>4000</v>
      </c>
      <c r="K75" s="402">
        <f>新建!K221</f>
        <v>1</v>
      </c>
      <c r="L75" s="402">
        <f>新建!L221</f>
        <v>1</v>
      </c>
      <c r="M75" s="402">
        <f>新建!M221</f>
        <v>1</v>
      </c>
      <c r="N75" s="402">
        <f>新建!N221</f>
        <v>1</v>
      </c>
      <c r="O75" s="402">
        <f>新建!O221</f>
        <v>1</v>
      </c>
      <c r="P75" s="402">
        <f>新建!P221</f>
        <v>0</v>
      </c>
      <c r="Q75" s="402">
        <f>新建!Q221</f>
        <v>1</v>
      </c>
      <c r="R75" s="402">
        <f>新建!R221</f>
        <v>0</v>
      </c>
      <c r="S75" s="402">
        <f>新建!T221</f>
        <v>0</v>
      </c>
      <c r="T75" s="402">
        <f>新建!V221</f>
        <v>1</v>
      </c>
      <c r="U75" s="402">
        <f>新建!W221</f>
        <v>4000</v>
      </c>
      <c r="V75" s="402">
        <f>新建!X221</f>
        <v>4000</v>
      </c>
      <c r="W75" s="402">
        <f>新建!Y221</f>
        <v>0</v>
      </c>
      <c r="X75" s="402">
        <f>新建!Z221</f>
        <v>4000</v>
      </c>
      <c r="Y75" s="402">
        <f>新建!AA221</f>
        <v>3200</v>
      </c>
      <c r="Z75" s="404">
        <f>新建!AB221</f>
        <v>0.8</v>
      </c>
      <c r="AA75" s="402">
        <f>新建!AC221</f>
        <v>3200</v>
      </c>
      <c r="AB75" s="402">
        <f>新建!AD221</f>
        <v>1</v>
      </c>
      <c r="AC75" s="402">
        <f>新建!AE221</f>
        <v>1547</v>
      </c>
      <c r="AD75" s="402">
        <f>新建!AF221</f>
        <v>0</v>
      </c>
      <c r="AE75" s="402">
        <f>新建!AG221</f>
        <v>3000</v>
      </c>
      <c r="AF75" s="402">
        <f>新建!AH221</f>
        <v>200</v>
      </c>
      <c r="AG75" s="405">
        <f>新建!AI221</f>
        <v>44721</v>
      </c>
      <c r="AH75" s="402">
        <f>新建!AJ221</f>
        <v>1</v>
      </c>
      <c r="AI75" s="402">
        <f>新建!AK221</f>
        <v>0</v>
      </c>
      <c r="AJ75" s="402">
        <f>新建!AL221</f>
        <v>25</v>
      </c>
      <c r="AK75" s="402">
        <f>新建!AM221</f>
        <v>25</v>
      </c>
      <c r="AL75" s="404">
        <f>新建!AN221</f>
        <v>1</v>
      </c>
      <c r="AM75" s="403" t="str">
        <f>新建!AO221</f>
        <v>三分之一设备试生产，三分之一设备调试中，三分之一设备未到位。</v>
      </c>
      <c r="AN75" s="402">
        <f>新建!AP221</f>
        <v>0</v>
      </c>
      <c r="AO75" s="402">
        <f>新建!AQ221</f>
        <v>0</v>
      </c>
      <c r="AP75" s="370" t="str">
        <f>新建!AR221</f>
        <v>与国土局沟通土地问题</v>
      </c>
      <c r="AQ75" s="402">
        <f>新建!AS221</f>
        <v>0</v>
      </c>
      <c r="AR75" s="402">
        <f>新建!AT221</f>
        <v>0</v>
      </c>
      <c r="AS75" s="402">
        <f>新建!AU221</f>
        <v>4000</v>
      </c>
      <c r="AT75" s="402">
        <f>新建!AV221</f>
        <v>0</v>
      </c>
      <c r="AU75" s="402">
        <f>新建!AW221</f>
        <v>0</v>
      </c>
      <c r="AV75" s="402">
        <f>新建!AX221</f>
        <v>0</v>
      </c>
      <c r="AW75" s="402">
        <f>新建!AY221</f>
        <v>0</v>
      </c>
      <c r="AX75" s="402">
        <f>新建!AZ221</f>
        <v>0</v>
      </c>
      <c r="AY75" s="402">
        <f>新建!BA221</f>
        <v>0</v>
      </c>
      <c r="AZ75" s="402">
        <f>新建!BB221</f>
        <v>0</v>
      </c>
      <c r="BA75" s="402">
        <f>新建!BC221</f>
        <v>4000</v>
      </c>
      <c r="BB75" s="402">
        <f>新建!BD221</f>
        <v>0</v>
      </c>
      <c r="BC75" s="370" t="str">
        <f>新建!BF221</f>
        <v>产业专班</v>
      </c>
      <c r="BD75" s="370" t="str">
        <f>新建!BG221</f>
        <v>州工信局</v>
      </c>
      <c r="BE75" s="370" t="str">
        <f>新建!BH221</f>
        <v>刘鹏</v>
      </c>
      <c r="BF75" s="370" t="str">
        <f>新建!BI221</f>
        <v>阿图什市</v>
      </c>
      <c r="BG75" s="370" t="str">
        <f>新建!BJ221</f>
        <v>何晓波</v>
      </c>
      <c r="BH75" s="370" t="str">
        <f>新建!BK221</f>
        <v>阿图什市商信局</v>
      </c>
      <c r="BI75" s="370" t="str">
        <f>新建!BL221</f>
        <v>高凯</v>
      </c>
      <c r="BJ75" s="402">
        <f>新建!BM221</f>
        <v>13070063768</v>
      </c>
      <c r="BK75" s="402">
        <f>新建!BN221</f>
        <v>0</v>
      </c>
      <c r="BL75" s="402">
        <f>新建!BO221</f>
        <v>0</v>
      </c>
      <c r="BM75" s="370">
        <f>新建!BP221</f>
        <v>0</v>
      </c>
      <c r="BN75" s="370">
        <f>新建!BQ221</f>
        <v>0</v>
      </c>
      <c r="BO75" s="403" t="str">
        <f>新建!BR221</f>
        <v>6.14日替换</v>
      </c>
    </row>
    <row r="76" ht="42" customHeight="1" spans="1:67">
      <c r="A76" s="402">
        <f>新建!A222</f>
        <v>182</v>
      </c>
      <c r="B76" s="402">
        <f>新建!B222</f>
        <v>1</v>
      </c>
      <c r="C76" s="402" t="str">
        <f>新建!C222</f>
        <v>阿图什市</v>
      </c>
      <c r="D76" s="402">
        <f>新建!D222</f>
        <v>1</v>
      </c>
      <c r="E76" s="402">
        <f>新建!E222</f>
        <v>500</v>
      </c>
      <c r="F76" s="403" t="str">
        <f>新建!F222</f>
        <v>阿图什市上阿图什镇4号建筑用砂建设项目（二期）</v>
      </c>
      <c r="G76" s="403" t="str">
        <f>新建!G222</f>
        <v>年生产能力45万立方米，购置设备圆筒式破碎机、整形机、给料机等</v>
      </c>
      <c r="H76" s="402">
        <f>新建!H222</f>
        <v>500</v>
      </c>
      <c r="I76" s="402">
        <f>新建!I222</f>
        <v>0</v>
      </c>
      <c r="J76" s="402">
        <f>新建!J222</f>
        <v>500</v>
      </c>
      <c r="K76" s="402">
        <f>新建!K222</f>
        <v>1</v>
      </c>
      <c r="L76" s="402">
        <f>新建!L222</f>
        <v>1</v>
      </c>
      <c r="M76" s="402">
        <f>新建!M222</f>
        <v>1</v>
      </c>
      <c r="N76" s="402">
        <f>新建!N222</f>
        <v>1</v>
      </c>
      <c r="O76" s="402">
        <f>新建!O222</f>
        <v>1</v>
      </c>
      <c r="P76" s="402">
        <f>新建!P222</f>
        <v>0</v>
      </c>
      <c r="Q76" s="402">
        <f>新建!Q222</f>
        <v>1</v>
      </c>
      <c r="R76" s="402">
        <f>新建!R222</f>
        <v>0</v>
      </c>
      <c r="S76" s="402">
        <f>新建!T222</f>
        <v>0</v>
      </c>
      <c r="T76" s="402">
        <f>新建!V222</f>
        <v>1</v>
      </c>
      <c r="U76" s="402">
        <f>新建!W222</f>
        <v>500</v>
      </c>
      <c r="V76" s="402">
        <f>新建!X222</f>
        <v>500</v>
      </c>
      <c r="W76" s="402">
        <f>新建!Y222</f>
        <v>0</v>
      </c>
      <c r="X76" s="402">
        <f>新建!Z222</f>
        <v>500</v>
      </c>
      <c r="Y76" s="402">
        <f>新建!AA222</f>
        <v>470</v>
      </c>
      <c r="Z76" s="404">
        <f>新建!AB222</f>
        <v>0.94</v>
      </c>
      <c r="AA76" s="402">
        <f>新建!AC222</f>
        <v>500</v>
      </c>
      <c r="AB76" s="402">
        <f>新建!AD222</f>
        <v>1</v>
      </c>
      <c r="AC76" s="402">
        <f>新建!AE222</f>
        <v>0</v>
      </c>
      <c r="AD76" s="402">
        <f>新建!AF222</f>
        <v>0</v>
      </c>
      <c r="AE76" s="402">
        <f>新建!AG222</f>
        <v>375</v>
      </c>
      <c r="AF76" s="402">
        <f>新建!AH222</f>
        <v>95</v>
      </c>
      <c r="AG76" s="405">
        <f>新建!AI222</f>
        <v>44682</v>
      </c>
      <c r="AH76" s="402">
        <f>新建!AJ222</f>
        <v>1</v>
      </c>
      <c r="AI76" s="402">
        <f>新建!AK222</f>
        <v>0</v>
      </c>
      <c r="AJ76" s="402">
        <f>新建!AL222</f>
        <v>30</v>
      </c>
      <c r="AK76" s="402">
        <f>新建!AM222</f>
        <v>30</v>
      </c>
      <c r="AL76" s="404">
        <f>新建!AN222</f>
        <v>1</v>
      </c>
      <c r="AM76" s="403">
        <f>新建!AO222</f>
        <v>0</v>
      </c>
      <c r="AN76" s="402">
        <f>新建!AP222</f>
        <v>0</v>
      </c>
      <c r="AO76" s="402">
        <f>新建!AQ222</f>
        <v>0</v>
      </c>
      <c r="AP76" s="370">
        <f>新建!AR222</f>
        <v>0</v>
      </c>
      <c r="AQ76" s="402">
        <f>新建!AS222</f>
        <v>0</v>
      </c>
      <c r="AR76" s="402">
        <f>新建!AT222</f>
        <v>0</v>
      </c>
      <c r="AS76" s="402">
        <f>新建!AU222</f>
        <v>500</v>
      </c>
      <c r="AT76" s="402">
        <f>新建!AV222</f>
        <v>0</v>
      </c>
      <c r="AU76" s="402">
        <f>新建!AW222</f>
        <v>0</v>
      </c>
      <c r="AV76" s="402">
        <f>新建!AX222</f>
        <v>0</v>
      </c>
      <c r="AW76" s="402">
        <f>新建!AY222</f>
        <v>0</v>
      </c>
      <c r="AX76" s="402">
        <f>新建!AZ222</f>
        <v>0</v>
      </c>
      <c r="AY76" s="402">
        <f>新建!BA222</f>
        <v>0</v>
      </c>
      <c r="AZ76" s="402">
        <f>新建!BB222</f>
        <v>0</v>
      </c>
      <c r="BA76" s="402">
        <f>新建!BC222</f>
        <v>500</v>
      </c>
      <c r="BB76" s="402">
        <f>新建!BD222</f>
        <v>0</v>
      </c>
      <c r="BC76" s="370" t="str">
        <f>新建!BF222</f>
        <v>产业专班</v>
      </c>
      <c r="BD76" s="370" t="str">
        <f>新建!BG222</f>
        <v>州工信局</v>
      </c>
      <c r="BE76" s="370" t="str">
        <f>新建!BH222</f>
        <v>刘鹏</v>
      </c>
      <c r="BF76" s="370" t="str">
        <f>新建!BI222</f>
        <v>阿图什市</v>
      </c>
      <c r="BG76" s="370" t="str">
        <f>新建!BJ222</f>
        <v>何晓波</v>
      </c>
      <c r="BH76" s="370" t="str">
        <f>新建!BK222</f>
        <v>阿图什市商信局</v>
      </c>
      <c r="BI76" s="370" t="str">
        <f>新建!BL222</f>
        <v>高凯</v>
      </c>
      <c r="BJ76" s="402">
        <f>新建!BM222</f>
        <v>13070063768</v>
      </c>
      <c r="BK76" s="402">
        <f>新建!BN222</f>
        <v>0</v>
      </c>
      <c r="BL76" s="402">
        <f>新建!BO222</f>
        <v>0</v>
      </c>
      <c r="BM76" s="370">
        <f>新建!BP222</f>
        <v>0</v>
      </c>
      <c r="BN76" s="370">
        <f>新建!BQ222</f>
        <v>0</v>
      </c>
      <c r="BO76" s="403" t="str">
        <f>新建!BR222</f>
        <v>6.14日替换</v>
      </c>
    </row>
    <row r="77" ht="42" customHeight="1" spans="1:67">
      <c r="A77" s="402">
        <f>新建!A196</f>
        <v>160</v>
      </c>
      <c r="B77" s="402">
        <f>新建!B196</f>
        <v>1</v>
      </c>
      <c r="C77" s="402" t="str">
        <f>新建!C196</f>
        <v>阿图什市</v>
      </c>
      <c r="D77" s="402">
        <f>新建!D196</f>
        <v>1</v>
      </c>
      <c r="E77" s="402">
        <f>新建!E196</f>
        <v>16000</v>
      </c>
      <c r="F77" s="403" t="str">
        <f>新建!F196</f>
        <v>阿图什市冷链物流配送中心建设项目</v>
      </c>
      <c r="G77" s="403" t="str">
        <f>新建!G196</f>
        <v>新建保鲜库3000平方米、新建冷冻库1500平方米及配套附属设施建设</v>
      </c>
      <c r="H77" s="402">
        <f>新建!H196</f>
        <v>20000</v>
      </c>
      <c r="I77" s="402">
        <f>新建!I196</f>
        <v>0</v>
      </c>
      <c r="J77" s="402">
        <f>新建!J196</f>
        <v>16000</v>
      </c>
      <c r="K77" s="402">
        <f>新建!K196</f>
        <v>1</v>
      </c>
      <c r="L77" s="402">
        <f>新建!L196</f>
        <v>1</v>
      </c>
      <c r="M77" s="402">
        <f>新建!M196</f>
        <v>1</v>
      </c>
      <c r="N77" s="402">
        <f>新建!N196</f>
        <v>1</v>
      </c>
      <c r="O77" s="402">
        <f>新建!O196</f>
        <v>1</v>
      </c>
      <c r="P77" s="402">
        <f>新建!P196</f>
        <v>0</v>
      </c>
      <c r="Q77" s="402">
        <f>新建!Q196</f>
        <v>1</v>
      </c>
      <c r="R77" s="402">
        <f>新建!R196</f>
        <v>0</v>
      </c>
      <c r="S77" s="402">
        <f>新建!T196</f>
        <v>0</v>
      </c>
      <c r="T77" s="402">
        <f>新建!V196</f>
        <v>1</v>
      </c>
      <c r="U77" s="402">
        <f>新建!W196</f>
        <v>16000</v>
      </c>
      <c r="V77" s="402">
        <f>新建!X196</f>
        <v>16000</v>
      </c>
      <c r="W77" s="402">
        <f>新建!Y196</f>
        <v>0</v>
      </c>
      <c r="X77" s="402">
        <f>新建!Z196</f>
        <v>16000</v>
      </c>
      <c r="Y77" s="402">
        <f>新建!AA196</f>
        <v>15000</v>
      </c>
      <c r="Z77" s="404">
        <f>新建!AB196</f>
        <v>0.9375</v>
      </c>
      <c r="AA77" s="402">
        <f>新建!AC196</f>
        <v>15000</v>
      </c>
      <c r="AB77" s="402">
        <f>新建!AD196</f>
        <v>1</v>
      </c>
      <c r="AC77" s="402">
        <f>新建!AE196</f>
        <v>6200</v>
      </c>
      <c r="AD77" s="402">
        <f>新建!AF196</f>
        <v>0</v>
      </c>
      <c r="AE77" s="402">
        <f>新建!AG196</f>
        <v>12000</v>
      </c>
      <c r="AF77" s="402">
        <f>新建!AH196</f>
        <v>3000</v>
      </c>
      <c r="AG77" s="405">
        <f>新建!AI196</f>
        <v>44602</v>
      </c>
      <c r="AH77" s="402">
        <f>新建!AJ196</f>
        <v>1</v>
      </c>
      <c r="AI77" s="402">
        <f>新建!AK196</f>
        <v>0</v>
      </c>
      <c r="AJ77" s="402">
        <f>新建!AL196</f>
        <v>80</v>
      </c>
      <c r="AK77" s="402">
        <f>新建!AM196</f>
        <v>80</v>
      </c>
      <c r="AL77" s="404">
        <f>新建!AN196</f>
        <v>1</v>
      </c>
      <c r="AM77" s="403" t="str">
        <f>新建!AO196</f>
        <v>1、利用产业扶持资金改造1座分拣中心和3座物资储备库，已基本完成建设，正在做项目验收前期准备和第三方审计工作。2、利用专项债资金项目主管单位市商工局正在做前期可研、规划及立项等工作。</v>
      </c>
      <c r="AN77" s="402">
        <f>新建!AP196</f>
        <v>0</v>
      </c>
      <c r="AO77" s="402">
        <f>新建!AQ196</f>
        <v>0</v>
      </c>
      <c r="AP77" s="370">
        <f>新建!AR196</f>
        <v>0</v>
      </c>
      <c r="AQ77" s="402">
        <f>新建!AS196</f>
        <v>0</v>
      </c>
      <c r="AR77" s="402">
        <f>新建!AT196</f>
        <v>0</v>
      </c>
      <c r="AS77" s="402">
        <f>新建!AU196</f>
        <v>16000</v>
      </c>
      <c r="AT77" s="402">
        <f>新建!AV196</f>
        <v>0</v>
      </c>
      <c r="AU77" s="402">
        <f>新建!AW196</f>
        <v>0</v>
      </c>
      <c r="AV77" s="402">
        <f>新建!AX196</f>
        <v>0</v>
      </c>
      <c r="AW77" s="402">
        <f>新建!AY196</f>
        <v>0</v>
      </c>
      <c r="AX77" s="402">
        <f>新建!AZ196</f>
        <v>0</v>
      </c>
      <c r="AY77" s="402">
        <f>新建!BA196</f>
        <v>16000</v>
      </c>
      <c r="AZ77" s="402">
        <f>新建!BB196</f>
        <v>0</v>
      </c>
      <c r="BA77" s="402">
        <f>新建!BC196</f>
        <v>0</v>
      </c>
      <c r="BB77" s="402">
        <f>新建!BD196</f>
        <v>0</v>
      </c>
      <c r="BC77" s="370" t="str">
        <f>新建!BF196</f>
        <v>产业专班</v>
      </c>
      <c r="BD77" s="370" t="str">
        <f>新建!BG196</f>
        <v>州工信局</v>
      </c>
      <c r="BE77" s="370" t="str">
        <f>新建!BH196</f>
        <v>刘鹏</v>
      </c>
      <c r="BF77" s="370" t="str">
        <f>新建!BI196</f>
        <v>阿图什市</v>
      </c>
      <c r="BG77" s="370" t="str">
        <f>新建!BJ196</f>
        <v>岳俊</v>
      </c>
      <c r="BH77" s="370" t="str">
        <f>新建!BK196</f>
        <v>阿图什市商信委</v>
      </c>
      <c r="BI77" s="370" t="str">
        <f>新建!BL196</f>
        <v>董雪丽</v>
      </c>
      <c r="BJ77" s="402">
        <f>新建!BM196</f>
        <v>13199758888</v>
      </c>
      <c r="BK77" s="402" t="str">
        <f>新建!BN196</f>
        <v>帕热旦</v>
      </c>
      <c r="BL77" s="402">
        <f>新建!BO196</f>
        <v>15389978049</v>
      </c>
      <c r="BM77" s="370" t="str">
        <f>新建!BP196</f>
        <v>新城街道</v>
      </c>
      <c r="BN77" s="370" t="str">
        <f>新建!BQ196</f>
        <v>工业园区</v>
      </c>
      <c r="BO77" s="403">
        <f>新建!BR196</f>
        <v>0</v>
      </c>
    </row>
    <row r="78" ht="42" customHeight="1" spans="1:67">
      <c r="A78" s="402">
        <f>新建!A200</f>
        <v>162</v>
      </c>
      <c r="B78" s="402">
        <f>新建!B200</f>
        <v>1</v>
      </c>
      <c r="C78" s="402" t="str">
        <f>新建!C200</f>
        <v>阿图什市</v>
      </c>
      <c r="D78" s="402">
        <f>新建!D200</f>
        <v>1</v>
      </c>
      <c r="E78" s="402">
        <f>新建!E200</f>
        <v>648</v>
      </c>
      <c r="F78" s="403" t="str">
        <f>新建!F200</f>
        <v>克州阿图什市2022年城镇老旧小区改造配套基础设施建设项目</v>
      </c>
      <c r="G78" s="403" t="str">
        <f>新建!G200</f>
        <v>提升改造3个老旧小区排水管网、供热管网等基础配套设施</v>
      </c>
      <c r="H78" s="402">
        <f>新建!H200</f>
        <v>648</v>
      </c>
      <c r="I78" s="402">
        <f>新建!I200</f>
        <v>0</v>
      </c>
      <c r="J78" s="402">
        <f>新建!J200</f>
        <v>648</v>
      </c>
      <c r="K78" s="402">
        <f>新建!K200</f>
        <v>1</v>
      </c>
      <c r="L78" s="402">
        <f>新建!L200</f>
        <v>1</v>
      </c>
      <c r="M78" s="402">
        <f>新建!M200</f>
        <v>1</v>
      </c>
      <c r="N78" s="402">
        <f>新建!N200</f>
        <v>1</v>
      </c>
      <c r="O78" s="402">
        <f>新建!O200</f>
        <v>1</v>
      </c>
      <c r="P78" s="402">
        <f>新建!P200</f>
        <v>0</v>
      </c>
      <c r="Q78" s="402">
        <f>新建!Q200</f>
        <v>1</v>
      </c>
      <c r="R78" s="402">
        <f>新建!R200</f>
        <v>0</v>
      </c>
      <c r="S78" s="402">
        <f>新建!T200</f>
        <v>0</v>
      </c>
      <c r="T78" s="402">
        <f>新建!V200</f>
        <v>1</v>
      </c>
      <c r="U78" s="402">
        <f>新建!W200</f>
        <v>648</v>
      </c>
      <c r="V78" s="402">
        <f>新建!X200</f>
        <v>648</v>
      </c>
      <c r="W78" s="402">
        <f>新建!Y200</f>
        <v>0</v>
      </c>
      <c r="X78" s="402">
        <f>新建!Z200</f>
        <v>648</v>
      </c>
      <c r="Y78" s="402">
        <f>新建!AA200</f>
        <v>551</v>
      </c>
      <c r="Z78" s="404">
        <f>新建!AB200</f>
        <v>0.850308641975309</v>
      </c>
      <c r="AA78" s="402">
        <f>新建!AC200</f>
        <v>520</v>
      </c>
      <c r="AB78" s="402">
        <f>新建!AD200</f>
        <v>1</v>
      </c>
      <c r="AC78" s="402">
        <f>新建!AE200</f>
        <v>0</v>
      </c>
      <c r="AD78" s="402">
        <f>新建!AF200</f>
        <v>0</v>
      </c>
      <c r="AE78" s="402">
        <f>新建!AG200</f>
        <v>486</v>
      </c>
      <c r="AF78" s="402">
        <f>新建!AH200</f>
        <v>65</v>
      </c>
      <c r="AG78" s="405">
        <f>新建!AI200</f>
        <v>44741</v>
      </c>
      <c r="AH78" s="402">
        <f>新建!AJ200</f>
        <v>1</v>
      </c>
      <c r="AI78" s="402">
        <f>新建!AK200</f>
        <v>0</v>
      </c>
      <c r="AJ78" s="402">
        <f>新建!AL200</f>
        <v>8</v>
      </c>
      <c r="AK78" s="402">
        <f>新建!AM200</f>
        <v>8</v>
      </c>
      <c r="AL78" s="404">
        <f>新建!AN200</f>
        <v>1</v>
      </c>
      <c r="AM78" s="403" t="str">
        <f>新建!AO200</f>
        <v>已完成总工程量约80%</v>
      </c>
      <c r="AN78" s="402">
        <f>新建!AP200</f>
        <v>0</v>
      </c>
      <c r="AO78" s="402">
        <f>新建!AQ200</f>
        <v>0</v>
      </c>
      <c r="AP78" s="370">
        <f>新建!AR200</f>
        <v>0</v>
      </c>
      <c r="AQ78" s="402">
        <f>新建!AS200</f>
        <v>0</v>
      </c>
      <c r="AR78" s="402">
        <f>新建!AT200</f>
        <v>0</v>
      </c>
      <c r="AS78" s="402">
        <f>新建!AU200</f>
        <v>648</v>
      </c>
      <c r="AT78" s="402">
        <f>新建!AV200</f>
        <v>583</v>
      </c>
      <c r="AU78" s="402">
        <f>新建!AW200</f>
        <v>0</v>
      </c>
      <c r="AV78" s="402">
        <f>新建!AX200</f>
        <v>65</v>
      </c>
      <c r="AW78" s="402">
        <f>新建!AY200</f>
        <v>0</v>
      </c>
      <c r="AX78" s="402">
        <f>新建!AZ200</f>
        <v>0</v>
      </c>
      <c r="AY78" s="402">
        <f>新建!BA200</f>
        <v>0</v>
      </c>
      <c r="AZ78" s="402">
        <f>新建!BB200</f>
        <v>0</v>
      </c>
      <c r="BA78" s="402">
        <f>新建!BC200</f>
        <v>0</v>
      </c>
      <c r="BB78" s="402">
        <f>新建!BD200</f>
        <v>0</v>
      </c>
      <c r="BC78" s="370" t="str">
        <f>新建!BF200</f>
        <v>住房和城乡建设专班</v>
      </c>
      <c r="BD78" s="370" t="str">
        <f>新建!BG200</f>
        <v>州住建局</v>
      </c>
      <c r="BE78" s="370" t="str">
        <f>新建!BH200</f>
        <v>王海江</v>
      </c>
      <c r="BF78" s="370" t="str">
        <f>新建!BI200</f>
        <v>阿图什市</v>
      </c>
      <c r="BG78" s="370" t="str">
        <f>新建!BJ200</f>
        <v>何晓波</v>
      </c>
      <c r="BH78" s="370" t="str">
        <f>新建!BK200</f>
        <v>阿图什市住建局</v>
      </c>
      <c r="BI78" s="370" t="str">
        <f>新建!BL200</f>
        <v>王鑫</v>
      </c>
      <c r="BJ78" s="402">
        <f>新建!BM200</f>
        <v>13579578495</v>
      </c>
      <c r="BK78" s="402" t="str">
        <f>新建!BN200</f>
        <v>杨鑫</v>
      </c>
      <c r="BL78" s="402">
        <f>新建!BO200</f>
        <v>18703016595</v>
      </c>
      <c r="BM78" s="370" t="str">
        <f>新建!BP200</f>
        <v>幸福街道</v>
      </c>
      <c r="BN78" s="370" t="str">
        <f>新建!BQ200</f>
        <v>城区</v>
      </c>
      <c r="BO78" s="403" t="str">
        <f>新建!BR200</f>
        <v>2022年申报中央预算内项目</v>
      </c>
    </row>
    <row r="79" ht="42" customHeight="1" spans="1:67">
      <c r="A79" s="402">
        <f>新建!A201</f>
        <v>163</v>
      </c>
      <c r="B79" s="402">
        <f>新建!B201</f>
        <v>1</v>
      </c>
      <c r="C79" s="402" t="str">
        <f>新建!C201</f>
        <v>阿图什市</v>
      </c>
      <c r="D79" s="402">
        <f>新建!D201</f>
        <v>1</v>
      </c>
      <c r="E79" s="402">
        <f>新建!E201</f>
        <v>720</v>
      </c>
      <c r="F79" s="403" t="str">
        <f>新建!F201</f>
        <v>克州阿图什市2021年城镇棚户区改造配套基础设施</v>
      </c>
      <c r="G79" s="403" t="str">
        <f>新建!G201</f>
        <v>新建供水管网3114米，排水管网2500米及配套附属设施建设</v>
      </c>
      <c r="H79" s="402">
        <f>新建!H201</f>
        <v>834</v>
      </c>
      <c r="I79" s="402">
        <f>新建!I201</f>
        <v>0</v>
      </c>
      <c r="J79" s="402">
        <f>新建!J201</f>
        <v>834</v>
      </c>
      <c r="K79" s="402">
        <f>新建!K201</f>
        <v>1</v>
      </c>
      <c r="L79" s="402">
        <f>新建!L201</f>
        <v>1</v>
      </c>
      <c r="M79" s="402">
        <f>新建!M201</f>
        <v>1</v>
      </c>
      <c r="N79" s="402">
        <f>新建!N201</f>
        <v>1</v>
      </c>
      <c r="O79" s="402">
        <f>新建!O201</f>
        <v>1</v>
      </c>
      <c r="P79" s="402">
        <f>新建!P201</f>
        <v>0</v>
      </c>
      <c r="Q79" s="402">
        <f>新建!Q201</f>
        <v>1</v>
      </c>
      <c r="R79" s="402">
        <f>新建!R201</f>
        <v>0</v>
      </c>
      <c r="S79" s="402">
        <f>新建!T201</f>
        <v>0</v>
      </c>
      <c r="T79" s="402">
        <f>新建!V201</f>
        <v>1</v>
      </c>
      <c r="U79" s="402">
        <f>新建!W201</f>
        <v>834</v>
      </c>
      <c r="V79" s="402">
        <f>新建!X201</f>
        <v>834</v>
      </c>
      <c r="W79" s="402">
        <f>新建!Y201</f>
        <v>0</v>
      </c>
      <c r="X79" s="402">
        <f>新建!Z201</f>
        <v>834</v>
      </c>
      <c r="Y79" s="402">
        <f>新建!AA201</f>
        <v>709</v>
      </c>
      <c r="Z79" s="404">
        <f>新建!AB201</f>
        <v>0.850119904076739</v>
      </c>
      <c r="AA79" s="402">
        <f>新建!AC201</f>
        <v>800</v>
      </c>
      <c r="AB79" s="402">
        <f>新建!AD201</f>
        <v>1</v>
      </c>
      <c r="AC79" s="402">
        <f>新建!AE201</f>
        <v>525</v>
      </c>
      <c r="AD79" s="402">
        <f>新建!AF201</f>
        <v>0</v>
      </c>
      <c r="AE79" s="402">
        <f>新建!AG201</f>
        <v>625.5</v>
      </c>
      <c r="AF79" s="402">
        <f>新建!AH201</f>
        <v>83.5</v>
      </c>
      <c r="AG79" s="405">
        <f>新建!AI201</f>
        <v>44682</v>
      </c>
      <c r="AH79" s="402">
        <f>新建!AJ201</f>
        <v>1</v>
      </c>
      <c r="AI79" s="402">
        <f>新建!AK201</f>
        <v>0</v>
      </c>
      <c r="AJ79" s="402">
        <f>新建!AL201</f>
        <v>45</v>
      </c>
      <c r="AK79" s="402">
        <f>新建!AM201</f>
        <v>35</v>
      </c>
      <c r="AL79" s="404">
        <f>新建!AN201</f>
        <v>0.777777777777778</v>
      </c>
      <c r="AM79" s="403" t="str">
        <f>新建!AO201</f>
        <v>已完成总工程量的85%</v>
      </c>
      <c r="AN79" s="402">
        <f>新建!AP201</f>
        <v>0</v>
      </c>
      <c r="AO79" s="402">
        <f>新建!AQ201</f>
        <v>0</v>
      </c>
      <c r="AP79" s="370">
        <f>新建!AR201</f>
        <v>0</v>
      </c>
      <c r="AQ79" s="402">
        <f>新建!AS201</f>
        <v>0</v>
      </c>
      <c r="AR79" s="402">
        <f>新建!AT201</f>
        <v>0</v>
      </c>
      <c r="AS79" s="402">
        <f>新建!AU201</f>
        <v>834</v>
      </c>
      <c r="AT79" s="402">
        <f>新建!AV201</f>
        <v>0</v>
      </c>
      <c r="AU79" s="402">
        <f>新建!AW201</f>
        <v>0</v>
      </c>
      <c r="AV79" s="402">
        <f>新建!AX201</f>
        <v>834</v>
      </c>
      <c r="AW79" s="402">
        <f>新建!AY201</f>
        <v>0</v>
      </c>
      <c r="AX79" s="402">
        <f>新建!AZ201</f>
        <v>0</v>
      </c>
      <c r="AY79" s="402">
        <f>新建!BA201</f>
        <v>0</v>
      </c>
      <c r="AZ79" s="402">
        <f>新建!BB201</f>
        <v>0</v>
      </c>
      <c r="BA79" s="402">
        <f>新建!BC201</f>
        <v>0</v>
      </c>
      <c r="BB79" s="402">
        <f>新建!BD201</f>
        <v>0</v>
      </c>
      <c r="BC79" s="370" t="str">
        <f>新建!BF201</f>
        <v>住房和城乡建设专班</v>
      </c>
      <c r="BD79" s="370" t="str">
        <f>新建!BG201</f>
        <v>州住建局</v>
      </c>
      <c r="BE79" s="370" t="str">
        <f>新建!BH201</f>
        <v>王海江</v>
      </c>
      <c r="BF79" s="370" t="str">
        <f>新建!BI201</f>
        <v>阿图什市</v>
      </c>
      <c r="BG79" s="370" t="str">
        <f>新建!BJ201</f>
        <v>何晓波</v>
      </c>
      <c r="BH79" s="370" t="str">
        <f>新建!BK201</f>
        <v>阿图什市住建局</v>
      </c>
      <c r="BI79" s="370" t="str">
        <f>新建!BL201</f>
        <v>王鑫</v>
      </c>
      <c r="BJ79" s="402">
        <f>新建!BM201</f>
        <v>13579578495</v>
      </c>
      <c r="BK79" s="402">
        <f>新建!BN201</f>
        <v>0</v>
      </c>
      <c r="BL79" s="402">
        <f>新建!BO201</f>
        <v>0</v>
      </c>
      <c r="BM79" s="370">
        <f>新建!BP201</f>
        <v>0</v>
      </c>
      <c r="BN79" s="370">
        <f>新建!BQ201</f>
        <v>0</v>
      </c>
      <c r="BO79" s="403" t="str">
        <f>新建!BR201</f>
        <v>5.24日替换</v>
      </c>
    </row>
    <row r="80" ht="42" customHeight="1" spans="1:67">
      <c r="A80" s="402">
        <f>新建!A206</f>
        <v>167</v>
      </c>
      <c r="B80" s="402">
        <f>新建!B206</f>
        <v>1</v>
      </c>
      <c r="C80" s="402" t="str">
        <f>新建!C206</f>
        <v>阿图什市</v>
      </c>
      <c r="D80" s="402">
        <f>新建!D206</f>
        <v>1</v>
      </c>
      <c r="E80" s="402">
        <f>新建!E206</f>
        <v>6000</v>
      </c>
      <c r="F80" s="403" t="str">
        <f>新建!F206</f>
        <v>阿图什市水云间商住楼建设项目</v>
      </c>
      <c r="G80" s="403" t="str">
        <f>新建!G206</f>
        <v>总建筑面积20万平方米</v>
      </c>
      <c r="H80" s="402">
        <f>新建!H206</f>
        <v>60000</v>
      </c>
      <c r="I80" s="402">
        <f>新建!I206</f>
        <v>0</v>
      </c>
      <c r="J80" s="402">
        <f>新建!J206</f>
        <v>6000</v>
      </c>
      <c r="K80" s="402">
        <f>新建!K206</f>
        <v>1</v>
      </c>
      <c r="L80" s="402">
        <f>新建!L206</f>
        <v>1</v>
      </c>
      <c r="M80" s="402">
        <f>新建!M206</f>
        <v>1</v>
      </c>
      <c r="N80" s="402">
        <f>新建!N206</f>
        <v>1</v>
      </c>
      <c r="O80" s="402">
        <f>新建!O206</f>
        <v>1</v>
      </c>
      <c r="P80" s="402">
        <f>新建!P206</f>
        <v>0</v>
      </c>
      <c r="Q80" s="402">
        <f>新建!Q206</f>
        <v>1</v>
      </c>
      <c r="R80" s="402">
        <f>新建!R206</f>
        <v>0</v>
      </c>
      <c r="S80" s="402">
        <f>新建!T206</f>
        <v>0</v>
      </c>
      <c r="T80" s="402">
        <f>新建!V206</f>
        <v>1</v>
      </c>
      <c r="U80" s="402">
        <f>新建!W206</f>
        <v>6000</v>
      </c>
      <c r="V80" s="402">
        <f>新建!X206</f>
        <v>6000</v>
      </c>
      <c r="W80" s="402">
        <f>新建!Y206</f>
        <v>0</v>
      </c>
      <c r="X80" s="402">
        <f>新建!Z206</f>
        <v>6000</v>
      </c>
      <c r="Y80" s="402">
        <f>新建!AA206</f>
        <v>7000</v>
      </c>
      <c r="Z80" s="404">
        <f>新建!AB206</f>
        <v>1.16666666666667</v>
      </c>
      <c r="AA80" s="402">
        <f>新建!AC206</f>
        <v>8000</v>
      </c>
      <c r="AB80" s="402">
        <f>新建!AD206</f>
        <v>1</v>
      </c>
      <c r="AC80" s="402">
        <f>新建!AE206</f>
        <v>0</v>
      </c>
      <c r="AD80" s="402">
        <f>新建!AF206</f>
        <v>0</v>
      </c>
      <c r="AE80" s="402">
        <f>新建!AG206</f>
        <v>4500</v>
      </c>
      <c r="AF80" s="402">
        <f>新建!AH206</f>
        <v>2500</v>
      </c>
      <c r="AG80" s="405">
        <f>新建!AI206</f>
        <v>44732</v>
      </c>
      <c r="AH80" s="402">
        <f>新建!AJ206</f>
        <v>1</v>
      </c>
      <c r="AI80" s="402">
        <f>新建!AK206</f>
        <v>0</v>
      </c>
      <c r="AJ80" s="402">
        <f>新建!AL206</f>
        <v>5</v>
      </c>
      <c r="AK80" s="402">
        <f>新建!AM206</f>
        <v>5</v>
      </c>
      <c r="AL80" s="404">
        <f>新建!AN206</f>
        <v>1</v>
      </c>
      <c r="AM80" s="403" t="str">
        <f>新建!AO206</f>
        <v>已开工建设，正在办理相关手续</v>
      </c>
      <c r="AN80" s="402">
        <f>新建!AP206</f>
        <v>0</v>
      </c>
      <c r="AO80" s="402">
        <f>新建!AQ206</f>
        <v>0</v>
      </c>
      <c r="AP80" s="370">
        <f>新建!AR206</f>
        <v>0</v>
      </c>
      <c r="AQ80" s="402">
        <f>新建!AS206</f>
        <v>0</v>
      </c>
      <c r="AR80" s="402">
        <f>新建!AT206</f>
        <v>0</v>
      </c>
      <c r="AS80" s="402">
        <f>新建!AU206</f>
        <v>6000</v>
      </c>
      <c r="AT80" s="402">
        <f>新建!AV206</f>
        <v>0</v>
      </c>
      <c r="AU80" s="402">
        <f>新建!AW206</f>
        <v>0</v>
      </c>
      <c r="AV80" s="402">
        <f>新建!AX206</f>
        <v>0</v>
      </c>
      <c r="AW80" s="402">
        <f>新建!AY206</f>
        <v>0</v>
      </c>
      <c r="AX80" s="402">
        <f>新建!AZ206</f>
        <v>0</v>
      </c>
      <c r="AY80" s="402">
        <f>新建!BA206</f>
        <v>0</v>
      </c>
      <c r="AZ80" s="402">
        <f>新建!BB206</f>
        <v>0</v>
      </c>
      <c r="BA80" s="402">
        <f>新建!BC206</f>
        <v>6000</v>
      </c>
      <c r="BB80" s="402">
        <f>新建!BD206</f>
        <v>0</v>
      </c>
      <c r="BC80" s="370" t="str">
        <f>新建!BF206</f>
        <v>住房和城乡建设专班</v>
      </c>
      <c r="BD80" s="370" t="str">
        <f>新建!BG206</f>
        <v>州住建局</v>
      </c>
      <c r="BE80" s="370" t="str">
        <f>新建!BH206</f>
        <v>王海江</v>
      </c>
      <c r="BF80" s="370" t="str">
        <f>新建!BI206</f>
        <v>阿图什市</v>
      </c>
      <c r="BG80" s="370" t="str">
        <f>新建!BJ206</f>
        <v>何晓波</v>
      </c>
      <c r="BH80" s="370" t="str">
        <f>新建!BK206</f>
        <v>阿图什市住建局</v>
      </c>
      <c r="BI80" s="370" t="str">
        <f>新建!BL206</f>
        <v>王鑫</v>
      </c>
      <c r="BJ80" s="402">
        <f>新建!BM206</f>
        <v>13579578495</v>
      </c>
      <c r="BK80" s="402">
        <f>新建!BN206</f>
        <v>0</v>
      </c>
      <c r="BL80" s="402">
        <f>新建!BO206</f>
        <v>0</v>
      </c>
      <c r="BM80" s="370" t="str">
        <f>新建!BP206</f>
        <v>阿扎克镇</v>
      </c>
      <c r="BN80" s="370" t="str">
        <f>新建!BQ206</f>
        <v>阿孜汗村</v>
      </c>
      <c r="BO80" s="403" t="str">
        <f>新建!BR206</f>
        <v>9.7投资减少14000万</v>
      </c>
    </row>
    <row r="81" ht="42" customHeight="1" spans="1:67">
      <c r="A81" s="402">
        <f>新建!A207</f>
        <v>168</v>
      </c>
      <c r="B81" s="402">
        <f>新建!B207</f>
        <v>1</v>
      </c>
      <c r="C81" s="402" t="str">
        <f>新建!C207</f>
        <v>阿图什市</v>
      </c>
      <c r="D81" s="402">
        <f>新建!D207</f>
        <v>1</v>
      </c>
      <c r="E81" s="402">
        <f>新建!E207</f>
        <v>1000</v>
      </c>
      <c r="F81" s="403" t="str">
        <f>新建!F207</f>
        <v>阿图什市环城西路二期建设项目</v>
      </c>
      <c r="G81" s="403" t="str">
        <f>新建!G207</f>
        <v>新建道路2.1公里及给排水管网、弱电管网等相关配套设施建设</v>
      </c>
      <c r="H81" s="402">
        <f>新建!H207</f>
        <v>1680</v>
      </c>
      <c r="I81" s="402">
        <f>新建!I207</f>
        <v>0</v>
      </c>
      <c r="J81" s="402">
        <f>新建!J207</f>
        <v>1000</v>
      </c>
      <c r="K81" s="402">
        <f>新建!K207</f>
        <v>1</v>
      </c>
      <c r="L81" s="402">
        <f>新建!L207</f>
        <v>1</v>
      </c>
      <c r="M81" s="402">
        <f>新建!M207</f>
        <v>1</v>
      </c>
      <c r="N81" s="402">
        <f>新建!N207</f>
        <v>1</v>
      </c>
      <c r="O81" s="402">
        <f>新建!O207</f>
        <v>1</v>
      </c>
      <c r="P81" s="402">
        <f>新建!P207</f>
        <v>0</v>
      </c>
      <c r="Q81" s="402">
        <f>新建!Q207</f>
        <v>1</v>
      </c>
      <c r="R81" s="402">
        <f>新建!R207</f>
        <v>0</v>
      </c>
      <c r="S81" s="402">
        <f>新建!T207</f>
        <v>0</v>
      </c>
      <c r="T81" s="402">
        <f>新建!V207</f>
        <v>1</v>
      </c>
      <c r="U81" s="402">
        <f>新建!W207</f>
        <v>1000</v>
      </c>
      <c r="V81" s="402">
        <f>新建!X207</f>
        <v>1000</v>
      </c>
      <c r="W81" s="402">
        <f>新建!Y207</f>
        <v>0</v>
      </c>
      <c r="X81" s="402">
        <f>新建!Z207</f>
        <v>1000</v>
      </c>
      <c r="Y81" s="402">
        <f>新建!AA207</f>
        <v>800</v>
      </c>
      <c r="Z81" s="404">
        <f>新建!AB207</f>
        <v>0.8</v>
      </c>
      <c r="AA81" s="402">
        <f>新建!AC207</f>
        <v>900</v>
      </c>
      <c r="AB81" s="402">
        <f>新建!AD207</f>
        <v>1</v>
      </c>
      <c r="AC81" s="402">
        <f>新建!AE207</f>
        <v>492</v>
      </c>
      <c r="AD81" s="402">
        <f>新建!AF207</f>
        <v>0</v>
      </c>
      <c r="AE81" s="402">
        <f>新建!AG207</f>
        <v>750</v>
      </c>
      <c r="AF81" s="402">
        <f>新建!AH207</f>
        <v>50</v>
      </c>
      <c r="AG81" s="405">
        <f>新建!AI207</f>
        <v>44723</v>
      </c>
      <c r="AH81" s="402">
        <f>新建!AJ207</f>
        <v>1</v>
      </c>
      <c r="AI81" s="402">
        <f>新建!AK207</f>
        <v>0</v>
      </c>
      <c r="AJ81" s="402">
        <f>新建!AL207</f>
        <v>35</v>
      </c>
      <c r="AK81" s="402">
        <f>新建!AM207</f>
        <v>35</v>
      </c>
      <c r="AL81" s="404">
        <f>新建!AN207</f>
        <v>1</v>
      </c>
      <c r="AM81" s="403" t="str">
        <f>新建!AO207</f>
        <v>涉及拆迁问题，目前停工状态</v>
      </c>
      <c r="AN81" s="402">
        <f>新建!AP207</f>
        <v>0</v>
      </c>
      <c r="AO81" s="402">
        <f>新建!AQ207</f>
        <v>0</v>
      </c>
      <c r="AP81" s="370">
        <f>新建!AR207</f>
        <v>0</v>
      </c>
      <c r="AQ81" s="402">
        <f>新建!AS207</f>
        <v>0</v>
      </c>
      <c r="AR81" s="402">
        <f>新建!AT207</f>
        <v>0</v>
      </c>
      <c r="AS81" s="402">
        <f>新建!AU207</f>
        <v>1000</v>
      </c>
      <c r="AT81" s="402">
        <f>新建!AV207</f>
        <v>1000</v>
      </c>
      <c r="AU81" s="402">
        <f>新建!AW207</f>
        <v>0</v>
      </c>
      <c r="AV81" s="402">
        <f>新建!AX207</f>
        <v>0</v>
      </c>
      <c r="AW81" s="402">
        <f>新建!AY207</f>
        <v>0</v>
      </c>
      <c r="AX81" s="402">
        <f>新建!AZ207</f>
        <v>0</v>
      </c>
      <c r="AY81" s="402">
        <f>新建!BA207</f>
        <v>0</v>
      </c>
      <c r="AZ81" s="402">
        <f>新建!BB207</f>
        <v>0</v>
      </c>
      <c r="BA81" s="402">
        <f>新建!BC207</f>
        <v>0</v>
      </c>
      <c r="BB81" s="402">
        <f>新建!BD207</f>
        <v>0</v>
      </c>
      <c r="BC81" s="370" t="str">
        <f>新建!BF207</f>
        <v>住房和城乡建设专班</v>
      </c>
      <c r="BD81" s="370" t="str">
        <f>新建!BG207</f>
        <v>州住建局</v>
      </c>
      <c r="BE81" s="370" t="str">
        <f>新建!BH207</f>
        <v>王海江</v>
      </c>
      <c r="BF81" s="370" t="str">
        <f>新建!BI207</f>
        <v>阿图什市</v>
      </c>
      <c r="BG81" s="370" t="str">
        <f>新建!BJ207</f>
        <v>何晓波</v>
      </c>
      <c r="BH81" s="370" t="str">
        <f>新建!BK207</f>
        <v>阿图什市住建局</v>
      </c>
      <c r="BI81" s="370" t="str">
        <f>新建!BL207</f>
        <v>王鑫</v>
      </c>
      <c r="BJ81" s="402">
        <f>新建!BM207</f>
        <v>13579578495</v>
      </c>
      <c r="BK81" s="402">
        <f>新建!BN207</f>
        <v>0</v>
      </c>
      <c r="BL81" s="402">
        <f>新建!BO207</f>
        <v>0</v>
      </c>
      <c r="BM81" s="370">
        <f>新建!BP207</f>
        <v>0</v>
      </c>
      <c r="BN81" s="370">
        <f>新建!BQ207</f>
        <v>0</v>
      </c>
      <c r="BO81" s="403" t="str">
        <f>新建!BR207</f>
        <v>6.20日储备转新建</v>
      </c>
    </row>
    <row r="82" ht="42" customHeight="1" spans="1:67">
      <c r="A82" s="402">
        <f>新建!A208</f>
        <v>169</v>
      </c>
      <c r="B82" s="402">
        <f>新建!B208</f>
        <v>1</v>
      </c>
      <c r="C82" s="402" t="str">
        <f>新建!C208</f>
        <v>阿图什市</v>
      </c>
      <c r="D82" s="402">
        <f>新建!D208</f>
        <v>1</v>
      </c>
      <c r="E82" s="402">
        <f>新建!E208</f>
        <v>7000</v>
      </c>
      <c r="F82" s="403" t="str">
        <f>新建!F208</f>
        <v>阿图什市融境江南小区建设项目</v>
      </c>
      <c r="G82" s="403" t="str">
        <f>新建!G208</f>
        <v>总建筑面积52115.3平方米</v>
      </c>
      <c r="H82" s="402">
        <f>新建!H208</f>
        <v>15755</v>
      </c>
      <c r="I82" s="402">
        <f>新建!I208</f>
        <v>0</v>
      </c>
      <c r="J82" s="402">
        <f>新建!J208</f>
        <v>7000</v>
      </c>
      <c r="K82" s="402">
        <f>新建!K208</f>
        <v>1</v>
      </c>
      <c r="L82" s="402">
        <f>新建!L208</f>
        <v>1</v>
      </c>
      <c r="M82" s="402">
        <f>新建!M208</f>
        <v>1</v>
      </c>
      <c r="N82" s="402">
        <f>新建!N208</f>
        <v>1</v>
      </c>
      <c r="O82" s="402">
        <f>新建!O208</f>
        <v>1</v>
      </c>
      <c r="P82" s="402">
        <f>新建!P208</f>
        <v>0</v>
      </c>
      <c r="Q82" s="402">
        <f>新建!Q208</f>
        <v>1</v>
      </c>
      <c r="R82" s="402">
        <f>新建!R208</f>
        <v>0</v>
      </c>
      <c r="S82" s="402">
        <f>新建!T208</f>
        <v>0</v>
      </c>
      <c r="T82" s="402">
        <f>新建!V208</f>
        <v>1</v>
      </c>
      <c r="U82" s="402">
        <f>新建!W208</f>
        <v>7000</v>
      </c>
      <c r="V82" s="402">
        <f>新建!X208</f>
        <v>7000</v>
      </c>
      <c r="W82" s="402">
        <f>新建!Y208</f>
        <v>0</v>
      </c>
      <c r="X82" s="402">
        <f>新建!Z208</f>
        <v>7000</v>
      </c>
      <c r="Y82" s="402">
        <f>新建!AA208</f>
        <v>8150</v>
      </c>
      <c r="Z82" s="404">
        <f>新建!AB208</f>
        <v>1.16428571428571</v>
      </c>
      <c r="AA82" s="402">
        <f>新建!AC208</f>
        <v>5647</v>
      </c>
      <c r="AB82" s="402">
        <f>新建!AD208</f>
        <v>1</v>
      </c>
      <c r="AC82" s="402">
        <f>新建!AE208</f>
        <v>8126</v>
      </c>
      <c r="AD82" s="402">
        <f>新建!AF208</f>
        <v>0</v>
      </c>
      <c r="AE82" s="402">
        <f>新建!AG208</f>
        <v>5250</v>
      </c>
      <c r="AF82" s="402">
        <f>新建!AH208</f>
        <v>2900</v>
      </c>
      <c r="AG82" s="405">
        <f>新建!AI208</f>
        <v>44623</v>
      </c>
      <c r="AH82" s="402">
        <f>新建!AJ208</f>
        <v>1</v>
      </c>
      <c r="AI82" s="402">
        <f>新建!AK208</f>
        <v>0</v>
      </c>
      <c r="AJ82" s="402">
        <f>新建!AL208</f>
        <v>60</v>
      </c>
      <c r="AK82" s="402">
        <f>新建!AM208</f>
        <v>20</v>
      </c>
      <c r="AL82" s="404">
        <f>新建!AN208</f>
        <v>0.333333333333333</v>
      </c>
      <c r="AM82" s="403" t="str">
        <f>新建!AO208</f>
        <v>9号楼9层已封顶、10号楼9层已封顶、9#10号楼拆框架；4号楼在装修；7号楼已封顶，8号楼已封顶，7，8号楼加砌块。 </v>
      </c>
      <c r="AN82" s="402">
        <f>新建!AP208</f>
        <v>0</v>
      </c>
      <c r="AO82" s="402">
        <f>新建!AQ208</f>
        <v>0</v>
      </c>
      <c r="AP82" s="370">
        <f>新建!AR208</f>
        <v>0</v>
      </c>
      <c r="AQ82" s="402">
        <f>新建!AS208</f>
        <v>0</v>
      </c>
      <c r="AR82" s="402">
        <f>新建!AT208</f>
        <v>0</v>
      </c>
      <c r="AS82" s="402">
        <f>新建!AU208</f>
        <v>7000</v>
      </c>
      <c r="AT82" s="402">
        <f>新建!AV208</f>
        <v>0</v>
      </c>
      <c r="AU82" s="402">
        <f>新建!AW208</f>
        <v>0</v>
      </c>
      <c r="AV82" s="402">
        <f>新建!AX208</f>
        <v>0</v>
      </c>
      <c r="AW82" s="402">
        <f>新建!AY208</f>
        <v>0</v>
      </c>
      <c r="AX82" s="402">
        <f>新建!AZ208</f>
        <v>0</v>
      </c>
      <c r="AY82" s="402">
        <f>新建!BA208</f>
        <v>0</v>
      </c>
      <c r="AZ82" s="402">
        <f>新建!BB208</f>
        <v>0</v>
      </c>
      <c r="BA82" s="402">
        <f>新建!BC208</f>
        <v>7000</v>
      </c>
      <c r="BB82" s="402">
        <f>新建!BD208</f>
        <v>0</v>
      </c>
      <c r="BC82" s="370" t="str">
        <f>新建!BF208</f>
        <v>住房和城乡建设专班</v>
      </c>
      <c r="BD82" s="370" t="str">
        <f>新建!BG208</f>
        <v>州住建局</v>
      </c>
      <c r="BE82" s="370" t="str">
        <f>新建!BH208</f>
        <v>王海江</v>
      </c>
      <c r="BF82" s="370" t="str">
        <f>新建!BI208</f>
        <v>阿图什市</v>
      </c>
      <c r="BG82" s="370" t="str">
        <f>新建!BJ208</f>
        <v>何晓波</v>
      </c>
      <c r="BH82" s="370" t="str">
        <f>新建!BK208</f>
        <v>阿图什市住建局</v>
      </c>
      <c r="BI82" s="370" t="str">
        <f>新建!BL208</f>
        <v>王鑫</v>
      </c>
      <c r="BJ82" s="402">
        <f>新建!BM208</f>
        <v>13579578495</v>
      </c>
      <c r="BK82" s="402" t="str">
        <f>新建!BN208</f>
        <v>胡献勇</v>
      </c>
      <c r="BL82" s="402">
        <f>新建!BO208</f>
        <v>13216026777</v>
      </c>
      <c r="BM82" s="370" t="str">
        <f>新建!BP208</f>
        <v>新城街道</v>
      </c>
      <c r="BN82" s="370" t="str">
        <f>新建!BQ208</f>
        <v>工业园区</v>
      </c>
      <c r="BO82" s="403" t="str">
        <f>新建!BR208</f>
        <v>9.7投资增加3500万</v>
      </c>
    </row>
    <row r="83" ht="42" customHeight="1" spans="1:67">
      <c r="A83" s="402">
        <f>新建!A209</f>
        <v>170</v>
      </c>
      <c r="B83" s="402">
        <f>新建!B209</f>
        <v>1</v>
      </c>
      <c r="C83" s="402" t="str">
        <f>新建!C209</f>
        <v>阿图什市</v>
      </c>
      <c r="D83" s="402">
        <f>新建!D209</f>
        <v>1</v>
      </c>
      <c r="E83" s="402">
        <f>新建!E209</f>
        <v>20000</v>
      </c>
      <c r="F83" s="403" t="str">
        <f>新建!F209</f>
        <v>克州西城·玉园小区建设项目</v>
      </c>
      <c r="G83" s="403" t="str">
        <f>新建!G209</f>
        <v>总建筑面积122982平方米</v>
      </c>
      <c r="H83" s="402">
        <f>新建!H209</f>
        <v>55978</v>
      </c>
      <c r="I83" s="402">
        <f>新建!I209</f>
        <v>0</v>
      </c>
      <c r="J83" s="402">
        <f>新建!J209</f>
        <v>20000</v>
      </c>
      <c r="K83" s="402">
        <f>新建!K209</f>
        <v>1</v>
      </c>
      <c r="L83" s="402">
        <f>新建!L209</f>
        <v>1</v>
      </c>
      <c r="M83" s="402">
        <f>新建!M209</f>
        <v>1</v>
      </c>
      <c r="N83" s="402">
        <f>新建!N209</f>
        <v>1</v>
      </c>
      <c r="O83" s="402">
        <f>新建!O209</f>
        <v>1</v>
      </c>
      <c r="P83" s="402">
        <f>新建!P209</f>
        <v>0</v>
      </c>
      <c r="Q83" s="402">
        <f>新建!Q209</f>
        <v>1</v>
      </c>
      <c r="R83" s="402">
        <f>新建!R209</f>
        <v>0</v>
      </c>
      <c r="S83" s="402">
        <f>新建!T209</f>
        <v>0</v>
      </c>
      <c r="T83" s="402">
        <f>新建!V209</f>
        <v>1</v>
      </c>
      <c r="U83" s="402">
        <f>新建!W209</f>
        <v>20000</v>
      </c>
      <c r="V83" s="402">
        <f>新建!X209</f>
        <v>20000</v>
      </c>
      <c r="W83" s="402">
        <f>新建!Y209</f>
        <v>0</v>
      </c>
      <c r="X83" s="402">
        <f>新建!Z209</f>
        <v>20000</v>
      </c>
      <c r="Y83" s="402">
        <f>新建!AA209</f>
        <v>24500</v>
      </c>
      <c r="Z83" s="404">
        <f>新建!AB209</f>
        <v>1.225</v>
      </c>
      <c r="AA83" s="402">
        <f>新建!AC209</f>
        <v>20000</v>
      </c>
      <c r="AB83" s="402">
        <f>新建!AD209</f>
        <v>1</v>
      </c>
      <c r="AC83" s="402">
        <f>新建!AE209</f>
        <v>21637</v>
      </c>
      <c r="AD83" s="402">
        <f>新建!AF209</f>
        <v>0</v>
      </c>
      <c r="AE83" s="402">
        <f>新建!AG209</f>
        <v>15000</v>
      </c>
      <c r="AF83" s="402">
        <f>新建!AH209</f>
        <v>9500</v>
      </c>
      <c r="AG83" s="405">
        <f>新建!AI209</f>
        <v>44635</v>
      </c>
      <c r="AH83" s="402">
        <f>新建!AJ209</f>
        <v>1</v>
      </c>
      <c r="AI83" s="402">
        <f>新建!AK209</f>
        <v>0</v>
      </c>
      <c r="AJ83" s="402">
        <f>新建!AL209</f>
        <v>40</v>
      </c>
      <c r="AK83" s="402">
        <f>新建!AM209</f>
        <v>22</v>
      </c>
      <c r="AL83" s="404">
        <f>新建!AN209</f>
        <v>0.55</v>
      </c>
      <c r="AM83" s="403" t="str">
        <f>新建!AO209</f>
        <v>1.2.7.8.9.10号楼已经开始外立面装修，3.5号楼已经到到地上三层，6.11号楼出正负零</v>
      </c>
      <c r="AN83" s="402">
        <f>新建!AP209</f>
        <v>0</v>
      </c>
      <c r="AO83" s="402">
        <f>新建!AQ209</f>
        <v>0</v>
      </c>
      <c r="AP83" s="370">
        <f>新建!AR209</f>
        <v>0</v>
      </c>
      <c r="AQ83" s="402">
        <f>新建!AS209</f>
        <v>0</v>
      </c>
      <c r="AR83" s="402">
        <f>新建!AT209</f>
        <v>0</v>
      </c>
      <c r="AS83" s="402">
        <f>新建!AU209</f>
        <v>20000</v>
      </c>
      <c r="AT83" s="402">
        <f>新建!AV209</f>
        <v>0</v>
      </c>
      <c r="AU83" s="402">
        <f>新建!AW209</f>
        <v>0</v>
      </c>
      <c r="AV83" s="402">
        <f>新建!AX209</f>
        <v>0</v>
      </c>
      <c r="AW83" s="402">
        <f>新建!AY209</f>
        <v>0</v>
      </c>
      <c r="AX83" s="402">
        <f>新建!AZ209</f>
        <v>0</v>
      </c>
      <c r="AY83" s="402">
        <f>新建!BA209</f>
        <v>0</v>
      </c>
      <c r="AZ83" s="402">
        <f>新建!BB209</f>
        <v>0</v>
      </c>
      <c r="BA83" s="402">
        <f>新建!BC209</f>
        <v>20000</v>
      </c>
      <c r="BB83" s="402">
        <f>新建!BD209</f>
        <v>0</v>
      </c>
      <c r="BC83" s="370" t="str">
        <f>新建!BF209</f>
        <v>住房和城乡建设专班</v>
      </c>
      <c r="BD83" s="370" t="str">
        <f>新建!BG209</f>
        <v>州住建局</v>
      </c>
      <c r="BE83" s="370" t="str">
        <f>新建!BH209</f>
        <v>王海江</v>
      </c>
      <c r="BF83" s="370" t="str">
        <f>新建!BI209</f>
        <v>阿图什市</v>
      </c>
      <c r="BG83" s="370" t="str">
        <f>新建!BJ209</f>
        <v>何晓波</v>
      </c>
      <c r="BH83" s="370" t="str">
        <f>新建!BK209</f>
        <v>阿图什市住建局</v>
      </c>
      <c r="BI83" s="370" t="str">
        <f>新建!BL209</f>
        <v>王鑫</v>
      </c>
      <c r="BJ83" s="402">
        <f>新建!BM209</f>
        <v>13579578495</v>
      </c>
      <c r="BK83" s="402" t="str">
        <f>新建!BN209</f>
        <v>马继青</v>
      </c>
      <c r="BL83" s="402">
        <f>新建!BO209</f>
        <v>18099088885</v>
      </c>
      <c r="BM83" s="370" t="str">
        <f>新建!BP209</f>
        <v>新城街道</v>
      </c>
      <c r="BN83" s="370" t="str">
        <f>新建!BQ209</f>
        <v>工业园区</v>
      </c>
      <c r="BO83" s="403">
        <f>新建!BR209</f>
        <v>0</v>
      </c>
    </row>
    <row r="84" ht="42" customHeight="1" spans="1:67">
      <c r="A84" s="402">
        <f>新建!A210</f>
        <v>171</v>
      </c>
      <c r="B84" s="402">
        <f>新建!B210</f>
        <v>1</v>
      </c>
      <c r="C84" s="402" t="str">
        <f>新建!C210</f>
        <v>阿图什市</v>
      </c>
      <c r="D84" s="402">
        <f>新建!D210</f>
        <v>1</v>
      </c>
      <c r="E84" s="402">
        <f>新建!E210</f>
        <v>18000</v>
      </c>
      <c r="F84" s="403" t="str">
        <f>新建!F210</f>
        <v>阿图什市融合苑小区建设项目</v>
      </c>
      <c r="G84" s="403" t="str">
        <f>新建!G210</f>
        <v>总建筑面积18.39万平方米</v>
      </c>
      <c r="H84" s="402">
        <f>新建!H210</f>
        <v>22000</v>
      </c>
      <c r="I84" s="402">
        <f>新建!I210</f>
        <v>0</v>
      </c>
      <c r="J84" s="402">
        <f>新建!J210</f>
        <v>18000</v>
      </c>
      <c r="K84" s="402">
        <f>新建!K210</f>
        <v>1</v>
      </c>
      <c r="L84" s="402">
        <f>新建!L210</f>
        <v>1</v>
      </c>
      <c r="M84" s="402">
        <f>新建!M210</f>
        <v>1</v>
      </c>
      <c r="N84" s="402">
        <f>新建!N210</f>
        <v>1</v>
      </c>
      <c r="O84" s="402">
        <f>新建!O210</f>
        <v>1</v>
      </c>
      <c r="P84" s="402">
        <f>新建!P210</f>
        <v>0</v>
      </c>
      <c r="Q84" s="402">
        <f>新建!Q210</f>
        <v>1</v>
      </c>
      <c r="R84" s="402">
        <f>新建!R210</f>
        <v>0</v>
      </c>
      <c r="S84" s="402">
        <f>新建!T210</f>
        <v>0</v>
      </c>
      <c r="T84" s="402">
        <f>新建!V210</f>
        <v>1</v>
      </c>
      <c r="U84" s="402">
        <f>新建!W210</f>
        <v>18000</v>
      </c>
      <c r="V84" s="402">
        <f>新建!X210</f>
        <v>18000</v>
      </c>
      <c r="W84" s="402">
        <f>新建!Y210</f>
        <v>0</v>
      </c>
      <c r="X84" s="402">
        <f>新建!Z210</f>
        <v>18000</v>
      </c>
      <c r="Y84" s="402">
        <f>新建!AA210</f>
        <v>17000</v>
      </c>
      <c r="Z84" s="404">
        <f>新建!AB210</f>
        <v>0.944444444444444</v>
      </c>
      <c r="AA84" s="402">
        <f>新建!AC210</f>
        <v>19000</v>
      </c>
      <c r="AB84" s="402">
        <f>新建!AD210</f>
        <v>1</v>
      </c>
      <c r="AC84" s="402">
        <f>新建!AE210</f>
        <v>16970</v>
      </c>
      <c r="AD84" s="402">
        <f>新建!AF210</f>
        <v>0</v>
      </c>
      <c r="AE84" s="402">
        <f>新建!AG210</f>
        <v>13500</v>
      </c>
      <c r="AF84" s="402">
        <f>新建!AH210</f>
        <v>3500</v>
      </c>
      <c r="AG84" s="405">
        <f>新建!AI210</f>
        <v>44623</v>
      </c>
      <c r="AH84" s="402">
        <f>新建!AJ210</f>
        <v>1</v>
      </c>
      <c r="AI84" s="402">
        <f>新建!AK210</f>
        <v>0</v>
      </c>
      <c r="AJ84" s="402">
        <f>新建!AL210</f>
        <v>95</v>
      </c>
      <c r="AK84" s="402">
        <f>新建!AM210</f>
        <v>90</v>
      </c>
      <c r="AL84" s="404">
        <f>新建!AN210</f>
        <v>0.947368421052632</v>
      </c>
      <c r="AM84" s="403" t="str">
        <f>新建!AO210</f>
        <v>1-5号楼主体五方认证完成，进行二次结构施工。</v>
      </c>
      <c r="AN84" s="402">
        <f>新建!AP210</f>
        <v>0</v>
      </c>
      <c r="AO84" s="402">
        <f>新建!AQ210</f>
        <v>0</v>
      </c>
      <c r="AP84" s="370">
        <f>新建!AR210</f>
        <v>0</v>
      </c>
      <c r="AQ84" s="402">
        <f>新建!AS210</f>
        <v>0</v>
      </c>
      <c r="AR84" s="402">
        <f>新建!AT210</f>
        <v>0</v>
      </c>
      <c r="AS84" s="402">
        <f>新建!AU210</f>
        <v>18000</v>
      </c>
      <c r="AT84" s="402">
        <f>新建!AV210</f>
        <v>0</v>
      </c>
      <c r="AU84" s="402">
        <f>新建!AW210</f>
        <v>0</v>
      </c>
      <c r="AV84" s="402">
        <f>新建!AX210</f>
        <v>0</v>
      </c>
      <c r="AW84" s="402">
        <f>新建!AY210</f>
        <v>0</v>
      </c>
      <c r="AX84" s="402">
        <f>新建!AZ210</f>
        <v>0</v>
      </c>
      <c r="AY84" s="402">
        <f>新建!BA210</f>
        <v>0</v>
      </c>
      <c r="AZ84" s="402">
        <f>新建!BB210</f>
        <v>0</v>
      </c>
      <c r="BA84" s="402">
        <f>新建!BC210</f>
        <v>18000</v>
      </c>
      <c r="BB84" s="402">
        <f>新建!BD210</f>
        <v>0</v>
      </c>
      <c r="BC84" s="370" t="str">
        <f>新建!BF210</f>
        <v>住房和城乡建设专班</v>
      </c>
      <c r="BD84" s="370" t="str">
        <f>新建!BG210</f>
        <v>州住建局</v>
      </c>
      <c r="BE84" s="370" t="str">
        <f>新建!BH210</f>
        <v>王海江</v>
      </c>
      <c r="BF84" s="370" t="str">
        <f>新建!BI210</f>
        <v>阿图什市</v>
      </c>
      <c r="BG84" s="370" t="str">
        <f>新建!BJ210</f>
        <v>何晓波</v>
      </c>
      <c r="BH84" s="370" t="str">
        <f>新建!BK210</f>
        <v>阿图什市住建局</v>
      </c>
      <c r="BI84" s="370" t="str">
        <f>新建!BL210</f>
        <v>王鑫</v>
      </c>
      <c r="BJ84" s="402">
        <f>新建!BM210</f>
        <v>13579578495</v>
      </c>
      <c r="BK84" s="402" t="str">
        <f>新建!BN210</f>
        <v>肖飞</v>
      </c>
      <c r="BL84" s="402">
        <f>新建!BO210</f>
        <v>13899114648</v>
      </c>
      <c r="BM84" s="370" t="str">
        <f>新建!BP210</f>
        <v>阿扎克镇</v>
      </c>
      <c r="BN84" s="370" t="str">
        <f>新建!BQ210</f>
        <v>新城东路</v>
      </c>
      <c r="BO84" s="403" t="str">
        <f>新建!BR210</f>
        <v>9.7投资减少4000万</v>
      </c>
    </row>
    <row r="85" ht="42" customHeight="1" spans="1:67">
      <c r="A85" s="402">
        <f>新建!A217</f>
        <v>177</v>
      </c>
      <c r="B85" s="402">
        <f>新建!B217</f>
        <v>1</v>
      </c>
      <c r="C85" s="402" t="str">
        <f>新建!C217</f>
        <v>阿图什市</v>
      </c>
      <c r="D85" s="402">
        <f>新建!D217</f>
        <v>1</v>
      </c>
      <c r="E85" s="402">
        <f>新建!E217</f>
        <v>2000</v>
      </c>
      <c r="F85" s="403" t="str">
        <f>新建!F217</f>
        <v>阿图什天域时代新型建材生产项目</v>
      </c>
      <c r="G85" s="403" t="str">
        <f>新建!G217</f>
        <v>新建环保透水彩砖3000万块年生产线，环保预制板房10000平方米</v>
      </c>
      <c r="H85" s="402">
        <f>新建!H217</f>
        <v>2000</v>
      </c>
      <c r="I85" s="402">
        <f>新建!I217</f>
        <v>0</v>
      </c>
      <c r="J85" s="402">
        <f>新建!J217</f>
        <v>2000</v>
      </c>
      <c r="K85" s="402">
        <f>新建!K217</f>
        <v>1</v>
      </c>
      <c r="L85" s="402">
        <f>新建!L217</f>
        <v>1</v>
      </c>
      <c r="M85" s="402">
        <f>新建!M217</f>
        <v>1</v>
      </c>
      <c r="N85" s="402">
        <f>新建!N217</f>
        <v>1</v>
      </c>
      <c r="O85" s="402">
        <f>新建!O217</f>
        <v>1</v>
      </c>
      <c r="P85" s="402">
        <f>新建!P217</f>
        <v>0</v>
      </c>
      <c r="Q85" s="402">
        <f>新建!Q217</f>
        <v>1</v>
      </c>
      <c r="R85" s="402">
        <f>新建!R217</f>
        <v>0</v>
      </c>
      <c r="S85" s="402">
        <f>新建!T217</f>
        <v>0</v>
      </c>
      <c r="T85" s="402">
        <f>新建!V217</f>
        <v>1</v>
      </c>
      <c r="U85" s="402">
        <f>新建!W217</f>
        <v>2000</v>
      </c>
      <c r="V85" s="402">
        <f>新建!X217</f>
        <v>2000</v>
      </c>
      <c r="W85" s="402">
        <f>新建!Y217</f>
        <v>0</v>
      </c>
      <c r="X85" s="402">
        <f>新建!Z217</f>
        <v>2000</v>
      </c>
      <c r="Y85" s="402">
        <f>新建!AA217</f>
        <v>1600</v>
      </c>
      <c r="Z85" s="404">
        <f>新建!AB217</f>
        <v>0.8</v>
      </c>
      <c r="AA85" s="402">
        <f>新建!AC217</f>
        <v>1700</v>
      </c>
      <c r="AB85" s="402">
        <f>新建!AD217</f>
        <v>1</v>
      </c>
      <c r="AC85" s="402">
        <f>新建!AE217</f>
        <v>730</v>
      </c>
      <c r="AD85" s="402">
        <f>新建!AF217</f>
        <v>0</v>
      </c>
      <c r="AE85" s="402">
        <f>新建!AG217</f>
        <v>1500</v>
      </c>
      <c r="AF85" s="402">
        <f>新建!AH217</f>
        <v>100</v>
      </c>
      <c r="AG85" s="405">
        <f>新建!AI217</f>
        <v>44625</v>
      </c>
      <c r="AH85" s="402">
        <f>新建!AJ217</f>
        <v>1</v>
      </c>
      <c r="AI85" s="402">
        <f>新建!AK217</f>
        <v>0</v>
      </c>
      <c r="AJ85" s="402">
        <f>新建!AL217</f>
        <v>20</v>
      </c>
      <c r="AK85" s="402">
        <f>新建!AM217</f>
        <v>15</v>
      </c>
      <c r="AL85" s="404">
        <f>新建!AN217</f>
        <v>0.75</v>
      </c>
      <c r="AM85" s="403" t="str">
        <f>新建!AO217</f>
        <v>二期工程量已完成10%,</v>
      </c>
      <c r="AN85" s="402">
        <f>新建!AP217</f>
        <v>0</v>
      </c>
      <c r="AO85" s="402">
        <f>新建!AQ217</f>
        <v>0</v>
      </c>
      <c r="AP85" s="370">
        <f>新建!AR217</f>
        <v>0</v>
      </c>
      <c r="AQ85" s="402">
        <f>新建!AS217</f>
        <v>0</v>
      </c>
      <c r="AR85" s="402">
        <f>新建!AT217</f>
        <v>0</v>
      </c>
      <c r="AS85" s="402">
        <f>新建!AU217</f>
        <v>2000</v>
      </c>
      <c r="AT85" s="402">
        <f>新建!AV217</f>
        <v>0</v>
      </c>
      <c r="AU85" s="402">
        <f>新建!AW217</f>
        <v>0</v>
      </c>
      <c r="AV85" s="402">
        <f>新建!AX217</f>
        <v>0</v>
      </c>
      <c r="AW85" s="402">
        <f>新建!AY217</f>
        <v>0</v>
      </c>
      <c r="AX85" s="402">
        <f>新建!AZ217</f>
        <v>0</v>
      </c>
      <c r="AY85" s="402">
        <f>新建!BA217</f>
        <v>0</v>
      </c>
      <c r="AZ85" s="402">
        <f>新建!BB217</f>
        <v>0</v>
      </c>
      <c r="BA85" s="402">
        <f>新建!BC217</f>
        <v>2000</v>
      </c>
      <c r="BB85" s="402">
        <f>新建!BD217</f>
        <v>0</v>
      </c>
      <c r="BC85" s="370" t="str">
        <f>新建!BF217</f>
        <v>产业专班</v>
      </c>
      <c r="BD85" s="370" t="str">
        <f>新建!BG217</f>
        <v>州工信局</v>
      </c>
      <c r="BE85" s="370" t="str">
        <f>新建!BH217</f>
        <v>刘鹏</v>
      </c>
      <c r="BF85" s="370" t="str">
        <f>新建!BI217</f>
        <v>阿图什市</v>
      </c>
      <c r="BG85" s="370" t="str">
        <f>新建!BJ217</f>
        <v>岳俊</v>
      </c>
      <c r="BH85" s="370" t="str">
        <f>新建!BK217</f>
        <v>阿图什市商信局</v>
      </c>
      <c r="BI85" s="370" t="str">
        <f>新建!BL217</f>
        <v>董雪丽</v>
      </c>
      <c r="BJ85" s="402">
        <f>新建!BM217</f>
        <v>13199758888</v>
      </c>
      <c r="BK85" s="402" t="str">
        <f>新建!BN217</f>
        <v>李然海</v>
      </c>
      <c r="BL85" s="402">
        <f>新建!BO217</f>
        <v>18197687777</v>
      </c>
      <c r="BM85" s="370" t="str">
        <f>新建!BP217</f>
        <v>格达良乡</v>
      </c>
      <c r="BN85" s="370" t="str">
        <f>新建!BQ217</f>
        <v>萨依村</v>
      </c>
      <c r="BO85" s="403">
        <f>新建!BR217</f>
        <v>0</v>
      </c>
    </row>
    <row r="86" ht="42" customHeight="1" spans="1:67">
      <c r="A86" s="402">
        <f>新建!A218</f>
        <v>178</v>
      </c>
      <c r="B86" s="402">
        <f>新建!B218</f>
        <v>1</v>
      </c>
      <c r="C86" s="402" t="str">
        <f>新建!C218</f>
        <v>阿图什市</v>
      </c>
      <c r="D86" s="402">
        <f>新建!D218</f>
        <v>1</v>
      </c>
      <c r="E86" s="402">
        <f>新建!E218</f>
        <v>4000</v>
      </c>
      <c r="F86" s="403" t="str">
        <f>新建!F218</f>
        <v>新疆埃尔法电梯设备建设项目</v>
      </c>
      <c r="G86" s="403" t="str">
        <f>新建!G218</f>
        <v>新建制造车间、建筑面积5000平米及附属设施建设</v>
      </c>
      <c r="H86" s="402">
        <f>新建!H218</f>
        <v>4000</v>
      </c>
      <c r="I86" s="402">
        <f>新建!I218</f>
        <v>0</v>
      </c>
      <c r="J86" s="402">
        <f>新建!J218</f>
        <v>4000</v>
      </c>
      <c r="K86" s="402">
        <f>新建!K218</f>
        <v>1</v>
      </c>
      <c r="L86" s="402">
        <f>新建!L218</f>
        <v>1</v>
      </c>
      <c r="M86" s="402">
        <f>新建!M218</f>
        <v>1</v>
      </c>
      <c r="N86" s="402">
        <f>新建!N218</f>
        <v>1</v>
      </c>
      <c r="O86" s="402">
        <f>新建!O218</f>
        <v>1</v>
      </c>
      <c r="P86" s="402">
        <f>新建!P218</f>
        <v>0</v>
      </c>
      <c r="Q86" s="402">
        <f>新建!Q218</f>
        <v>1</v>
      </c>
      <c r="R86" s="402">
        <f>新建!R218</f>
        <v>0</v>
      </c>
      <c r="S86" s="402">
        <f>新建!T218</f>
        <v>0</v>
      </c>
      <c r="T86" s="402">
        <f>新建!V218</f>
        <v>1</v>
      </c>
      <c r="U86" s="402">
        <f>新建!W218</f>
        <v>4000</v>
      </c>
      <c r="V86" s="402">
        <f>新建!X218</f>
        <v>4000</v>
      </c>
      <c r="W86" s="402">
        <f>新建!Y218</f>
        <v>0</v>
      </c>
      <c r="X86" s="402">
        <f>新建!Z218</f>
        <v>4000</v>
      </c>
      <c r="Y86" s="402">
        <f>新建!AA218</f>
        <v>3100</v>
      </c>
      <c r="Z86" s="404">
        <f>新建!AB218</f>
        <v>0.775</v>
      </c>
      <c r="AA86" s="402">
        <f>新建!AC218</f>
        <v>3200</v>
      </c>
      <c r="AB86" s="402">
        <f>新建!AD218</f>
        <v>1</v>
      </c>
      <c r="AC86" s="402">
        <f>新建!AE218</f>
        <v>831</v>
      </c>
      <c r="AD86" s="402">
        <f>新建!AF218</f>
        <v>0</v>
      </c>
      <c r="AE86" s="402">
        <f>新建!AG218</f>
        <v>3000</v>
      </c>
      <c r="AF86" s="402">
        <f>新建!AH218</f>
        <v>100</v>
      </c>
      <c r="AG86" s="405">
        <f>新建!AI218</f>
        <v>44666</v>
      </c>
      <c r="AH86" s="402">
        <f>新建!AJ218</f>
        <v>1</v>
      </c>
      <c r="AI86" s="402">
        <f>新建!AK218</f>
        <v>0</v>
      </c>
      <c r="AJ86" s="402">
        <f>新建!AL218</f>
        <v>36</v>
      </c>
      <c r="AK86" s="402">
        <f>新建!AM218</f>
        <v>36</v>
      </c>
      <c r="AL86" s="404">
        <f>新建!AN218</f>
        <v>1</v>
      </c>
      <c r="AM86" s="403" t="str">
        <f>新建!AO218</f>
        <v>测试塔主体施工完成，厂房装修施工完成，厂房外绿化硬化施工完成。</v>
      </c>
      <c r="AN86" s="402">
        <f>新建!AP218</f>
        <v>0</v>
      </c>
      <c r="AO86" s="402">
        <f>新建!AQ218</f>
        <v>0</v>
      </c>
      <c r="AP86" s="370">
        <f>新建!AR218</f>
        <v>0</v>
      </c>
      <c r="AQ86" s="402">
        <f>新建!AS218</f>
        <v>0</v>
      </c>
      <c r="AR86" s="402">
        <f>新建!AT218</f>
        <v>0</v>
      </c>
      <c r="AS86" s="402">
        <f>新建!AU218</f>
        <v>4000</v>
      </c>
      <c r="AT86" s="402">
        <f>新建!AV218</f>
        <v>0</v>
      </c>
      <c r="AU86" s="402">
        <f>新建!AW218</f>
        <v>0</v>
      </c>
      <c r="AV86" s="402">
        <f>新建!AX218</f>
        <v>0</v>
      </c>
      <c r="AW86" s="402">
        <f>新建!AY218</f>
        <v>0</v>
      </c>
      <c r="AX86" s="402">
        <f>新建!AZ218</f>
        <v>0</v>
      </c>
      <c r="AY86" s="402">
        <f>新建!BA218</f>
        <v>0</v>
      </c>
      <c r="AZ86" s="402">
        <f>新建!BB218</f>
        <v>0</v>
      </c>
      <c r="BA86" s="402">
        <f>新建!BC218</f>
        <v>4000</v>
      </c>
      <c r="BB86" s="402">
        <f>新建!BD218</f>
        <v>0</v>
      </c>
      <c r="BC86" s="370" t="str">
        <f>新建!BF218</f>
        <v>产业专班</v>
      </c>
      <c r="BD86" s="370" t="str">
        <f>新建!BG218</f>
        <v>州工信局</v>
      </c>
      <c r="BE86" s="370" t="str">
        <f>新建!BH218</f>
        <v>刘鹏</v>
      </c>
      <c r="BF86" s="370" t="str">
        <f>新建!BI218</f>
        <v>阿图什市</v>
      </c>
      <c r="BG86" s="370" t="str">
        <f>新建!BJ218</f>
        <v>岳俊</v>
      </c>
      <c r="BH86" s="370" t="str">
        <f>新建!BK218</f>
        <v>阿图什市商信局</v>
      </c>
      <c r="BI86" s="370" t="str">
        <f>新建!BL218</f>
        <v>董雪丽</v>
      </c>
      <c r="BJ86" s="402">
        <f>新建!BM218</f>
        <v>13199758888</v>
      </c>
      <c r="BK86" s="402" t="str">
        <f>新建!BN218</f>
        <v>李长春</v>
      </c>
      <c r="BL86" s="402">
        <f>新建!BO218</f>
        <v>13784666699</v>
      </c>
      <c r="BM86" s="370" t="str">
        <f>新建!BP218</f>
        <v>新城街道</v>
      </c>
      <c r="BN86" s="370" t="str">
        <f>新建!BQ218</f>
        <v>工业园区</v>
      </c>
      <c r="BO86" s="403" t="str">
        <f>新建!BR218</f>
        <v>4.27调整</v>
      </c>
    </row>
    <row r="87" ht="42" customHeight="1" spans="1:67">
      <c r="A87" s="402">
        <f>新建!A219</f>
        <v>179</v>
      </c>
      <c r="B87" s="402">
        <f>新建!B219</f>
        <v>1</v>
      </c>
      <c r="C87" s="402" t="str">
        <f>新建!C219</f>
        <v>阿图什市</v>
      </c>
      <c r="D87" s="402">
        <f>新建!D219</f>
        <v>1</v>
      </c>
      <c r="E87" s="402">
        <f>新建!E219</f>
        <v>4000</v>
      </c>
      <c r="F87" s="403" t="str">
        <f>新建!F219</f>
        <v>新疆卓科新型建材有限公司年产30万立方保温砌块及外模板现浇混凝土复合保温系统项目</v>
      </c>
      <c r="G87" s="403" t="str">
        <f>新建!G219</f>
        <v>新建生产车间、建筑面积20000平方米附属设施建设</v>
      </c>
      <c r="H87" s="402">
        <f>新建!H219</f>
        <v>4000</v>
      </c>
      <c r="I87" s="402">
        <f>新建!I219</f>
        <v>0</v>
      </c>
      <c r="J87" s="402">
        <f>新建!J219</f>
        <v>4000</v>
      </c>
      <c r="K87" s="402">
        <f>新建!K219</f>
        <v>1</v>
      </c>
      <c r="L87" s="402">
        <f>新建!L219</f>
        <v>1</v>
      </c>
      <c r="M87" s="402">
        <f>新建!M219</f>
        <v>1</v>
      </c>
      <c r="N87" s="402">
        <f>新建!N219</f>
        <v>1</v>
      </c>
      <c r="O87" s="402">
        <f>新建!O219</f>
        <v>1</v>
      </c>
      <c r="P87" s="402">
        <f>新建!P219</f>
        <v>0</v>
      </c>
      <c r="Q87" s="402">
        <f>新建!Q219</f>
        <v>1</v>
      </c>
      <c r="R87" s="402">
        <f>新建!R219</f>
        <v>0</v>
      </c>
      <c r="S87" s="402">
        <f>新建!T219</f>
        <v>0</v>
      </c>
      <c r="T87" s="402">
        <f>新建!V219</f>
        <v>1</v>
      </c>
      <c r="U87" s="402">
        <f>新建!W219</f>
        <v>4000</v>
      </c>
      <c r="V87" s="402">
        <f>新建!X219</f>
        <v>4000</v>
      </c>
      <c r="W87" s="402">
        <f>新建!Y219</f>
        <v>0</v>
      </c>
      <c r="X87" s="402">
        <f>新建!Z219</f>
        <v>4000</v>
      </c>
      <c r="Y87" s="402">
        <f>新建!AA219</f>
        <v>3800</v>
      </c>
      <c r="Z87" s="404">
        <f>新建!AB219</f>
        <v>0.95</v>
      </c>
      <c r="AA87" s="402">
        <f>新建!AC219</f>
        <v>3800</v>
      </c>
      <c r="AB87" s="402">
        <f>新建!AD219</f>
        <v>1</v>
      </c>
      <c r="AC87" s="402">
        <f>新建!AE219</f>
        <v>1386</v>
      </c>
      <c r="AD87" s="402">
        <f>新建!AF219</f>
        <v>0</v>
      </c>
      <c r="AE87" s="402">
        <f>新建!AG219</f>
        <v>3000</v>
      </c>
      <c r="AF87" s="402">
        <f>新建!AH219</f>
        <v>800</v>
      </c>
      <c r="AG87" s="405">
        <f>新建!AI219</f>
        <v>44608</v>
      </c>
      <c r="AH87" s="402">
        <f>新建!AJ219</f>
        <v>1</v>
      </c>
      <c r="AI87" s="402">
        <f>新建!AK219</f>
        <v>0</v>
      </c>
      <c r="AJ87" s="402">
        <f>新建!AL219</f>
        <v>15</v>
      </c>
      <c r="AK87" s="402">
        <f>新建!AM219</f>
        <v>15</v>
      </c>
      <c r="AL87" s="404">
        <f>新建!AN219</f>
        <v>1</v>
      </c>
      <c r="AM87" s="403" t="str">
        <f>新建!AO219</f>
        <v>厂房主体已完工，值班室已完工，三套设备已安装完毕，第四套正在调试。</v>
      </c>
      <c r="AN87" s="402">
        <f>新建!AP219</f>
        <v>0</v>
      </c>
      <c r="AO87" s="402">
        <f>新建!AQ219</f>
        <v>0</v>
      </c>
      <c r="AP87" s="370">
        <f>新建!AR219</f>
        <v>0</v>
      </c>
      <c r="AQ87" s="402">
        <f>新建!AS219</f>
        <v>0</v>
      </c>
      <c r="AR87" s="402">
        <f>新建!AT219</f>
        <v>0</v>
      </c>
      <c r="AS87" s="402">
        <f>新建!AU219</f>
        <v>4000</v>
      </c>
      <c r="AT87" s="402">
        <f>新建!AV219</f>
        <v>0</v>
      </c>
      <c r="AU87" s="402">
        <f>新建!AW219</f>
        <v>0</v>
      </c>
      <c r="AV87" s="402">
        <f>新建!AX219</f>
        <v>0</v>
      </c>
      <c r="AW87" s="402">
        <f>新建!AY219</f>
        <v>0</v>
      </c>
      <c r="AX87" s="402">
        <f>新建!AZ219</f>
        <v>0</v>
      </c>
      <c r="AY87" s="402">
        <f>新建!BA219</f>
        <v>0</v>
      </c>
      <c r="AZ87" s="402">
        <f>新建!BB219</f>
        <v>0</v>
      </c>
      <c r="BA87" s="402">
        <f>新建!BC219</f>
        <v>4000</v>
      </c>
      <c r="BB87" s="402">
        <f>新建!BD219</f>
        <v>0</v>
      </c>
      <c r="BC87" s="370" t="str">
        <f>新建!BF219</f>
        <v>产业专班</v>
      </c>
      <c r="BD87" s="370" t="str">
        <f>新建!BG219</f>
        <v>州工信局</v>
      </c>
      <c r="BE87" s="370" t="str">
        <f>新建!BH219</f>
        <v>刘鹏</v>
      </c>
      <c r="BF87" s="370" t="str">
        <f>新建!BI219</f>
        <v>阿图什市</v>
      </c>
      <c r="BG87" s="370" t="str">
        <f>新建!BJ219</f>
        <v>岳俊</v>
      </c>
      <c r="BH87" s="370" t="str">
        <f>新建!BK219</f>
        <v>阿图什市商信局</v>
      </c>
      <c r="BI87" s="370" t="str">
        <f>新建!BL219</f>
        <v>董雪丽</v>
      </c>
      <c r="BJ87" s="402">
        <f>新建!BM219</f>
        <v>13199758888</v>
      </c>
      <c r="BK87" s="402" t="str">
        <f>新建!BN219</f>
        <v>刘小泉</v>
      </c>
      <c r="BL87" s="402">
        <f>新建!BO219</f>
        <v>15276026639</v>
      </c>
      <c r="BM87" s="370" t="str">
        <f>新建!BP219</f>
        <v>新城街道</v>
      </c>
      <c r="BN87" s="370" t="str">
        <f>新建!BQ219</f>
        <v>工业园区</v>
      </c>
      <c r="BO87" s="403" t="str">
        <f>新建!BR219</f>
        <v>4.27调整</v>
      </c>
    </row>
    <row r="88" s="17" customFormat="1" ht="42" customHeight="1" spans="1:67">
      <c r="A88" s="368" t="s">
        <v>2120</v>
      </c>
      <c r="B88" s="368">
        <f>SUM(B89:B126)</f>
        <v>38</v>
      </c>
      <c r="C88" s="368"/>
      <c r="D88" s="368">
        <f t="shared" ref="D88:H88" si="12">SUM(D89:D126)</f>
        <v>30</v>
      </c>
      <c r="E88" s="368">
        <f t="shared" si="12"/>
        <v>212016</v>
      </c>
      <c r="F88" s="369"/>
      <c r="G88" s="369"/>
      <c r="H88" s="368">
        <f t="shared" si="12"/>
        <v>409142</v>
      </c>
      <c r="I88" s="368">
        <f t="shared" ref="I88:Y88" si="13">SUM(I89:I126)</f>
        <v>0</v>
      </c>
      <c r="J88" s="368">
        <f t="shared" si="13"/>
        <v>276685</v>
      </c>
      <c r="K88" s="368">
        <f t="shared" si="13"/>
        <v>34</v>
      </c>
      <c r="L88" s="368">
        <f t="shared" si="13"/>
        <v>34</v>
      </c>
      <c r="M88" s="368">
        <f t="shared" si="13"/>
        <v>34</v>
      </c>
      <c r="N88" s="368">
        <f t="shared" si="13"/>
        <v>34</v>
      </c>
      <c r="O88" s="368">
        <f t="shared" si="13"/>
        <v>38</v>
      </c>
      <c r="P88" s="368">
        <f t="shared" si="13"/>
        <v>0</v>
      </c>
      <c r="Q88" s="368">
        <f t="shared" si="13"/>
        <v>34</v>
      </c>
      <c r="R88" s="368">
        <f t="shared" si="13"/>
        <v>4</v>
      </c>
      <c r="S88" s="368">
        <f t="shared" si="13"/>
        <v>4</v>
      </c>
      <c r="T88" s="368">
        <f t="shared" si="13"/>
        <v>34</v>
      </c>
      <c r="U88" s="368">
        <f t="shared" si="13"/>
        <v>276685</v>
      </c>
      <c r="V88" s="368">
        <f t="shared" si="13"/>
        <v>270635</v>
      </c>
      <c r="W88" s="368">
        <f t="shared" si="13"/>
        <v>0.00147190757959989</v>
      </c>
      <c r="X88" s="368">
        <f t="shared" si="13"/>
        <v>215823</v>
      </c>
      <c r="Y88" s="368">
        <f t="shared" si="13"/>
        <v>121467</v>
      </c>
      <c r="Z88" s="180">
        <f>Y88/J88</f>
        <v>0.439008258488895</v>
      </c>
      <c r="AA88" s="368">
        <f>SUM(AA89:AA126)</f>
        <v>151280</v>
      </c>
      <c r="AB88" s="368">
        <f>SUM(AB89:AB126)</f>
        <v>19</v>
      </c>
      <c r="AC88" s="368">
        <f t="shared" ref="AC88:AH88" si="14">SUM(AC89:AC126)</f>
        <v>17669</v>
      </c>
      <c r="AD88" s="368">
        <f t="shared" si="14"/>
        <v>628034</v>
      </c>
      <c r="AE88" s="368">
        <f t="shared" si="14"/>
        <v>161867.25</v>
      </c>
      <c r="AF88" s="175">
        <f t="shared" si="14"/>
        <v>-40400.25</v>
      </c>
      <c r="AG88" s="388"/>
      <c r="AH88" s="368">
        <f t="shared" si="14"/>
        <v>30</v>
      </c>
      <c r="AI88" s="195">
        <f>AH88/B88</f>
        <v>0.789473684210526</v>
      </c>
      <c r="AJ88" s="368">
        <f>SUM(AJ89:AJ126)</f>
        <v>467</v>
      </c>
      <c r="AK88" s="368">
        <f>SUM(AK89:AK126)</f>
        <v>467</v>
      </c>
      <c r="AL88" s="378">
        <f>AK88/AJ88</f>
        <v>1</v>
      </c>
      <c r="AM88" s="369"/>
      <c r="AN88" s="375">
        <f>B88*0.3</f>
        <v>11.4</v>
      </c>
      <c r="AO88" s="391">
        <f>AH88-AN88</f>
        <v>18.6</v>
      </c>
      <c r="AP88" s="390"/>
      <c r="AQ88" s="368"/>
      <c r="AR88" s="368"/>
      <c r="AS88" s="368">
        <f>SUM(AS89:AS126)</f>
        <v>276685</v>
      </c>
      <c r="AT88" s="368">
        <f t="shared" ref="AT88:BB88" si="15">SUM(AT89:AT126)</f>
        <v>10150</v>
      </c>
      <c r="AU88" s="368">
        <f t="shared" si="15"/>
        <v>3396</v>
      </c>
      <c r="AV88" s="368">
        <f t="shared" si="15"/>
        <v>41040</v>
      </c>
      <c r="AW88" s="368">
        <f t="shared" si="15"/>
        <v>9037</v>
      </c>
      <c r="AX88" s="368">
        <f t="shared" si="15"/>
        <v>0</v>
      </c>
      <c r="AY88" s="368">
        <f t="shared" si="15"/>
        <v>19000</v>
      </c>
      <c r="AZ88" s="368">
        <f t="shared" si="15"/>
        <v>0</v>
      </c>
      <c r="BA88" s="368">
        <f t="shared" si="15"/>
        <v>186662</v>
      </c>
      <c r="BB88" s="368">
        <f t="shared" si="15"/>
        <v>7400</v>
      </c>
      <c r="BC88" s="390"/>
      <c r="BD88" s="390"/>
      <c r="BE88" s="390"/>
      <c r="BF88" s="390"/>
      <c r="BG88" s="390"/>
      <c r="BH88" s="390"/>
      <c r="BI88" s="390"/>
      <c r="BJ88" s="368"/>
      <c r="BK88" s="368"/>
      <c r="BL88" s="368"/>
      <c r="BM88" s="390"/>
      <c r="BN88" s="390"/>
      <c r="BO88" s="369"/>
    </row>
    <row r="89" ht="42" customHeight="1" spans="1:67">
      <c r="A89" s="402">
        <f>储备!A20</f>
        <v>4</v>
      </c>
      <c r="B89" s="402">
        <f>储备!B20</f>
        <v>1</v>
      </c>
      <c r="C89" s="402" t="str">
        <f>储备!C20</f>
        <v>阿图什市</v>
      </c>
      <c r="D89" s="402">
        <f>储备!D20</f>
        <v>1</v>
      </c>
      <c r="E89" s="402">
        <f>储备!E20</f>
        <v>1163</v>
      </c>
      <c r="F89" s="403" t="str">
        <f>储备!F20</f>
        <v>阿图什市吐古买提乡布谷孜河玛依丹段防洪坝建设项目</v>
      </c>
      <c r="G89" s="403" t="str">
        <f>储备!G20</f>
        <v>在吐古买提乡布谷孜河玛依丹段新建防洪坝2.31公里及坝下涵管一座</v>
      </c>
      <c r="H89" s="402">
        <f>储备!H20</f>
        <v>1163</v>
      </c>
      <c r="I89" s="402">
        <f>储备!I20</f>
        <v>0</v>
      </c>
      <c r="J89" s="402">
        <f>储备!J20</f>
        <v>1163</v>
      </c>
      <c r="K89" s="402">
        <f>储备!K20</f>
        <v>1</v>
      </c>
      <c r="L89" s="402">
        <f>储备!L20</f>
        <v>1</v>
      </c>
      <c r="M89" s="402">
        <f>储备!M20</f>
        <v>1</v>
      </c>
      <c r="N89" s="402">
        <f>储备!N20</f>
        <v>1</v>
      </c>
      <c r="O89" s="402">
        <f>储备!O20</f>
        <v>1</v>
      </c>
      <c r="P89" s="402">
        <f>储备!P20</f>
        <v>0</v>
      </c>
      <c r="Q89" s="402">
        <f>储备!Q20</f>
        <v>1</v>
      </c>
      <c r="R89" s="402">
        <f>储备!R20</f>
        <v>0</v>
      </c>
      <c r="S89" s="402">
        <f>储备!T20</f>
        <v>0</v>
      </c>
      <c r="T89" s="402">
        <f>储备!V20</f>
        <v>1</v>
      </c>
      <c r="U89" s="402">
        <f>储备!W20</f>
        <v>1163</v>
      </c>
      <c r="V89" s="402">
        <f>储备!X20</f>
        <v>1163</v>
      </c>
      <c r="W89" s="402">
        <f>储备!Y20</f>
        <v>0</v>
      </c>
      <c r="X89" s="402">
        <f>储备!Z20</f>
        <v>1163</v>
      </c>
      <c r="Y89" s="402">
        <f>储备!AA20</f>
        <v>1163</v>
      </c>
      <c r="Z89" s="404">
        <f>储备!AB20</f>
        <v>1</v>
      </c>
      <c r="AA89" s="402">
        <f>储备!AC20</f>
        <v>1163</v>
      </c>
      <c r="AB89" s="402">
        <f>储备!AD20</f>
        <v>1</v>
      </c>
      <c r="AC89" s="402">
        <f>储备!AE20</f>
        <v>0</v>
      </c>
      <c r="AD89" s="402">
        <f>储备!AF20</f>
        <v>0</v>
      </c>
      <c r="AE89" s="402">
        <f>储备!AG20</f>
        <v>872.25</v>
      </c>
      <c r="AF89" s="402">
        <f>储备!AH20</f>
        <v>290.75</v>
      </c>
      <c r="AG89" s="405">
        <f>储备!AI20</f>
        <v>44732</v>
      </c>
      <c r="AH89" s="402">
        <f>储备!AJ20</f>
        <v>1</v>
      </c>
      <c r="AI89" s="402">
        <f>储备!AK20</f>
        <v>0</v>
      </c>
      <c r="AJ89" s="402">
        <f>储备!AL20</f>
        <v>30</v>
      </c>
      <c r="AK89" s="402">
        <f>储备!AM20</f>
        <v>30</v>
      </c>
      <c r="AL89" s="404">
        <f>储备!AN20</f>
        <v>1</v>
      </c>
      <c r="AM89" s="403">
        <f>储备!AO20</f>
        <v>0</v>
      </c>
      <c r="AN89" s="402">
        <f>储备!AP20</f>
        <v>0</v>
      </c>
      <c r="AO89" s="402">
        <f>储备!AQ20</f>
        <v>0</v>
      </c>
      <c r="AP89" s="370">
        <f>储备!AR20</f>
        <v>0</v>
      </c>
      <c r="AQ89" s="402">
        <f>储备!AS20</f>
        <v>0</v>
      </c>
      <c r="AR89" s="402">
        <f>储备!AT20</f>
        <v>0</v>
      </c>
      <c r="AS89" s="402">
        <f>储备!AU20</f>
        <v>1163</v>
      </c>
      <c r="AT89" s="402">
        <f>储备!AV20</f>
        <v>0</v>
      </c>
      <c r="AU89" s="402">
        <f>储备!AW20</f>
        <v>0</v>
      </c>
      <c r="AV89" s="402">
        <f>储备!AX20</f>
        <v>1163</v>
      </c>
      <c r="AW89" s="402">
        <f>储备!AY20</f>
        <v>0</v>
      </c>
      <c r="AX89" s="402">
        <f>储备!AZ20</f>
        <v>0</v>
      </c>
      <c r="AY89" s="402">
        <f>储备!BA20</f>
        <v>0</v>
      </c>
      <c r="AZ89" s="402">
        <f>储备!BB20</f>
        <v>0</v>
      </c>
      <c r="BA89" s="402">
        <f>储备!BC20</f>
        <v>0</v>
      </c>
      <c r="BB89" s="402">
        <f>储备!BD20</f>
        <v>0</v>
      </c>
      <c r="BC89" s="370" t="str">
        <f>储备!BE20</f>
        <v>水利专班</v>
      </c>
      <c r="BD89" s="370" t="str">
        <f>储备!BF20</f>
        <v>州水利局</v>
      </c>
      <c r="BE89" s="370" t="str">
        <f>储备!BG20</f>
        <v>邹健</v>
      </c>
      <c r="BF89" s="370" t="str">
        <f>储备!BH20</f>
        <v>阿图什市</v>
      </c>
      <c r="BG89" s="370" t="str">
        <f>储备!BI20</f>
        <v>阿不来孜江·托合提</v>
      </c>
      <c r="BH89" s="370" t="str">
        <f>储备!BJ20</f>
        <v>阿图什市水利局</v>
      </c>
      <c r="BI89" s="370" t="str">
        <f>储备!BK20</f>
        <v>米吉提·艾克木</v>
      </c>
      <c r="BJ89" s="402">
        <f>储备!BL20</f>
        <v>13899489291</v>
      </c>
      <c r="BK89" s="402">
        <f>储备!BM20</f>
        <v>0</v>
      </c>
      <c r="BL89" s="402">
        <f>储备!BN20</f>
        <v>0</v>
      </c>
      <c r="BM89" s="370" t="str">
        <f>储备!BO20</f>
        <v>吐古买提乡</v>
      </c>
      <c r="BN89" s="370" t="str">
        <f>储备!BP20</f>
        <v>玛依丹村</v>
      </c>
      <c r="BO89" s="403" t="str">
        <f>储备!BQ20</f>
        <v>5.24日新建转储备</v>
      </c>
    </row>
    <row r="90" ht="42" customHeight="1" spans="1:67">
      <c r="A90" s="402">
        <f>储备!A182</f>
        <v>144</v>
      </c>
      <c r="B90" s="402">
        <f>储备!B182</f>
        <v>1</v>
      </c>
      <c r="C90" s="402" t="str">
        <f>储备!C182</f>
        <v>阿图什市</v>
      </c>
      <c r="D90" s="402">
        <f>储备!D182</f>
        <v>0</v>
      </c>
      <c r="E90" s="402">
        <f>储备!E182</f>
        <v>0</v>
      </c>
      <c r="F90" s="403" t="str">
        <f>储备!F182</f>
        <v>阿图什市绿色矿山智能化钒钛铁产业基地建设项目</v>
      </c>
      <c r="G90" s="403" t="str">
        <f>储备!G182</f>
        <v>新建高压输电线路全长75 公里，厂区内新建大口井2眼，新建道路全长85公里，新建厂房、宿舍、垛场及配套设施，湿排尾矿库1座，设备及基建安装等</v>
      </c>
      <c r="H90" s="402">
        <f>储备!H182</f>
        <v>36935</v>
      </c>
      <c r="I90" s="402">
        <f>储备!I182</f>
        <v>0</v>
      </c>
      <c r="J90" s="402">
        <f>储备!J182</f>
        <v>36935</v>
      </c>
      <c r="K90" s="402">
        <f>储备!K182</f>
        <v>1</v>
      </c>
      <c r="L90" s="402">
        <f>储备!L182</f>
        <v>1</v>
      </c>
      <c r="M90" s="402">
        <f>储备!M182</f>
        <v>1</v>
      </c>
      <c r="N90" s="402">
        <f>储备!N182</f>
        <v>1</v>
      </c>
      <c r="O90" s="402">
        <f>储备!O182</f>
        <v>1</v>
      </c>
      <c r="P90" s="402">
        <f>储备!P182</f>
        <v>0</v>
      </c>
      <c r="Q90" s="402">
        <f>储备!Q182</f>
        <v>1</v>
      </c>
      <c r="R90" s="402">
        <f>储备!R182</f>
        <v>0</v>
      </c>
      <c r="S90" s="402">
        <f>储备!T182</f>
        <v>0</v>
      </c>
      <c r="T90" s="402">
        <f>储备!V182</f>
        <v>1</v>
      </c>
      <c r="U90" s="402">
        <f>储备!W182</f>
        <v>36935</v>
      </c>
      <c r="V90" s="402">
        <f>储备!X182</f>
        <v>36935</v>
      </c>
      <c r="W90" s="402">
        <f>储备!Y182</f>
        <v>0</v>
      </c>
      <c r="X90" s="402">
        <f>储备!Z182</f>
        <v>0</v>
      </c>
      <c r="Y90" s="402">
        <f>储备!AA182</f>
        <v>0</v>
      </c>
      <c r="Z90" s="404">
        <f>储备!AB182</f>
        <v>0</v>
      </c>
      <c r="AA90" s="402">
        <f>储备!AC182</f>
        <v>1000</v>
      </c>
      <c r="AB90" s="402">
        <f>储备!AD182</f>
        <v>0</v>
      </c>
      <c r="AC90" s="402">
        <f>储备!AE182</f>
        <v>0</v>
      </c>
      <c r="AD90" s="402">
        <f>储备!AF182</f>
        <v>44875</v>
      </c>
      <c r="AE90" s="402">
        <f>储备!AG182</f>
        <v>0</v>
      </c>
      <c r="AF90" s="402">
        <f>储备!AH182</f>
        <v>0</v>
      </c>
      <c r="AG90" s="405">
        <f>储备!AI182</f>
        <v>44854</v>
      </c>
      <c r="AH90" s="402">
        <f>储备!AJ182</f>
        <v>0</v>
      </c>
      <c r="AI90" s="402">
        <f>储备!AK182</f>
        <v>0</v>
      </c>
      <c r="AJ90" s="402">
        <f>储备!AL182</f>
        <v>0</v>
      </c>
      <c r="AK90" s="402">
        <f>储备!AM182</f>
        <v>0</v>
      </c>
      <c r="AL90" s="404" t="e">
        <f>储备!AN182</f>
        <v>#DIV/0!</v>
      </c>
      <c r="AM90" s="403">
        <f>储备!AO182</f>
        <v>0</v>
      </c>
      <c r="AN90" s="402">
        <f>储备!AP182</f>
        <v>0</v>
      </c>
      <c r="AO90" s="402">
        <f>储备!AQ182</f>
        <v>0</v>
      </c>
      <c r="AP90" s="370">
        <f>储备!AR182</f>
        <v>0</v>
      </c>
      <c r="AQ90" s="402">
        <f>储备!AS182</f>
        <v>0</v>
      </c>
      <c r="AR90" s="402">
        <f>储备!AT182</f>
        <v>0</v>
      </c>
      <c r="AS90" s="402">
        <f>储备!AU182</f>
        <v>36935</v>
      </c>
      <c r="AT90" s="402">
        <f>储备!AV182</f>
        <v>0</v>
      </c>
      <c r="AU90" s="402">
        <f>储备!AW182</f>
        <v>0</v>
      </c>
      <c r="AV90" s="402">
        <f>储备!AX182</f>
        <v>0</v>
      </c>
      <c r="AW90" s="402">
        <f>储备!AY182</f>
        <v>0</v>
      </c>
      <c r="AX90" s="402">
        <f>储备!AZ182</f>
        <v>0</v>
      </c>
      <c r="AY90" s="402">
        <f>储备!BA182</f>
        <v>0</v>
      </c>
      <c r="AZ90" s="402">
        <f>储备!BB182</f>
        <v>0</v>
      </c>
      <c r="BA90" s="402">
        <f>储备!BC182</f>
        <v>36935</v>
      </c>
      <c r="BB90" s="402">
        <f>储备!BD182</f>
        <v>0</v>
      </c>
      <c r="BC90" s="370" t="str">
        <f>储备!BE182</f>
        <v>产业专班</v>
      </c>
      <c r="BD90" s="370" t="str">
        <f>储备!BF182</f>
        <v>州工信局</v>
      </c>
      <c r="BE90" s="370" t="str">
        <f>储备!BG182</f>
        <v>刘鹏</v>
      </c>
      <c r="BF90" s="370" t="str">
        <f>储备!BH182</f>
        <v>阿图什市</v>
      </c>
      <c r="BG90" s="370" t="str">
        <f>储备!BI182</f>
        <v>岳俊</v>
      </c>
      <c r="BH90" s="370" t="str">
        <f>储备!BJ182</f>
        <v>阿图什市商信委</v>
      </c>
      <c r="BI90" s="370" t="str">
        <f>储备!BK182</f>
        <v>董雪丽</v>
      </c>
      <c r="BJ90" s="402">
        <f>储备!BL182</f>
        <v>13199758888</v>
      </c>
      <c r="BK90" s="402">
        <f>储备!BM182</f>
        <v>0</v>
      </c>
      <c r="BL90" s="402">
        <f>储备!BN182</f>
        <v>0</v>
      </c>
      <c r="BM90" s="370">
        <f>储备!BO182</f>
        <v>0</v>
      </c>
      <c r="BN90" s="370">
        <f>储备!BP182</f>
        <v>0</v>
      </c>
      <c r="BO90" s="403" t="str">
        <f>储备!BQ182</f>
        <v>9.7日替换</v>
      </c>
    </row>
    <row r="91" ht="42" customHeight="1" spans="1:67">
      <c r="A91" s="402">
        <f>储备!A176</f>
        <v>138</v>
      </c>
      <c r="B91" s="402">
        <f>储备!B176</f>
        <v>1</v>
      </c>
      <c r="C91" s="402" t="str">
        <f>储备!C176</f>
        <v>阿图什市</v>
      </c>
      <c r="D91" s="402">
        <f>储备!D176</f>
        <v>1</v>
      </c>
      <c r="E91" s="402">
        <f>储备!E176</f>
        <v>2500</v>
      </c>
      <c r="F91" s="403" t="str">
        <f>储备!F176</f>
        <v>阿图什市普昌矿山道路项目</v>
      </c>
      <c r="G91" s="403" t="str">
        <f>储备!G176</f>
        <v>共涉及2条矿山道路，包括普昌矿山道路和柳永塔格矿山道路。路线全长约7.487公里</v>
      </c>
      <c r="H91" s="402">
        <f>储备!H176</f>
        <v>2500</v>
      </c>
      <c r="I91" s="402">
        <f>储备!I176</f>
        <v>0</v>
      </c>
      <c r="J91" s="402">
        <f>储备!J176</f>
        <v>2500</v>
      </c>
      <c r="K91" s="402">
        <f>储备!K176</f>
        <v>1</v>
      </c>
      <c r="L91" s="402">
        <f>储备!L176</f>
        <v>1</v>
      </c>
      <c r="M91" s="402">
        <f>储备!M176</f>
        <v>1</v>
      </c>
      <c r="N91" s="402">
        <f>储备!N176</f>
        <v>1</v>
      </c>
      <c r="O91" s="402">
        <f>储备!O176</f>
        <v>1</v>
      </c>
      <c r="P91" s="402">
        <f>储备!P176</f>
        <v>0</v>
      </c>
      <c r="Q91" s="402">
        <f>储备!Q176</f>
        <v>1</v>
      </c>
      <c r="R91" s="402">
        <f>储备!R176</f>
        <v>0</v>
      </c>
      <c r="S91" s="402">
        <f>储备!T176</f>
        <v>0</v>
      </c>
      <c r="T91" s="402">
        <f>储备!V176</f>
        <v>1</v>
      </c>
      <c r="U91" s="402">
        <f>储备!W176</f>
        <v>2500</v>
      </c>
      <c r="V91" s="402">
        <f>储备!X176</f>
        <v>2500</v>
      </c>
      <c r="W91" s="402">
        <f>储备!Y176</f>
        <v>0</v>
      </c>
      <c r="X91" s="402">
        <f>储备!Z176</f>
        <v>2500</v>
      </c>
      <c r="Y91" s="402">
        <f>储备!AA176</f>
        <v>500</v>
      </c>
      <c r="Z91" s="404">
        <f>储备!AB176</f>
        <v>0.2</v>
      </c>
      <c r="AA91" s="402">
        <f>储备!AC176</f>
        <v>500</v>
      </c>
      <c r="AB91" s="402">
        <f>储备!AD176</f>
        <v>1</v>
      </c>
      <c r="AC91" s="402">
        <f>储备!AE176</f>
        <v>0</v>
      </c>
      <c r="AD91" s="402">
        <f>储备!AF176</f>
        <v>0</v>
      </c>
      <c r="AE91" s="402">
        <f>储备!AG176</f>
        <v>1875</v>
      </c>
      <c r="AF91" s="402">
        <f>储备!AH176</f>
        <v>-1375</v>
      </c>
      <c r="AG91" s="405">
        <f>储备!AI176</f>
        <v>44779</v>
      </c>
      <c r="AH91" s="402">
        <f>储备!AJ176</f>
        <v>1</v>
      </c>
      <c r="AI91" s="402">
        <f>储备!AK176</f>
        <v>0</v>
      </c>
      <c r="AJ91" s="402">
        <f>储备!AL176</f>
        <v>0</v>
      </c>
      <c r="AK91" s="402">
        <f>储备!AM176</f>
        <v>0</v>
      </c>
      <c r="AL91" s="404" t="e">
        <f>储备!AN176</f>
        <v>#DIV/0!</v>
      </c>
      <c r="AM91" s="403" t="str">
        <f>储备!AO176</f>
        <v>进场</v>
      </c>
      <c r="AN91" s="402">
        <f>储备!AP176</f>
        <v>0</v>
      </c>
      <c r="AO91" s="402">
        <f>储备!AQ176</f>
        <v>0</v>
      </c>
      <c r="AP91" s="370">
        <f>储备!AR176</f>
        <v>0</v>
      </c>
      <c r="AQ91" s="402">
        <f>储备!AS176</f>
        <v>0</v>
      </c>
      <c r="AR91" s="402">
        <f>储备!AT176</f>
        <v>0</v>
      </c>
      <c r="AS91" s="402">
        <f>储备!AU176</f>
        <v>2500</v>
      </c>
      <c r="AT91" s="402">
        <f>储备!AV176</f>
        <v>0</v>
      </c>
      <c r="AU91" s="402">
        <f>储备!AW176</f>
        <v>0</v>
      </c>
      <c r="AV91" s="402">
        <f>储备!AX176</f>
        <v>0</v>
      </c>
      <c r="AW91" s="402">
        <f>储备!AY176</f>
        <v>0</v>
      </c>
      <c r="AX91" s="402">
        <f>储备!AZ176</f>
        <v>0</v>
      </c>
      <c r="AY91" s="402">
        <f>储备!BA176</f>
        <v>0</v>
      </c>
      <c r="AZ91" s="402">
        <f>储备!BB176</f>
        <v>0</v>
      </c>
      <c r="BA91" s="402">
        <f>储备!BC176</f>
        <v>2500</v>
      </c>
      <c r="BB91" s="402">
        <f>储备!BD176</f>
        <v>0</v>
      </c>
      <c r="BC91" s="370" t="str">
        <f>储备!BE176</f>
        <v>产业专班</v>
      </c>
      <c r="BD91" s="370" t="str">
        <f>储备!BF176</f>
        <v>州工信局</v>
      </c>
      <c r="BE91" s="370" t="str">
        <f>储备!BG176</f>
        <v>刘鹏</v>
      </c>
      <c r="BF91" s="370" t="str">
        <f>储备!BH176</f>
        <v>阿图什市</v>
      </c>
      <c r="BG91" s="370" t="str">
        <f>储备!BI176</f>
        <v>岳俊</v>
      </c>
      <c r="BH91" s="370" t="str">
        <f>储备!BJ176</f>
        <v>阿图什市商信局</v>
      </c>
      <c r="BI91" s="370" t="str">
        <f>储备!BK176</f>
        <v>董雪丽</v>
      </c>
      <c r="BJ91" s="402">
        <f>储备!BL176</f>
        <v>13199758888</v>
      </c>
      <c r="BK91" s="402" t="str">
        <f>储备!BM176</f>
        <v>带国俊</v>
      </c>
      <c r="BL91" s="402" t="str">
        <f>储备!BN176</f>
        <v>15909086227</v>
      </c>
      <c r="BM91" s="370" t="str">
        <f>储备!BO176</f>
        <v>哈拉峻乡</v>
      </c>
      <c r="BN91" s="370" t="str">
        <f>储备!BP176</f>
        <v>皮羌村</v>
      </c>
      <c r="BO91" s="403" t="str">
        <f>储备!BQ176</f>
        <v>8.15日替换</v>
      </c>
    </row>
    <row r="92" ht="42" customHeight="1" spans="1:67">
      <c r="A92" s="402">
        <f>储备!A25</f>
        <v>8</v>
      </c>
      <c r="B92" s="402">
        <f>储备!B25</f>
        <v>1</v>
      </c>
      <c r="C92" s="402" t="str">
        <f>储备!C25</f>
        <v>阿图什市</v>
      </c>
      <c r="D92" s="402">
        <f>储备!D25</f>
        <v>1</v>
      </c>
      <c r="E92" s="402">
        <f>储备!E25</f>
        <v>2300</v>
      </c>
      <c r="F92" s="403" t="str">
        <f>储备!F25</f>
        <v>阿图什市恰河、布河灌区渠道现代化工程 （信息化）</v>
      </c>
      <c r="G92" s="403" t="str">
        <f>储备!G25</f>
        <v>新建节制分水闸280座及自动化控制设备安装、网络系统、控制平台建设</v>
      </c>
      <c r="H92" s="402">
        <f>储备!H25</f>
        <v>3500</v>
      </c>
      <c r="I92" s="402">
        <f>储备!I25</f>
        <v>0</v>
      </c>
      <c r="J92" s="402">
        <f>储备!J25</f>
        <v>3500</v>
      </c>
      <c r="K92" s="402">
        <f>储备!K25</f>
        <v>1</v>
      </c>
      <c r="L92" s="402">
        <f>储备!L25</f>
        <v>1</v>
      </c>
      <c r="M92" s="402">
        <f>储备!M25</f>
        <v>1</v>
      </c>
      <c r="N92" s="402">
        <f>储备!N25</f>
        <v>1</v>
      </c>
      <c r="O92" s="402">
        <f>储备!O25</f>
        <v>1</v>
      </c>
      <c r="P92" s="402">
        <f>储备!P25</f>
        <v>0</v>
      </c>
      <c r="Q92" s="402">
        <f>储备!Q25</f>
        <v>1</v>
      </c>
      <c r="R92" s="402">
        <f>储备!R25</f>
        <v>0</v>
      </c>
      <c r="S92" s="402">
        <f>储备!T25</f>
        <v>1</v>
      </c>
      <c r="T92" s="402">
        <f>储备!V25</f>
        <v>0</v>
      </c>
      <c r="U92" s="402">
        <f>储备!W25</f>
        <v>3500</v>
      </c>
      <c r="V92" s="402">
        <f>储备!X25</f>
        <v>3500</v>
      </c>
      <c r="W92" s="402">
        <f>储备!Y25</f>
        <v>0.000285714285714286</v>
      </c>
      <c r="X92" s="402">
        <f>储备!Z25</f>
        <v>0</v>
      </c>
      <c r="Y92" s="402">
        <f>储备!AA25</f>
        <v>0</v>
      </c>
      <c r="Z92" s="404">
        <f>储备!AB25</f>
        <v>0</v>
      </c>
      <c r="AA92" s="402">
        <f>储备!AC25</f>
        <v>0</v>
      </c>
      <c r="AB92" s="402">
        <f>储备!AD25</f>
        <v>0</v>
      </c>
      <c r="AC92" s="402">
        <f>储备!AE25</f>
        <v>0</v>
      </c>
      <c r="AD92" s="402">
        <f>储备!AF25</f>
        <v>0</v>
      </c>
      <c r="AE92" s="402">
        <f>储备!AG25</f>
        <v>0</v>
      </c>
      <c r="AF92" s="402">
        <f>储备!AH25</f>
        <v>0</v>
      </c>
      <c r="AG92" s="405">
        <f>储备!AI25</f>
        <v>44890</v>
      </c>
      <c r="AH92" s="402">
        <f>储备!AJ25</f>
        <v>0</v>
      </c>
      <c r="AI92" s="402">
        <f>储备!AK25</f>
        <v>0</v>
      </c>
      <c r="AJ92" s="402">
        <f>储备!AL25</f>
        <v>0</v>
      </c>
      <c r="AK92" s="402">
        <f>储备!AM25</f>
        <v>0</v>
      </c>
      <c r="AL92" s="404" t="e">
        <f>储备!AN25</f>
        <v>#DIV/0!</v>
      </c>
      <c r="AM92" s="403">
        <f>储备!AO25</f>
        <v>0</v>
      </c>
      <c r="AN92" s="402">
        <f>储备!AP25</f>
        <v>0</v>
      </c>
      <c r="AO92" s="402">
        <f>储备!AQ25</f>
        <v>0</v>
      </c>
      <c r="AP92" s="370" t="str">
        <f>储备!AR25</f>
        <v>水利方面信息化和水库项目要求在自治区开标，自治区交易中心还未解封，未能开标</v>
      </c>
      <c r="AQ92" s="402">
        <f>储备!AS25</f>
        <v>0</v>
      </c>
      <c r="AR92" s="402">
        <f>储备!AT25</f>
        <v>0</v>
      </c>
      <c r="AS92" s="402">
        <f>储备!AU25</f>
        <v>3500</v>
      </c>
      <c r="AT92" s="402">
        <f>储备!AV25</f>
        <v>0</v>
      </c>
      <c r="AU92" s="402">
        <f>储备!AW25</f>
        <v>0</v>
      </c>
      <c r="AV92" s="402">
        <f>储备!AX25</f>
        <v>3500</v>
      </c>
      <c r="AW92" s="402">
        <f>储备!AY25</f>
        <v>0</v>
      </c>
      <c r="AX92" s="402">
        <f>储备!AZ25</f>
        <v>0</v>
      </c>
      <c r="AY92" s="402">
        <f>储备!BA25</f>
        <v>0</v>
      </c>
      <c r="AZ92" s="402">
        <f>储备!BB25</f>
        <v>0</v>
      </c>
      <c r="BA92" s="402">
        <f>储备!BC25</f>
        <v>0</v>
      </c>
      <c r="BB92" s="402">
        <f>储备!BD25</f>
        <v>0</v>
      </c>
      <c r="BC92" s="370" t="str">
        <f>储备!BE25</f>
        <v>水利专班</v>
      </c>
      <c r="BD92" s="370" t="str">
        <f>储备!BF25</f>
        <v>州水利局</v>
      </c>
      <c r="BE92" s="370" t="str">
        <f>储备!BG25</f>
        <v>邹健</v>
      </c>
      <c r="BF92" s="370" t="str">
        <f>储备!BH25</f>
        <v>阿图什市</v>
      </c>
      <c r="BG92" s="370" t="str">
        <f>储备!BI25</f>
        <v>阿不来孜江·托合提</v>
      </c>
      <c r="BH92" s="370" t="str">
        <f>储备!BJ25</f>
        <v>阿图什市水利局</v>
      </c>
      <c r="BI92" s="370" t="str">
        <f>储备!BK25</f>
        <v>米吉提·艾克木</v>
      </c>
      <c r="BJ92" s="402">
        <f>储备!BL25</f>
        <v>13899489291</v>
      </c>
      <c r="BK92" s="402">
        <f>储备!BM25</f>
        <v>0</v>
      </c>
      <c r="BL92" s="402">
        <f>储备!BN25</f>
        <v>0</v>
      </c>
      <c r="BM92" s="370" t="str">
        <f>储备!BO25</f>
        <v>上阿图什镇</v>
      </c>
      <c r="BN92" s="370" t="str">
        <f>储备!BP25</f>
        <v>喀尔果勒村</v>
      </c>
      <c r="BO92" s="403">
        <f>储备!BQ25</f>
        <v>0</v>
      </c>
    </row>
    <row r="93" ht="42" customHeight="1" spans="1:67">
      <c r="A93" s="402">
        <f>储备!A26</f>
        <v>9</v>
      </c>
      <c r="B93" s="402">
        <f>储备!B26</f>
        <v>1</v>
      </c>
      <c r="C93" s="402" t="str">
        <f>储备!C26</f>
        <v>阿图什市</v>
      </c>
      <c r="D93" s="402">
        <f>储备!D26</f>
        <v>0</v>
      </c>
      <c r="E93" s="402">
        <f>储备!E26</f>
        <v>0</v>
      </c>
      <c r="F93" s="403" t="str">
        <f>储备!F26</f>
        <v>阿图什市四乡三镇农村饮水安全建设项目</v>
      </c>
      <c r="G93" s="403" t="str">
        <f>储备!G26</f>
        <v>新建水管总站调度中心及配套附属设施建设</v>
      </c>
      <c r="H93" s="402">
        <f>储备!H26</f>
        <v>2327</v>
      </c>
      <c r="I93" s="402">
        <f>储备!I26</f>
        <v>0</v>
      </c>
      <c r="J93" s="402">
        <f>储备!J26</f>
        <v>2327</v>
      </c>
      <c r="K93" s="402">
        <f>储备!K26</f>
        <v>1</v>
      </c>
      <c r="L93" s="402">
        <f>储备!L26</f>
        <v>1</v>
      </c>
      <c r="M93" s="402">
        <f>储备!M26</f>
        <v>1</v>
      </c>
      <c r="N93" s="402">
        <f>储备!N26</f>
        <v>1</v>
      </c>
      <c r="O93" s="402">
        <f>储备!O26</f>
        <v>1</v>
      </c>
      <c r="P93" s="402">
        <f>储备!P26</f>
        <v>0</v>
      </c>
      <c r="Q93" s="402">
        <f>储备!Q26</f>
        <v>1</v>
      </c>
      <c r="R93" s="402">
        <f>储备!R26</f>
        <v>0</v>
      </c>
      <c r="S93" s="402">
        <f>储备!T26</f>
        <v>0</v>
      </c>
      <c r="T93" s="402">
        <f>储备!V26</f>
        <v>0</v>
      </c>
      <c r="U93" s="402">
        <f>储备!W26</f>
        <v>2327</v>
      </c>
      <c r="V93" s="402">
        <f>储备!X26</f>
        <v>2327</v>
      </c>
      <c r="W93" s="402">
        <f>储备!Y26</f>
        <v>0</v>
      </c>
      <c r="X93" s="402">
        <f>储备!Z26</f>
        <v>0</v>
      </c>
      <c r="Y93" s="402">
        <f>储备!AA26</f>
        <v>0</v>
      </c>
      <c r="Z93" s="404">
        <f>储备!AB26</f>
        <v>0</v>
      </c>
      <c r="AA93" s="402">
        <f>储备!AC26</f>
        <v>1900</v>
      </c>
      <c r="AB93" s="402">
        <f>储备!AD26</f>
        <v>0</v>
      </c>
      <c r="AC93" s="402">
        <f>储备!AE26</f>
        <v>0</v>
      </c>
      <c r="AD93" s="402">
        <f>储备!AF26</f>
        <v>44875</v>
      </c>
      <c r="AE93" s="402">
        <f>储备!AG26</f>
        <v>0</v>
      </c>
      <c r="AF93" s="402">
        <f>储备!AH26</f>
        <v>0</v>
      </c>
      <c r="AG93" s="405">
        <f>储备!AI26</f>
        <v>44864</v>
      </c>
      <c r="AH93" s="402">
        <f>储备!AJ26</f>
        <v>0</v>
      </c>
      <c r="AI93" s="402">
        <f>储备!AK26</f>
        <v>0</v>
      </c>
      <c r="AJ93" s="402">
        <f>储备!AL26</f>
        <v>0</v>
      </c>
      <c r="AK93" s="402">
        <f>储备!AM26</f>
        <v>0</v>
      </c>
      <c r="AL93" s="404" t="e">
        <f>储备!AN26</f>
        <v>#DIV/0!</v>
      </c>
      <c r="AM93" s="403">
        <f>储备!AO26</f>
        <v>0</v>
      </c>
      <c r="AN93" s="402">
        <f>储备!AP26</f>
        <v>0</v>
      </c>
      <c r="AO93" s="402">
        <f>储备!AQ26</f>
        <v>0</v>
      </c>
      <c r="AP93" s="370">
        <f>储备!AR26</f>
        <v>0</v>
      </c>
      <c r="AQ93" s="402">
        <f>储备!AS26</f>
        <v>0</v>
      </c>
      <c r="AR93" s="402">
        <f>储备!AT26</f>
        <v>0</v>
      </c>
      <c r="AS93" s="402">
        <f>储备!AU26</f>
        <v>2327</v>
      </c>
      <c r="AT93" s="402">
        <f>储备!AV26</f>
        <v>0</v>
      </c>
      <c r="AU93" s="402">
        <f>储备!AW26</f>
        <v>0</v>
      </c>
      <c r="AV93" s="402">
        <f>储备!AX26</f>
        <v>2327</v>
      </c>
      <c r="AW93" s="402">
        <f>储备!AY26</f>
        <v>0</v>
      </c>
      <c r="AX93" s="402">
        <f>储备!AZ26</f>
        <v>0</v>
      </c>
      <c r="AY93" s="402">
        <f>储备!BA26</f>
        <v>0</v>
      </c>
      <c r="AZ93" s="402">
        <f>储备!BB26</f>
        <v>0</v>
      </c>
      <c r="BA93" s="402">
        <f>储备!BC26</f>
        <v>0</v>
      </c>
      <c r="BB93" s="402">
        <f>储备!BD26</f>
        <v>0</v>
      </c>
      <c r="BC93" s="370" t="str">
        <f>储备!BE26</f>
        <v>水利专班</v>
      </c>
      <c r="BD93" s="370" t="str">
        <f>储备!BF26</f>
        <v>州水利局</v>
      </c>
      <c r="BE93" s="370" t="str">
        <f>储备!BG26</f>
        <v>邹健</v>
      </c>
      <c r="BF93" s="370" t="str">
        <f>储备!BH26</f>
        <v>阿图什市</v>
      </c>
      <c r="BG93" s="370" t="str">
        <f>储备!BI26</f>
        <v>阿不来孜江·托合提</v>
      </c>
      <c r="BH93" s="370" t="str">
        <f>储备!BJ26</f>
        <v>阿图什市水利局</v>
      </c>
      <c r="BI93" s="370" t="str">
        <f>储备!BK26</f>
        <v>米吉提·艾克木</v>
      </c>
      <c r="BJ93" s="402">
        <f>储备!BL26</f>
        <v>13899489291</v>
      </c>
      <c r="BK93" s="402">
        <f>储备!BM26</f>
        <v>0</v>
      </c>
      <c r="BL93" s="402">
        <f>储备!BN26</f>
        <v>0</v>
      </c>
      <c r="BM93" s="370" t="str">
        <f>储备!BO26</f>
        <v>四乡三镇</v>
      </c>
      <c r="BN93" s="370" t="str">
        <f>储备!BP26</f>
        <v>四乡三镇</v>
      </c>
      <c r="BO93" s="403" t="str">
        <f>储备!BQ26</f>
        <v>4.27新建转储备</v>
      </c>
    </row>
    <row r="94" ht="42" customHeight="1" spans="1:67">
      <c r="A94" s="402">
        <f>储备!A27</f>
        <v>10</v>
      </c>
      <c r="B94" s="402">
        <f>储备!B27</f>
        <v>1</v>
      </c>
      <c r="C94" s="402" t="str">
        <f>储备!C27</f>
        <v>阿图什市</v>
      </c>
      <c r="D94" s="402">
        <f>储备!D27</f>
        <v>1</v>
      </c>
      <c r="E94" s="402">
        <f>储备!E27</f>
        <v>1400</v>
      </c>
      <c r="F94" s="403" t="str">
        <f>储备!F27</f>
        <v>阿图什市恰克马克河上阿图什镇南支流防洪坝建设项目</v>
      </c>
      <c r="G94" s="403" t="str">
        <f>储备!G27</f>
        <v>新建防洪坝，总长度4.6公里</v>
      </c>
      <c r="H94" s="402">
        <f>储备!H27</f>
        <v>1800</v>
      </c>
      <c r="I94" s="402">
        <f>储备!I27</f>
        <v>0</v>
      </c>
      <c r="J94" s="402">
        <f>储备!J27</f>
        <v>1800</v>
      </c>
      <c r="K94" s="402">
        <f>储备!K27</f>
        <v>1</v>
      </c>
      <c r="L94" s="402">
        <f>储备!L27</f>
        <v>1</v>
      </c>
      <c r="M94" s="402">
        <f>储备!M27</f>
        <v>1</v>
      </c>
      <c r="N94" s="402">
        <f>储备!N27</f>
        <v>1</v>
      </c>
      <c r="O94" s="402">
        <f>储备!O27</f>
        <v>1</v>
      </c>
      <c r="P94" s="402">
        <f>储备!P27</f>
        <v>0</v>
      </c>
      <c r="Q94" s="402">
        <f>储备!Q27</f>
        <v>1</v>
      </c>
      <c r="R94" s="402">
        <f>储备!R27</f>
        <v>0</v>
      </c>
      <c r="S94" s="402">
        <f>储备!T27</f>
        <v>0</v>
      </c>
      <c r="T94" s="402">
        <f>储备!V27</f>
        <v>1</v>
      </c>
      <c r="U94" s="402">
        <f>储备!W27</f>
        <v>1800</v>
      </c>
      <c r="V94" s="402">
        <f>储备!X27</f>
        <v>1800</v>
      </c>
      <c r="W94" s="402">
        <f>储备!Y27</f>
        <v>0</v>
      </c>
      <c r="X94" s="402">
        <f>储备!Z27</f>
        <v>1800</v>
      </c>
      <c r="Y94" s="402">
        <f>储备!AA27</f>
        <v>1650</v>
      </c>
      <c r="Z94" s="404">
        <f>储备!AB27</f>
        <v>0.916666666666667</v>
      </c>
      <c r="AA94" s="402">
        <f>储备!AC27</f>
        <v>1600</v>
      </c>
      <c r="AB94" s="402">
        <f>储备!AD27</f>
        <v>1</v>
      </c>
      <c r="AC94" s="402">
        <f>储备!AE27</f>
        <v>0</v>
      </c>
      <c r="AD94" s="402">
        <f>储备!AF27</f>
        <v>0</v>
      </c>
      <c r="AE94" s="402">
        <f>储备!AG27</f>
        <v>1350</v>
      </c>
      <c r="AF94" s="402">
        <f>储备!AH27</f>
        <v>300</v>
      </c>
      <c r="AG94" s="405">
        <f>储备!AI27</f>
        <v>44776</v>
      </c>
      <c r="AH94" s="402">
        <f>储备!AJ27</f>
        <v>1</v>
      </c>
      <c r="AI94" s="402">
        <f>储备!AK27</f>
        <v>0</v>
      </c>
      <c r="AJ94" s="402">
        <f>储备!AL27</f>
        <v>0</v>
      </c>
      <c r="AK94" s="402">
        <f>储备!AM27</f>
        <v>0</v>
      </c>
      <c r="AL94" s="404" t="e">
        <f>储备!AN27</f>
        <v>#DIV/0!</v>
      </c>
      <c r="AM94" s="403">
        <f>储备!AO27</f>
        <v>0</v>
      </c>
      <c r="AN94" s="402">
        <f>储备!AP27</f>
        <v>0</v>
      </c>
      <c r="AO94" s="402">
        <f>储备!AQ27</f>
        <v>0</v>
      </c>
      <c r="AP94" s="370">
        <f>储备!AR27</f>
        <v>0</v>
      </c>
      <c r="AQ94" s="402">
        <f>储备!AS27</f>
        <v>0</v>
      </c>
      <c r="AR94" s="402">
        <f>储备!AT27</f>
        <v>0</v>
      </c>
      <c r="AS94" s="402">
        <f>储备!AU27</f>
        <v>1800</v>
      </c>
      <c r="AT94" s="402">
        <f>储备!AV27</f>
        <v>0</v>
      </c>
      <c r="AU94" s="402">
        <f>储备!AW27</f>
        <v>0</v>
      </c>
      <c r="AV94" s="402">
        <f>储备!AX27</f>
        <v>1800</v>
      </c>
      <c r="AW94" s="402">
        <f>储备!AY27</f>
        <v>0</v>
      </c>
      <c r="AX94" s="402">
        <f>储备!AZ27</f>
        <v>0</v>
      </c>
      <c r="AY94" s="402">
        <f>储备!BA27</f>
        <v>0</v>
      </c>
      <c r="AZ94" s="402">
        <f>储备!BB27</f>
        <v>0</v>
      </c>
      <c r="BA94" s="402">
        <f>储备!BC27</f>
        <v>0</v>
      </c>
      <c r="BB94" s="402">
        <f>储备!BD27</f>
        <v>0</v>
      </c>
      <c r="BC94" s="370" t="str">
        <f>储备!BE27</f>
        <v>水利专班</v>
      </c>
      <c r="BD94" s="370" t="str">
        <f>储备!BF27</f>
        <v>州水利局</v>
      </c>
      <c r="BE94" s="370" t="str">
        <f>储备!BG27</f>
        <v>邹健</v>
      </c>
      <c r="BF94" s="370" t="str">
        <f>储备!BH27</f>
        <v>阿图什市</v>
      </c>
      <c r="BG94" s="370" t="str">
        <f>储备!BI27</f>
        <v>阿不来孜江·托合提</v>
      </c>
      <c r="BH94" s="370" t="str">
        <f>储备!BJ27</f>
        <v>阿图什市水利局</v>
      </c>
      <c r="BI94" s="370" t="str">
        <f>储备!BK27</f>
        <v>米吉提·艾克木</v>
      </c>
      <c r="BJ94" s="402">
        <f>储备!BL27</f>
        <v>13899489291</v>
      </c>
      <c r="BK94" s="402">
        <f>储备!BM27</f>
        <v>0</v>
      </c>
      <c r="BL94" s="402">
        <f>储备!BN27</f>
        <v>0</v>
      </c>
      <c r="BM94" s="370" t="str">
        <f>储备!BO27</f>
        <v>上阿图什镇</v>
      </c>
      <c r="BN94" s="370" t="str">
        <f>储备!BP27</f>
        <v>乌恰村</v>
      </c>
      <c r="BO94" s="403" t="str">
        <f>储备!BQ27</f>
        <v>4.27新建转储备</v>
      </c>
    </row>
    <row r="95" ht="42" customHeight="1" spans="1:67">
      <c r="A95" s="402">
        <f>储备!A28</f>
        <v>11</v>
      </c>
      <c r="B95" s="402">
        <f>储备!B28</f>
        <v>1</v>
      </c>
      <c r="C95" s="402" t="str">
        <f>储备!C28</f>
        <v>阿图什市</v>
      </c>
      <c r="D95" s="402">
        <f>储备!D28</f>
        <v>0</v>
      </c>
      <c r="E95" s="402">
        <f>储备!E28</f>
        <v>0</v>
      </c>
      <c r="F95" s="403" t="str">
        <f>储备!F28</f>
        <v>阿图什市吐古买提乡四个村防洪坝建设项目</v>
      </c>
      <c r="G95" s="403" t="str">
        <f>储备!G28</f>
        <v>新建防洪坝，总长度4.7公里</v>
      </c>
      <c r="H95" s="402">
        <f>储备!H28</f>
        <v>1500</v>
      </c>
      <c r="I95" s="402">
        <f>储备!I28</f>
        <v>0</v>
      </c>
      <c r="J95" s="402">
        <f>储备!J28</f>
        <v>1500</v>
      </c>
      <c r="K95" s="402">
        <f>储备!K28</f>
        <v>1</v>
      </c>
      <c r="L95" s="402">
        <f>储备!L28</f>
        <v>1</v>
      </c>
      <c r="M95" s="402">
        <f>储备!M28</f>
        <v>1</v>
      </c>
      <c r="N95" s="402">
        <f>储备!N28</f>
        <v>1</v>
      </c>
      <c r="O95" s="402">
        <f>储备!O28</f>
        <v>1</v>
      </c>
      <c r="P95" s="402">
        <f>储备!P28</f>
        <v>0</v>
      </c>
      <c r="Q95" s="402">
        <f>储备!Q28</f>
        <v>1</v>
      </c>
      <c r="R95" s="402">
        <f>储备!R28</f>
        <v>0</v>
      </c>
      <c r="S95" s="402">
        <f>储备!T28</f>
        <v>0</v>
      </c>
      <c r="T95" s="402">
        <f>储备!V28</f>
        <v>0</v>
      </c>
      <c r="U95" s="402">
        <f>储备!W28</f>
        <v>1500</v>
      </c>
      <c r="V95" s="402">
        <f>储备!X28</f>
        <v>1500</v>
      </c>
      <c r="W95" s="402">
        <f>储备!Y28</f>
        <v>0</v>
      </c>
      <c r="X95" s="402">
        <f>储备!Z28</f>
        <v>0</v>
      </c>
      <c r="Y95" s="402">
        <f>储备!AA28</f>
        <v>0</v>
      </c>
      <c r="Z95" s="404">
        <f>储备!AB28</f>
        <v>0</v>
      </c>
      <c r="AA95" s="402">
        <f>储备!AC28</f>
        <v>1400</v>
      </c>
      <c r="AB95" s="402">
        <f>储备!AD28</f>
        <v>0</v>
      </c>
      <c r="AC95" s="402">
        <f>储备!AE28</f>
        <v>0</v>
      </c>
      <c r="AD95" s="402">
        <f>储备!AF28</f>
        <v>44875</v>
      </c>
      <c r="AE95" s="402">
        <f>储备!AG28</f>
        <v>0</v>
      </c>
      <c r="AF95" s="402">
        <f>储备!AH28</f>
        <v>0</v>
      </c>
      <c r="AG95" s="405">
        <f>储备!AI28</f>
        <v>44864</v>
      </c>
      <c r="AH95" s="402">
        <f>储备!AJ28</f>
        <v>0</v>
      </c>
      <c r="AI95" s="402">
        <f>储备!AK28</f>
        <v>0</v>
      </c>
      <c r="AJ95" s="402">
        <f>储备!AL28</f>
        <v>0</v>
      </c>
      <c r="AK95" s="402">
        <f>储备!AM28</f>
        <v>0</v>
      </c>
      <c r="AL95" s="404" t="e">
        <f>储备!AN28</f>
        <v>#DIV/0!</v>
      </c>
      <c r="AM95" s="403">
        <f>储备!AO28</f>
        <v>0</v>
      </c>
      <c r="AN95" s="402">
        <f>储备!AP28</f>
        <v>0</v>
      </c>
      <c r="AO95" s="402">
        <f>储备!AQ28</f>
        <v>0</v>
      </c>
      <c r="AP95" s="370">
        <f>储备!AR28</f>
        <v>0</v>
      </c>
      <c r="AQ95" s="402">
        <f>储备!AS28</f>
        <v>0</v>
      </c>
      <c r="AR95" s="402">
        <f>储备!AT28</f>
        <v>0</v>
      </c>
      <c r="AS95" s="402">
        <f>储备!AU28</f>
        <v>1500</v>
      </c>
      <c r="AT95" s="402">
        <f>储备!AV28</f>
        <v>0</v>
      </c>
      <c r="AU95" s="402">
        <f>储备!AW28</f>
        <v>0</v>
      </c>
      <c r="AV95" s="402">
        <f>储备!AX28</f>
        <v>1500</v>
      </c>
      <c r="AW95" s="402">
        <f>储备!AY28</f>
        <v>0</v>
      </c>
      <c r="AX95" s="402">
        <f>储备!AZ28</f>
        <v>0</v>
      </c>
      <c r="AY95" s="402">
        <f>储备!BA28</f>
        <v>0</v>
      </c>
      <c r="AZ95" s="402">
        <f>储备!BB28</f>
        <v>0</v>
      </c>
      <c r="BA95" s="402">
        <f>储备!BC28</f>
        <v>0</v>
      </c>
      <c r="BB95" s="402">
        <f>储备!BD28</f>
        <v>0</v>
      </c>
      <c r="BC95" s="370" t="str">
        <f>储备!BE28</f>
        <v>水利专班</v>
      </c>
      <c r="BD95" s="370" t="str">
        <f>储备!BF28</f>
        <v>州水利局</v>
      </c>
      <c r="BE95" s="370" t="str">
        <f>储备!BG28</f>
        <v>邹健</v>
      </c>
      <c r="BF95" s="370" t="str">
        <f>储备!BH28</f>
        <v>阿图什市</v>
      </c>
      <c r="BG95" s="370" t="str">
        <f>储备!BI28</f>
        <v>阿不来孜江·托合提</v>
      </c>
      <c r="BH95" s="370" t="str">
        <f>储备!BJ28</f>
        <v>阿图什市水利局</v>
      </c>
      <c r="BI95" s="370" t="str">
        <f>储备!BK28</f>
        <v>米吉提·艾克木</v>
      </c>
      <c r="BJ95" s="402">
        <f>储备!BL28</f>
        <v>13899489291</v>
      </c>
      <c r="BK95" s="402">
        <f>储备!BM28</f>
        <v>0</v>
      </c>
      <c r="BL95" s="402">
        <f>储备!BN28</f>
        <v>0</v>
      </c>
      <c r="BM95" s="370" t="str">
        <f>储备!BO28</f>
        <v>吐古买提乡</v>
      </c>
      <c r="BN95" s="370" t="str">
        <f>储备!BP28</f>
        <v>玛依丹村、科克塔木村、巴什苏洪木，吐古买提村</v>
      </c>
      <c r="BO95" s="403" t="str">
        <f>储备!BQ28</f>
        <v>4.27新建转储备</v>
      </c>
    </row>
    <row r="96" ht="42" customHeight="1" spans="1:67">
      <c r="A96" s="402">
        <f>储备!A157</f>
        <v>124</v>
      </c>
      <c r="B96" s="402">
        <f>储备!B157</f>
        <v>1</v>
      </c>
      <c r="C96" s="402" t="str">
        <f>储备!C157</f>
        <v>阿图什市</v>
      </c>
      <c r="D96" s="402">
        <f>储备!D157</f>
        <v>1</v>
      </c>
      <c r="E96" s="402">
        <f>储备!E157</f>
        <v>1320</v>
      </c>
      <c r="F96" s="403" t="str">
        <f>储备!F157</f>
        <v>克州阿图什市2022年保障性安居工程老旧小区燃气设施更新改造项目</v>
      </c>
      <c r="G96" s="403" t="str">
        <f>储备!G157</f>
        <v>改造保障性住房智能安全装置2734套，更换户内燃气管13670米及相关配套设施。</v>
      </c>
      <c r="H96" s="402">
        <f>储备!H157</f>
        <v>1650</v>
      </c>
      <c r="I96" s="402">
        <f>储备!I157</f>
        <v>0</v>
      </c>
      <c r="J96" s="402">
        <f>储备!J157</f>
        <v>825</v>
      </c>
      <c r="K96" s="402">
        <f>储备!K157</f>
        <v>1</v>
      </c>
      <c r="L96" s="402">
        <f>储备!L157</f>
        <v>1</v>
      </c>
      <c r="M96" s="402">
        <f>储备!M157</f>
        <v>1</v>
      </c>
      <c r="N96" s="402">
        <f>储备!N157</f>
        <v>1</v>
      </c>
      <c r="O96" s="402">
        <f>储备!O157</f>
        <v>1</v>
      </c>
      <c r="P96" s="402">
        <f>储备!P157</f>
        <v>0</v>
      </c>
      <c r="Q96" s="402">
        <f>储备!Q157</f>
        <v>0</v>
      </c>
      <c r="R96" s="402">
        <f>储备!R157</f>
        <v>1</v>
      </c>
      <c r="S96" s="402">
        <f>储备!T157</f>
        <v>0</v>
      </c>
      <c r="T96" s="402">
        <f>储备!V157</f>
        <v>1</v>
      </c>
      <c r="U96" s="402">
        <f>储备!W157</f>
        <v>825</v>
      </c>
      <c r="V96" s="402">
        <f>储备!X157</f>
        <v>0</v>
      </c>
      <c r="W96" s="402">
        <f>储备!Y157</f>
        <v>0</v>
      </c>
      <c r="X96" s="402">
        <f>储备!Z157</f>
        <v>825</v>
      </c>
      <c r="Y96" s="402">
        <f>储备!AA157</f>
        <v>300</v>
      </c>
      <c r="Z96" s="404">
        <f>储备!AB157</f>
        <v>0.363636363636364</v>
      </c>
      <c r="AA96" s="402">
        <f>储备!AC157</f>
        <v>0</v>
      </c>
      <c r="AB96" s="402">
        <f>储备!AD157</f>
        <v>0</v>
      </c>
      <c r="AC96" s="402">
        <f>储备!AE157</f>
        <v>0</v>
      </c>
      <c r="AD96" s="402" t="str">
        <f>储备!AF157</f>
        <v>2022年10月10</v>
      </c>
      <c r="AE96" s="402">
        <f>储备!AG157</f>
        <v>618.75</v>
      </c>
      <c r="AF96" s="402">
        <f>储备!AH157</f>
        <v>-318.75</v>
      </c>
      <c r="AG96" s="405">
        <f>储备!AI157</f>
        <v>44832</v>
      </c>
      <c r="AH96" s="402">
        <f>储备!AJ157</f>
        <v>1</v>
      </c>
      <c r="AI96" s="402">
        <f>储备!AK157</f>
        <v>0</v>
      </c>
      <c r="AJ96" s="402">
        <f>储备!AL157</f>
        <v>0</v>
      </c>
      <c r="AK96" s="402">
        <f>储备!AM157</f>
        <v>0</v>
      </c>
      <c r="AL96" s="404" t="e">
        <f>储备!AN157</f>
        <v>#DIV/0!</v>
      </c>
      <c r="AM96" s="403" t="str">
        <f>储备!AO157</f>
        <v>采购标段目前已完成招标，受疫情影响，设备未到货；工程标段初步设计已完成审批，预计11月15日完成招投标工作。</v>
      </c>
      <c r="AN96" s="402">
        <f>储备!AP157</f>
        <v>0</v>
      </c>
      <c r="AO96" s="402">
        <f>储备!AQ157</f>
        <v>0</v>
      </c>
      <c r="AP96" s="370">
        <f>储备!AR157</f>
        <v>0</v>
      </c>
      <c r="AQ96" s="402">
        <f>储备!AS157</f>
        <v>0</v>
      </c>
      <c r="AR96" s="402">
        <f>储备!AT157</f>
        <v>0</v>
      </c>
      <c r="AS96" s="402">
        <f>储备!AU157</f>
        <v>825</v>
      </c>
      <c r="AT96" s="402">
        <f>储备!AV157</f>
        <v>825</v>
      </c>
      <c r="AU96" s="402">
        <f>储备!AW157</f>
        <v>0</v>
      </c>
      <c r="AV96" s="402">
        <f>储备!AX157</f>
        <v>0</v>
      </c>
      <c r="AW96" s="402">
        <f>储备!AY157</f>
        <v>0</v>
      </c>
      <c r="AX96" s="402">
        <f>储备!AZ157</f>
        <v>0</v>
      </c>
      <c r="AY96" s="402">
        <f>储备!BA157</f>
        <v>0</v>
      </c>
      <c r="AZ96" s="402">
        <f>储备!BB157</f>
        <v>0</v>
      </c>
      <c r="BA96" s="402">
        <f>储备!BC157</f>
        <v>0</v>
      </c>
      <c r="BB96" s="402">
        <f>储备!BD157</f>
        <v>0</v>
      </c>
      <c r="BC96" s="370" t="str">
        <f>储备!BE157</f>
        <v>住房和城乡建设专班</v>
      </c>
      <c r="BD96" s="370" t="str">
        <f>储备!BF157</f>
        <v>州住建局</v>
      </c>
      <c r="BE96" s="370" t="str">
        <f>储备!BG157</f>
        <v>王海江</v>
      </c>
      <c r="BF96" s="370" t="str">
        <f>储备!BH157</f>
        <v>阿图什市</v>
      </c>
      <c r="BG96" s="370" t="str">
        <f>储备!BI157</f>
        <v>何晓波</v>
      </c>
      <c r="BH96" s="370" t="str">
        <f>储备!BJ157</f>
        <v>阿图什市住建局</v>
      </c>
      <c r="BI96" s="370" t="str">
        <f>储备!BK157</f>
        <v>王鑫</v>
      </c>
      <c r="BJ96" s="402">
        <f>储备!BL157</f>
        <v>13579578495</v>
      </c>
      <c r="BK96" s="402">
        <f>储备!BM157</f>
        <v>0</v>
      </c>
      <c r="BL96" s="402">
        <f>储备!BN157</f>
        <v>0</v>
      </c>
      <c r="BM96" s="370">
        <f>储备!BO157</f>
        <v>0</v>
      </c>
      <c r="BN96" s="370">
        <f>储备!BP157</f>
        <v>0</v>
      </c>
      <c r="BO96" s="403" t="str">
        <f>储备!BQ157</f>
        <v>8.15日替换</v>
      </c>
    </row>
    <row r="97" ht="42" customHeight="1" spans="1:67">
      <c r="A97" s="402">
        <f>储备!A158</f>
        <v>125</v>
      </c>
      <c r="B97" s="402">
        <f>储备!B158</f>
        <v>1</v>
      </c>
      <c r="C97" s="402" t="str">
        <f>储备!C158</f>
        <v>阿图什市</v>
      </c>
      <c r="D97" s="402">
        <f>储备!D158</f>
        <v>1</v>
      </c>
      <c r="E97" s="402">
        <f>储备!E158</f>
        <v>1000</v>
      </c>
      <c r="F97" s="403" t="str">
        <f>储备!F158</f>
        <v>克州阿图什市2021-2022年老旧小区改造基础设施配套建设奖励项目</v>
      </c>
      <c r="G97" s="403" t="str">
        <f>储备!G158</f>
        <v>供水500米、排水500米、供热500米及其他基础设施配套建设。</v>
      </c>
      <c r="H97" s="402">
        <f>储备!H158</f>
        <v>1180</v>
      </c>
      <c r="I97" s="402">
        <f>储备!I158</f>
        <v>0</v>
      </c>
      <c r="J97" s="402">
        <f>储备!J158</f>
        <v>1000</v>
      </c>
      <c r="K97" s="402">
        <f>储备!K158</f>
        <v>0</v>
      </c>
      <c r="L97" s="402">
        <f>储备!L158</f>
        <v>0</v>
      </c>
      <c r="M97" s="402">
        <f>储备!M158</f>
        <v>0</v>
      </c>
      <c r="N97" s="402">
        <f>储备!N158</f>
        <v>0</v>
      </c>
      <c r="O97" s="402">
        <f>储备!O158</f>
        <v>1</v>
      </c>
      <c r="P97" s="402">
        <f>储备!P158</f>
        <v>0</v>
      </c>
      <c r="Q97" s="402">
        <f>储备!Q158</f>
        <v>0</v>
      </c>
      <c r="R97" s="402">
        <f>储备!R158</f>
        <v>1</v>
      </c>
      <c r="S97" s="402">
        <f>储备!T158</f>
        <v>0</v>
      </c>
      <c r="T97" s="402">
        <f>储备!V158</f>
        <v>1</v>
      </c>
      <c r="U97" s="402">
        <f>储备!W158</f>
        <v>1000</v>
      </c>
      <c r="V97" s="402">
        <f>储备!X158</f>
        <v>0</v>
      </c>
      <c r="W97" s="402">
        <f>储备!Y158</f>
        <v>0</v>
      </c>
      <c r="X97" s="402">
        <f>储备!Z158</f>
        <v>1000</v>
      </c>
      <c r="Y97" s="402">
        <f>储备!AA158</f>
        <v>0</v>
      </c>
      <c r="Z97" s="404">
        <f>储备!AB158</f>
        <v>0</v>
      </c>
      <c r="AA97" s="402">
        <f>储备!AC158</f>
        <v>0</v>
      </c>
      <c r="AB97" s="402">
        <f>储备!AD158</f>
        <v>0</v>
      </c>
      <c r="AC97" s="402">
        <f>储备!AE158</f>
        <v>0</v>
      </c>
      <c r="AD97" s="402">
        <f>储备!AF158</f>
        <v>44844</v>
      </c>
      <c r="AE97" s="402">
        <f>储备!AG158</f>
        <v>750</v>
      </c>
      <c r="AF97" s="402">
        <f>储备!AH158</f>
        <v>-750</v>
      </c>
      <c r="AG97" s="405">
        <f>储备!AI158</f>
        <v>44832</v>
      </c>
      <c r="AH97" s="402">
        <f>储备!AJ158</f>
        <v>1</v>
      </c>
      <c r="AI97" s="402">
        <f>储备!AK158</f>
        <v>0</v>
      </c>
      <c r="AJ97" s="402">
        <f>储备!AL158</f>
        <v>0</v>
      </c>
      <c r="AK97" s="402">
        <f>储备!AM158</f>
        <v>0</v>
      </c>
      <c r="AL97" s="404" t="e">
        <f>储备!AN158</f>
        <v>#DIV/0!</v>
      </c>
      <c r="AM97" s="403" t="str">
        <f>储备!AO158</f>
        <v>采购标段由于投标单位原因导致留标，原计划于10月20日重新开标，受疫情影响，已推迟至11月5日；工程标段初步设计已完成审批，预计11月15日完成招投标工作。</v>
      </c>
      <c r="AN97" s="402">
        <f>储备!AP158</f>
        <v>0</v>
      </c>
      <c r="AO97" s="402">
        <f>储备!AQ158</f>
        <v>0</v>
      </c>
      <c r="AP97" s="370">
        <f>储备!AR158</f>
        <v>0</v>
      </c>
      <c r="AQ97" s="402">
        <f>储备!AS158</f>
        <v>0</v>
      </c>
      <c r="AR97" s="402">
        <f>储备!AT158</f>
        <v>0</v>
      </c>
      <c r="AS97" s="402">
        <f>储备!AU158</f>
        <v>1000</v>
      </c>
      <c r="AT97" s="402">
        <f>储备!AV158</f>
        <v>1000</v>
      </c>
      <c r="AU97" s="402">
        <f>储备!AW158</f>
        <v>0</v>
      </c>
      <c r="AV97" s="402">
        <f>储备!AX158</f>
        <v>0</v>
      </c>
      <c r="AW97" s="402">
        <f>储备!AY158</f>
        <v>0</v>
      </c>
      <c r="AX97" s="402">
        <f>储备!AZ158</f>
        <v>0</v>
      </c>
      <c r="AY97" s="402">
        <f>储备!BA158</f>
        <v>0</v>
      </c>
      <c r="AZ97" s="402">
        <f>储备!BB158</f>
        <v>0</v>
      </c>
      <c r="BA97" s="402">
        <f>储备!BC158</f>
        <v>0</v>
      </c>
      <c r="BB97" s="402">
        <f>储备!BD158</f>
        <v>0</v>
      </c>
      <c r="BC97" s="370" t="str">
        <f>储备!BE158</f>
        <v>住房和城乡建设专班</v>
      </c>
      <c r="BD97" s="370" t="str">
        <f>储备!BF158</f>
        <v>州住建局</v>
      </c>
      <c r="BE97" s="370" t="str">
        <f>储备!BG158</f>
        <v>王海江</v>
      </c>
      <c r="BF97" s="370" t="str">
        <f>储备!BH158</f>
        <v>阿图什市</v>
      </c>
      <c r="BG97" s="370" t="str">
        <f>储备!BI158</f>
        <v>何晓波</v>
      </c>
      <c r="BH97" s="370" t="str">
        <f>储备!BJ158</f>
        <v>阿图什市住建局</v>
      </c>
      <c r="BI97" s="370" t="str">
        <f>储备!BK158</f>
        <v>王鑫</v>
      </c>
      <c r="BJ97" s="402">
        <f>储备!BL158</f>
        <v>13579578495</v>
      </c>
      <c r="BK97" s="402">
        <f>储备!BM158</f>
        <v>0</v>
      </c>
      <c r="BL97" s="402">
        <f>储备!BN158</f>
        <v>0</v>
      </c>
      <c r="BM97" s="370" t="str">
        <f>储备!BO158</f>
        <v>市内</v>
      </c>
      <c r="BN97" s="370">
        <f>储备!BP158</f>
        <v>0</v>
      </c>
      <c r="BO97" s="403" t="str">
        <f>储备!BQ158</f>
        <v>8.15日替换</v>
      </c>
    </row>
    <row r="98" ht="42" customHeight="1" spans="1:67">
      <c r="A98" s="402">
        <f>储备!A159</f>
        <v>126</v>
      </c>
      <c r="B98" s="402">
        <f>储备!B159</f>
        <v>1</v>
      </c>
      <c r="C98" s="402" t="str">
        <f>储备!C159</f>
        <v>阿图什市</v>
      </c>
      <c r="D98" s="402">
        <f>储备!D159</f>
        <v>1</v>
      </c>
      <c r="E98" s="402">
        <f>储备!E159</f>
        <v>3120</v>
      </c>
      <c r="F98" s="403" t="str">
        <f>储备!F159</f>
        <v>克州阿图什市2022年保障性安居工程公租房燃气设施更新改造项目</v>
      </c>
      <c r="G98" s="403" t="str">
        <f>储备!G159</f>
        <v>改造智能安全装置5010套，更换户内燃气管25050米及相关配套设施建设。</v>
      </c>
      <c r="H98" s="402">
        <f>储备!H159</f>
        <v>3900</v>
      </c>
      <c r="I98" s="402">
        <f>储备!I159</f>
        <v>0</v>
      </c>
      <c r="J98" s="402">
        <f>储备!J159</f>
        <v>2535</v>
      </c>
      <c r="K98" s="402">
        <f>储备!K159</f>
        <v>1</v>
      </c>
      <c r="L98" s="402">
        <f>储备!L159</f>
        <v>1</v>
      </c>
      <c r="M98" s="402">
        <f>储备!M159</f>
        <v>1</v>
      </c>
      <c r="N98" s="402">
        <f>储备!N159</f>
        <v>1</v>
      </c>
      <c r="O98" s="402">
        <f>储备!O159</f>
        <v>1</v>
      </c>
      <c r="P98" s="402">
        <f>储备!P159</f>
        <v>0</v>
      </c>
      <c r="Q98" s="402">
        <f>储备!Q159</f>
        <v>0</v>
      </c>
      <c r="R98" s="402">
        <f>储备!R159</f>
        <v>1</v>
      </c>
      <c r="S98" s="402">
        <f>储备!T159</f>
        <v>1</v>
      </c>
      <c r="T98" s="402">
        <f>储备!V159</f>
        <v>1</v>
      </c>
      <c r="U98" s="402">
        <f>储备!W159</f>
        <v>2535</v>
      </c>
      <c r="V98" s="402">
        <f>储备!X159</f>
        <v>0</v>
      </c>
      <c r="W98" s="402">
        <f>储备!Y159</f>
        <v>0.000394477317554241</v>
      </c>
      <c r="X98" s="402">
        <f>储备!Z159</f>
        <v>2535</v>
      </c>
      <c r="Y98" s="402">
        <f>储备!AA159</f>
        <v>390</v>
      </c>
      <c r="Z98" s="404">
        <f>储备!AB159</f>
        <v>0.153846153846154</v>
      </c>
      <c r="AA98" s="402">
        <f>储备!AC159</f>
        <v>50</v>
      </c>
      <c r="AB98" s="402">
        <f>储备!AD159</f>
        <v>0</v>
      </c>
      <c r="AC98" s="402">
        <f>储备!AE159</f>
        <v>0</v>
      </c>
      <c r="AD98" s="402">
        <f>储备!AF159</f>
        <v>44875</v>
      </c>
      <c r="AE98" s="402">
        <f>储备!AG159</f>
        <v>1901.25</v>
      </c>
      <c r="AF98" s="402">
        <f>储备!AH159</f>
        <v>-1511.25</v>
      </c>
      <c r="AG98" s="405">
        <f>储备!AI159</f>
        <v>44837</v>
      </c>
      <c r="AH98" s="402">
        <f>储备!AJ159</f>
        <v>1</v>
      </c>
      <c r="AI98" s="402">
        <f>储备!AK159</f>
        <v>0</v>
      </c>
      <c r="AJ98" s="402">
        <f>储备!AL159</f>
        <v>0</v>
      </c>
      <c r="AK98" s="402">
        <f>储备!AM159</f>
        <v>0</v>
      </c>
      <c r="AL98" s="404" t="e">
        <f>储备!AN159</f>
        <v>#DIV/0!</v>
      </c>
      <c r="AM98" s="403" t="str">
        <f>储备!AO159</f>
        <v>采购标段目前已完成招标，受疫情影响，设备未到货；工程标段初步设计已完成审批，正在进行招投标工作，预计11月初完成招投标工作。</v>
      </c>
      <c r="AN98" s="402">
        <f>储备!AP159</f>
        <v>0</v>
      </c>
      <c r="AO98" s="402">
        <f>储备!AQ159</f>
        <v>0</v>
      </c>
      <c r="AP98" s="370">
        <f>储备!AR159</f>
        <v>0</v>
      </c>
      <c r="AQ98" s="402">
        <f>储备!AS159</f>
        <v>0</v>
      </c>
      <c r="AR98" s="402">
        <f>储备!AT159</f>
        <v>0</v>
      </c>
      <c r="AS98" s="402">
        <f>储备!AU159</f>
        <v>2535</v>
      </c>
      <c r="AT98" s="402">
        <f>储备!AV159</f>
        <v>2535</v>
      </c>
      <c r="AU98" s="402">
        <f>储备!AW159</f>
        <v>0</v>
      </c>
      <c r="AV98" s="402">
        <f>储备!AX159</f>
        <v>0</v>
      </c>
      <c r="AW98" s="402">
        <f>储备!AY159</f>
        <v>0</v>
      </c>
      <c r="AX98" s="402">
        <f>储备!AZ159</f>
        <v>0</v>
      </c>
      <c r="AY98" s="402">
        <f>储备!BA159</f>
        <v>0</v>
      </c>
      <c r="AZ98" s="402">
        <f>储备!BB159</f>
        <v>0</v>
      </c>
      <c r="BA98" s="402">
        <f>储备!BC159</f>
        <v>0</v>
      </c>
      <c r="BB98" s="402">
        <f>储备!BD159</f>
        <v>0</v>
      </c>
      <c r="BC98" s="370" t="str">
        <f>储备!BE159</f>
        <v>住房和城乡建设专班</v>
      </c>
      <c r="BD98" s="370" t="str">
        <f>储备!BF159</f>
        <v>州住建局</v>
      </c>
      <c r="BE98" s="370" t="str">
        <f>储备!BG159</f>
        <v>王海江</v>
      </c>
      <c r="BF98" s="370" t="str">
        <f>储备!BH159</f>
        <v>阿图什市</v>
      </c>
      <c r="BG98" s="370" t="str">
        <f>储备!BI159</f>
        <v>何晓波</v>
      </c>
      <c r="BH98" s="370" t="str">
        <f>储备!BJ159</f>
        <v>阿图什市住建局</v>
      </c>
      <c r="BI98" s="370" t="str">
        <f>储备!BK159</f>
        <v>王鑫</v>
      </c>
      <c r="BJ98" s="402">
        <f>储备!BL159</f>
        <v>13579578495</v>
      </c>
      <c r="BK98" s="402">
        <f>储备!BM159</f>
        <v>0</v>
      </c>
      <c r="BL98" s="402">
        <f>储备!BN159</f>
        <v>0</v>
      </c>
      <c r="BM98" s="370">
        <f>储备!BO159</f>
        <v>0</v>
      </c>
      <c r="BN98" s="370">
        <f>储备!BP159</f>
        <v>0</v>
      </c>
      <c r="BO98" s="403" t="str">
        <f>储备!BQ159</f>
        <v>8.15日替换，9.7日投资增加585万元</v>
      </c>
    </row>
    <row r="99" ht="42" customHeight="1" spans="1:67">
      <c r="A99" s="402">
        <f>储备!A40</f>
        <v>22</v>
      </c>
      <c r="B99" s="402">
        <f>储备!B40</f>
        <v>1</v>
      </c>
      <c r="C99" s="402" t="str">
        <f>储备!C40</f>
        <v>阿图什市</v>
      </c>
      <c r="D99" s="402">
        <f>储备!D40</f>
        <v>0</v>
      </c>
      <c r="E99" s="402">
        <f>储备!E40</f>
        <v>0</v>
      </c>
      <c r="F99" s="403" t="str">
        <f>储备!F40</f>
        <v>阿图什市2022年4个乡土地平整及配套设施建设项目</v>
      </c>
      <c r="G99" s="403" t="str">
        <f>储备!G40</f>
        <v>土地平整10000亩，新建防渗渠25公里及配套附属设施建设</v>
      </c>
      <c r="H99" s="402">
        <f>储备!H40</f>
        <v>2327</v>
      </c>
      <c r="I99" s="402">
        <f>储备!I40</f>
        <v>0</v>
      </c>
      <c r="J99" s="402">
        <f>储备!J40</f>
        <v>2327</v>
      </c>
      <c r="K99" s="402">
        <f>储备!K40</f>
        <v>1</v>
      </c>
      <c r="L99" s="402">
        <f>储备!L40</f>
        <v>1</v>
      </c>
      <c r="M99" s="402">
        <f>储备!M40</f>
        <v>1</v>
      </c>
      <c r="N99" s="402">
        <f>储备!N40</f>
        <v>1</v>
      </c>
      <c r="O99" s="402">
        <f>储备!O40</f>
        <v>1</v>
      </c>
      <c r="P99" s="402">
        <f>储备!P40</f>
        <v>0</v>
      </c>
      <c r="Q99" s="402">
        <f>储备!Q40</f>
        <v>1</v>
      </c>
      <c r="R99" s="402">
        <f>储备!R40</f>
        <v>0</v>
      </c>
      <c r="S99" s="402">
        <f>储备!T40</f>
        <v>0</v>
      </c>
      <c r="T99" s="402">
        <f>储备!V40</f>
        <v>1</v>
      </c>
      <c r="U99" s="402">
        <f>储备!W40</f>
        <v>2327</v>
      </c>
      <c r="V99" s="402">
        <f>储备!X40</f>
        <v>2327</v>
      </c>
      <c r="W99" s="402">
        <f>储备!Y40</f>
        <v>0</v>
      </c>
      <c r="X99" s="402">
        <f>储备!Z40</f>
        <v>2327</v>
      </c>
      <c r="Y99" s="402">
        <f>储备!AA40</f>
        <v>950</v>
      </c>
      <c r="Z99" s="404">
        <f>储备!AB40</f>
        <v>0.408250966910185</v>
      </c>
      <c r="AA99" s="402">
        <f>储备!AC40</f>
        <v>1000</v>
      </c>
      <c r="AB99" s="402">
        <f>储备!AD40</f>
        <v>1</v>
      </c>
      <c r="AC99" s="402">
        <f>储备!AE40</f>
        <v>0</v>
      </c>
      <c r="AD99" s="402">
        <f>储备!AF40</f>
        <v>0</v>
      </c>
      <c r="AE99" s="402">
        <f>储备!AG40</f>
        <v>1745.25</v>
      </c>
      <c r="AF99" s="402">
        <f>储备!AH40</f>
        <v>-795.25</v>
      </c>
      <c r="AG99" s="405">
        <f>储备!AI40</f>
        <v>44798</v>
      </c>
      <c r="AH99" s="402">
        <f>储备!AJ40</f>
        <v>1</v>
      </c>
      <c r="AI99" s="402">
        <f>储备!AK40</f>
        <v>0</v>
      </c>
      <c r="AJ99" s="402">
        <f>储备!AL40</f>
        <v>0</v>
      </c>
      <c r="AK99" s="402">
        <f>储备!AM40</f>
        <v>0</v>
      </c>
      <c r="AL99" s="404" t="e">
        <f>储备!AN40</f>
        <v>#DIV/0!</v>
      </c>
      <c r="AM99" s="403">
        <f>储备!AO40</f>
        <v>0</v>
      </c>
      <c r="AN99" s="402">
        <f>储备!AP40</f>
        <v>0</v>
      </c>
      <c r="AO99" s="402">
        <f>储备!AQ40</f>
        <v>0</v>
      </c>
      <c r="AP99" s="370">
        <f>储备!AR40</f>
        <v>0</v>
      </c>
      <c r="AQ99" s="402">
        <f>储备!AS40</f>
        <v>0</v>
      </c>
      <c r="AR99" s="402">
        <f>储备!AT40</f>
        <v>0</v>
      </c>
      <c r="AS99" s="402">
        <f>储备!AU40</f>
        <v>2327</v>
      </c>
      <c r="AT99" s="402">
        <f>储备!AV40</f>
        <v>0</v>
      </c>
      <c r="AU99" s="402">
        <f>储备!AW40</f>
        <v>0</v>
      </c>
      <c r="AV99" s="402">
        <f>储备!AX40</f>
        <v>0</v>
      </c>
      <c r="AW99" s="402">
        <f>储备!AY40</f>
        <v>2327</v>
      </c>
      <c r="AX99" s="402">
        <f>储备!AZ40</f>
        <v>0</v>
      </c>
      <c r="AY99" s="402">
        <f>储备!BA40</f>
        <v>0</v>
      </c>
      <c r="AZ99" s="402">
        <f>储备!BB40</f>
        <v>0</v>
      </c>
      <c r="BA99" s="402">
        <f>储备!BC40</f>
        <v>0</v>
      </c>
      <c r="BB99" s="402">
        <f>储备!BD40</f>
        <v>0</v>
      </c>
      <c r="BC99" s="370" t="str">
        <f>储备!BE40</f>
        <v>乡村振兴专班</v>
      </c>
      <c r="BD99" s="370" t="str">
        <f>储备!BF40</f>
        <v>州农业农村局</v>
      </c>
      <c r="BE99" s="370" t="str">
        <f>储备!BG40</f>
        <v>权良智</v>
      </c>
      <c r="BF99" s="370" t="str">
        <f>储备!BH40</f>
        <v>阿图什市</v>
      </c>
      <c r="BG99" s="370" t="str">
        <f>储备!BI40</f>
        <v>阿不来孜江·托合提</v>
      </c>
      <c r="BH99" s="370" t="str">
        <f>储备!BJ40</f>
        <v>阿图什市农业农村局</v>
      </c>
      <c r="BI99" s="370" t="str">
        <f>储备!BK40</f>
        <v>左娟</v>
      </c>
      <c r="BJ99" s="402">
        <f>储备!BL40</f>
        <v>19809086969</v>
      </c>
      <c r="BK99" s="402">
        <f>储备!BM40</f>
        <v>0</v>
      </c>
      <c r="BL99" s="402">
        <f>储备!BN40</f>
        <v>0</v>
      </c>
      <c r="BM99" s="370" t="str">
        <f>储备!BO40</f>
        <v>阿扎克镇、阿湖乡、吐古买提乡、哈拉峻乡</v>
      </c>
      <c r="BN99" s="370" t="str">
        <f>储备!BP40</f>
        <v>麦依村、阿其克村、吐古买提村、坎阿热里村</v>
      </c>
      <c r="BO99" s="403" t="str">
        <f>储备!BQ40</f>
        <v>8.15日投资减少3673万元</v>
      </c>
    </row>
    <row r="100" ht="42" customHeight="1" spans="1:67">
      <c r="A100" s="402">
        <f>储备!A90</f>
        <v>65</v>
      </c>
      <c r="B100" s="402">
        <f>储备!B90</f>
        <v>1</v>
      </c>
      <c r="C100" s="402" t="str">
        <f>储备!C90</f>
        <v>阿图什市</v>
      </c>
      <c r="D100" s="402">
        <f>储备!D90</f>
        <v>1</v>
      </c>
      <c r="E100" s="402">
        <f>储备!E90</f>
        <v>1210</v>
      </c>
      <c r="F100" s="403" t="str">
        <f>储备!F90</f>
        <v>阿图什市2022年巩固教育脱贫攻坚同乡村振兴有效衔接中央、自治区资金建设项目</v>
      </c>
      <c r="G100" s="403" t="str">
        <f>储备!G90</f>
        <v>1、阿图什市上阿图什镇依克萨克中学，化粪池100立方米、洗漱间80平方米、浴室140平方米、暖气管道100米、宿舍楼散水等附属维修改造；购置热水器、饮水设备、高低床、窗帘、储物柜等。2、阿图什市上阿图什镇尧勒其中学，学生宿舍更换暖气片、对建筑面积1980平方米尚德楼内外墙粉刷、铺设过道瓷砖400平方米、搭设运动场看台球架160平方米等。3、阿图什市阿扎克乡中心小学，厕所维修改造140平方米；建设文化长廊90米，建设书法室80平方米、活字印刷室80平方米等。4、阿图什市第一小学，教学楼内外墙粉刷45812平方米、林带围墙建设300米、3幢楼一层吊顶1500平方米等。5、第一中学，多功能教室维修改造1021平方米，建设文化长廊165米等。6、阿图什市第六中学，教学楼多功能教室维修改造240平方米，初中楼前散水基础下沉840立方米，学生厕所墙和地面瓷砖，墙面440平方米，地面217平方米；初中高中楼文化墙1000平方米，文化长廊50米等。7、阿图什市阿湖乡阿其克小学，教学楼外墙粉刷4776平方米；建设文化长廊64米等。8、阿图什市上阿图什镇中心小学，铺设楼道地面1000平方米，墙裙瓷砖3000平方米、改造楼道1400平方米及大厅吊顶1000平方米；建设校园文化长廊60米，宣传牌12米等。9、阿图什市松他克乡中心小学，学校大门改造12米、党员活动室141平方米吊顶改造及铺设木地板、100平方米粉刷、新建600平方米图书馆，党员活动室文化建设25平方米，图书室文化建设25平方米；购置圆形会议桌等。10、阿图什市吐古买提乡中心小学，建设文化长廊、文化墙64米，建设教室读书角等。11、阿图什市哈拉峻乡中心小学，改造少团活动室100平方米、宿舍楼卫生间防水改造、建设洗手池70平方米、改造食堂打饭窗口60平方米、食堂外墙粉刷及保温维修、操场看台粉刷、改造实践田，建设文化展板、增设宣传栏50米、设立陶艺室65平方米、建构室65平方米、书法室65平方米等。12、阿图什市格达良乡中心小学，教学楼粉刷5100平方米，安装档案架，会议室吊顶天棚110平方米，橡胶板楼地面110平方米，隔墙40平方米，会议室墙面装饰板107平方米；购置会议桌、防火、防盗门等。13、阿图什市格达良乡库也克小学，采购电锅炉，新建40平方米配电房及安装电力设施设备等。14、阿图什市上阿图什镇迪汗拉小学 ，购置天然气锅炉等。15、阿图什市松他克乡硝鲁克小学，购置天然气锅炉等。16、阿图什市哈拉峻乡谢依特小学，采购电锅炉，新建40平方米配电房及安装电力设施设备等。17、阿图什市哈拉峻乡克孜勒套小学教学点，采购电锅炉，新建40平方米配电房及安装电力设施设备等。18、阿图什市吐古买提乡玛依丹小学，采购电锅炉，新建40平方米配电房及安装电力设施设备等。19、阿图什市昆山育才学校，改扩建60平方米值班室。20、阿图什市阿湖乡阿热买里村小学，采购电锅炉，新建40平方米配电房及安装电力设施设备等。</v>
      </c>
      <c r="H100" s="402">
        <f>储备!H90</f>
        <v>1210</v>
      </c>
      <c r="I100" s="402">
        <f>储备!I90</f>
        <v>0</v>
      </c>
      <c r="J100" s="402">
        <f>储备!J90</f>
        <v>1210</v>
      </c>
      <c r="K100" s="402">
        <f>储备!K90</f>
        <v>0</v>
      </c>
      <c r="L100" s="402">
        <f>储备!L90</f>
        <v>0</v>
      </c>
      <c r="M100" s="402">
        <f>储备!M90</f>
        <v>0</v>
      </c>
      <c r="N100" s="402">
        <f>储备!N90</f>
        <v>0</v>
      </c>
      <c r="O100" s="402">
        <f>储备!O90</f>
        <v>1</v>
      </c>
      <c r="P100" s="402">
        <f>储备!P90</f>
        <v>0</v>
      </c>
      <c r="Q100" s="402">
        <f>储备!Q90</f>
        <v>1</v>
      </c>
      <c r="R100" s="402">
        <f>储备!R90</f>
        <v>0</v>
      </c>
      <c r="S100" s="402">
        <f>储备!T90</f>
        <v>0</v>
      </c>
      <c r="T100" s="402">
        <f>储备!V90</f>
        <v>1</v>
      </c>
      <c r="U100" s="402">
        <f>储备!W90</f>
        <v>1210</v>
      </c>
      <c r="V100" s="402">
        <f>储备!X90</f>
        <v>1210</v>
      </c>
      <c r="W100" s="402">
        <f>储备!Y90</f>
        <v>0</v>
      </c>
      <c r="X100" s="402">
        <f>储备!Z90</f>
        <v>1210</v>
      </c>
      <c r="Y100" s="402">
        <f>储备!AA90</f>
        <v>860</v>
      </c>
      <c r="Z100" s="404">
        <f>储备!AB90</f>
        <v>0.710743801652893</v>
      </c>
      <c r="AA100" s="402">
        <f>储备!AC90</f>
        <v>800</v>
      </c>
      <c r="AB100" s="402">
        <f>储备!AD90</f>
        <v>0</v>
      </c>
      <c r="AC100" s="402">
        <f>储备!AE90</f>
        <v>0</v>
      </c>
      <c r="AD100" s="402">
        <f>储备!AF90</f>
        <v>44844</v>
      </c>
      <c r="AE100" s="402">
        <f>储备!AG90</f>
        <v>907.5</v>
      </c>
      <c r="AF100" s="402">
        <f>储备!AH90</f>
        <v>-47.5</v>
      </c>
      <c r="AG100" s="405">
        <f>储备!AI90</f>
        <v>44752</v>
      </c>
      <c r="AH100" s="402">
        <f>储备!AJ90</f>
        <v>1</v>
      </c>
      <c r="AI100" s="402">
        <f>储备!AK90</f>
        <v>0</v>
      </c>
      <c r="AJ100" s="402">
        <f>储备!AL90</f>
        <v>0</v>
      </c>
      <c r="AK100" s="402">
        <f>储备!AM90</f>
        <v>0</v>
      </c>
      <c r="AL100" s="404" t="e">
        <f>储备!AN90</f>
        <v>#DIV/0!</v>
      </c>
      <c r="AM100" s="403" t="str">
        <f>储备!AO90</f>
        <v>完成总工程量80%</v>
      </c>
      <c r="AN100" s="402">
        <f>储备!AP90</f>
        <v>0</v>
      </c>
      <c r="AO100" s="402">
        <f>储备!AQ90</f>
        <v>0</v>
      </c>
      <c r="AP100" s="370" t="str">
        <f>储备!AR90</f>
        <v>固投部分不足500万</v>
      </c>
      <c r="AQ100" s="402">
        <f>储备!AS90</f>
        <v>0</v>
      </c>
      <c r="AR100" s="402">
        <f>储备!AT90</f>
        <v>0</v>
      </c>
      <c r="AS100" s="402">
        <f>储备!AU90</f>
        <v>1210</v>
      </c>
      <c r="AT100" s="402">
        <f>储备!AV90</f>
        <v>0</v>
      </c>
      <c r="AU100" s="402">
        <f>储备!AW90</f>
        <v>0</v>
      </c>
      <c r="AV100" s="402">
        <f>储备!AX90</f>
        <v>0</v>
      </c>
      <c r="AW100" s="402">
        <f>储备!AY90</f>
        <v>1210</v>
      </c>
      <c r="AX100" s="402">
        <f>储备!AZ90</f>
        <v>0</v>
      </c>
      <c r="AY100" s="402">
        <f>储备!BA90</f>
        <v>0</v>
      </c>
      <c r="AZ100" s="402">
        <f>储备!BB90</f>
        <v>0</v>
      </c>
      <c r="BA100" s="402">
        <f>储备!BC90</f>
        <v>0</v>
      </c>
      <c r="BB100" s="402">
        <f>储备!BD90</f>
        <v>0</v>
      </c>
      <c r="BC100" s="370" t="str">
        <f>储备!BE90</f>
        <v>教育专班</v>
      </c>
      <c r="BD100" s="370" t="str">
        <f>储备!BF90</f>
        <v>州教育局</v>
      </c>
      <c r="BE100" s="370" t="str">
        <f>储备!BG90</f>
        <v>阿依古丽·白仙阿里</v>
      </c>
      <c r="BF100" s="370" t="str">
        <f>储备!BH90</f>
        <v>阿图什市</v>
      </c>
      <c r="BG100" s="370" t="str">
        <f>储备!BI90</f>
        <v>努尔加玛丽·尼亚孜</v>
      </c>
      <c r="BH100" s="370" t="str">
        <f>储备!BJ90</f>
        <v>阿图什市教育局</v>
      </c>
      <c r="BI100" s="370" t="str">
        <f>储备!BK90</f>
        <v>赵馥香</v>
      </c>
      <c r="BJ100" s="402">
        <f>储备!BL90</f>
        <v>13899486582</v>
      </c>
      <c r="BK100" s="402" t="str">
        <f>储备!BM90</f>
        <v>陈忠</v>
      </c>
      <c r="BL100" s="402">
        <f>储备!BN90</f>
        <v>17799081666</v>
      </c>
      <c r="BM100" s="370" t="str">
        <f>储备!BO90</f>
        <v>格达良乡</v>
      </c>
      <c r="BN100" s="370" t="str">
        <f>储备!BP90</f>
        <v>库也克村</v>
      </c>
      <c r="BO100" s="403" t="str">
        <f>储备!BQ90</f>
        <v>8.15日替换</v>
      </c>
    </row>
    <row r="101" ht="42" customHeight="1" spans="1:67">
      <c r="A101" s="402">
        <f>储备!A131</f>
        <v>101</v>
      </c>
      <c r="B101" s="402">
        <f>储备!B131</f>
        <v>1</v>
      </c>
      <c r="C101" s="402" t="str">
        <f>储备!C131</f>
        <v>阿图什市</v>
      </c>
      <c r="D101" s="402">
        <f>储备!D131</f>
        <v>1</v>
      </c>
      <c r="E101" s="402">
        <f>储备!E131</f>
        <v>500</v>
      </c>
      <c r="F101" s="403" t="str">
        <f>储备!F131</f>
        <v>阿图什市阿湖乡阿其克村污水治理项目</v>
      </c>
      <c r="G101" s="403" t="str">
        <f>储备!G131</f>
        <v>新建12平方米成品玻璃钢化粪池126座（2户1座），新建18平方米米成品玻璃钢化粪池28座（3户1座），吸污车一辆。</v>
      </c>
      <c r="H101" s="402">
        <f>储备!H131</f>
        <v>500</v>
      </c>
      <c r="I101" s="402">
        <f>储备!I131</f>
        <v>0</v>
      </c>
      <c r="J101" s="402">
        <f>储备!J131</f>
        <v>500</v>
      </c>
      <c r="K101" s="402">
        <f>储备!K131</f>
        <v>1</v>
      </c>
      <c r="L101" s="402">
        <f>储备!L131</f>
        <v>1</v>
      </c>
      <c r="M101" s="402">
        <f>储备!M131</f>
        <v>1</v>
      </c>
      <c r="N101" s="402">
        <f>储备!N131</f>
        <v>1</v>
      </c>
      <c r="O101" s="402">
        <f>储备!O131</f>
        <v>1</v>
      </c>
      <c r="P101" s="402">
        <f>储备!P131</f>
        <v>0</v>
      </c>
      <c r="Q101" s="402">
        <f>储备!Q131</f>
        <v>1</v>
      </c>
      <c r="R101" s="402">
        <f>储备!R131</f>
        <v>0</v>
      </c>
      <c r="S101" s="402">
        <f>储备!T131</f>
        <v>0</v>
      </c>
      <c r="T101" s="402">
        <f>储备!V131</f>
        <v>1</v>
      </c>
      <c r="U101" s="402">
        <f>储备!W131</f>
        <v>500</v>
      </c>
      <c r="V101" s="402">
        <f>储备!X131</f>
        <v>500</v>
      </c>
      <c r="W101" s="402">
        <f>储备!Y131</f>
        <v>0</v>
      </c>
      <c r="X101" s="402">
        <f>储备!Z131</f>
        <v>500</v>
      </c>
      <c r="Y101" s="402">
        <f>储备!AA131</f>
        <v>250</v>
      </c>
      <c r="Z101" s="404">
        <f>储备!AB131</f>
        <v>0.5</v>
      </c>
      <c r="AA101" s="402">
        <f>储备!AC131</f>
        <v>300</v>
      </c>
      <c r="AB101" s="402">
        <f>储备!AD131</f>
        <v>1</v>
      </c>
      <c r="AC101" s="402">
        <f>储备!AE131</f>
        <v>0</v>
      </c>
      <c r="AD101" s="402">
        <f>储备!AF131</f>
        <v>0</v>
      </c>
      <c r="AE101" s="402">
        <f>储备!AG131</f>
        <v>375</v>
      </c>
      <c r="AF101" s="402">
        <f>储备!AH131</f>
        <v>-125</v>
      </c>
      <c r="AG101" s="405">
        <f>储备!AI131</f>
        <v>44799</v>
      </c>
      <c r="AH101" s="402">
        <f>储备!AJ131</f>
        <v>1</v>
      </c>
      <c r="AI101" s="402">
        <f>储备!AK131</f>
        <v>0</v>
      </c>
      <c r="AJ101" s="402">
        <f>储备!AL131</f>
        <v>0</v>
      </c>
      <c r="AK101" s="402">
        <f>储备!AM131</f>
        <v>0</v>
      </c>
      <c r="AL101" s="404" t="e">
        <f>储备!AN131</f>
        <v>#DIV/0!</v>
      </c>
      <c r="AM101" s="403" t="str">
        <f>储备!AO131</f>
        <v>已完成总工程量约50%</v>
      </c>
      <c r="AN101" s="402">
        <f>储备!AP131</f>
        <v>0</v>
      </c>
      <c r="AO101" s="402">
        <f>储备!AQ131</f>
        <v>0</v>
      </c>
      <c r="AP101" s="370">
        <f>储备!AR131</f>
        <v>0</v>
      </c>
      <c r="AQ101" s="402">
        <f>储备!AS131</f>
        <v>0</v>
      </c>
      <c r="AR101" s="402">
        <f>储备!AT131</f>
        <v>0</v>
      </c>
      <c r="AS101" s="402">
        <f>储备!AU131</f>
        <v>500</v>
      </c>
      <c r="AT101" s="402">
        <f>储备!AV131</f>
        <v>0</v>
      </c>
      <c r="AU101" s="402">
        <f>储备!AW131</f>
        <v>0</v>
      </c>
      <c r="AV101" s="402">
        <f>储备!AX131</f>
        <v>0</v>
      </c>
      <c r="AW101" s="402">
        <f>储备!AY131</f>
        <v>500</v>
      </c>
      <c r="AX101" s="402">
        <f>储备!AZ131</f>
        <v>0</v>
      </c>
      <c r="AY101" s="402">
        <f>储备!BA131</f>
        <v>0</v>
      </c>
      <c r="AZ101" s="402">
        <f>储备!BB131</f>
        <v>0</v>
      </c>
      <c r="BA101" s="402">
        <f>储备!BC131</f>
        <v>0</v>
      </c>
      <c r="BB101" s="402">
        <f>储备!BD131</f>
        <v>0</v>
      </c>
      <c r="BC101" s="370" t="str">
        <f>储备!BE131</f>
        <v>住房和城乡建设专班</v>
      </c>
      <c r="BD101" s="370" t="str">
        <f>储备!BF131</f>
        <v>州生态环境局</v>
      </c>
      <c r="BE101" s="370" t="str">
        <f>储备!BG131</f>
        <v>哈力比业提·阿布都卡德尔</v>
      </c>
      <c r="BF101" s="370" t="str">
        <f>储备!BH131</f>
        <v>阿图什市</v>
      </c>
      <c r="BG101" s="370" t="str">
        <f>储备!BI131</f>
        <v>赵忠</v>
      </c>
      <c r="BH101" s="370" t="str">
        <f>储备!BJ131</f>
        <v>阿图什市环保局</v>
      </c>
      <c r="BI101" s="370" t="str">
        <f>储备!BK131</f>
        <v>米娜瓦尔·卡斯木</v>
      </c>
      <c r="BJ101" s="402">
        <f>储备!BL131</f>
        <v>18099088336</v>
      </c>
      <c r="BK101" s="402">
        <f>储备!BM131</f>
        <v>0</v>
      </c>
      <c r="BL101" s="402">
        <f>储备!BN131</f>
        <v>0</v>
      </c>
      <c r="BM101" s="370" t="str">
        <f>储备!BO131</f>
        <v>阿湖乡</v>
      </c>
      <c r="BN101" s="370" t="str">
        <f>储备!BP131</f>
        <v>阿其克村</v>
      </c>
      <c r="BO101" s="403" t="str">
        <f>储备!BQ131</f>
        <v>8.15日替换</v>
      </c>
    </row>
    <row r="102" ht="42" customHeight="1" spans="1:67">
      <c r="A102" s="402">
        <f>储备!A29</f>
        <v>12</v>
      </c>
      <c r="B102" s="402">
        <f>储备!B29</f>
        <v>1</v>
      </c>
      <c r="C102" s="402" t="str">
        <f>储备!C29</f>
        <v>阿图什市</v>
      </c>
      <c r="D102" s="402">
        <f>储备!D29</f>
        <v>1</v>
      </c>
      <c r="E102" s="402">
        <f>储备!E29</f>
        <v>556</v>
      </c>
      <c r="F102" s="403" t="str">
        <f>储备!F29</f>
        <v>阿图什市盐碱地改良及配套设施建设项目（格达良乡乔克其村）</v>
      </c>
      <c r="G102" s="403" t="str">
        <f>储备!G29</f>
        <v>土地平整面积1158.96亩及配套附属设施建设</v>
      </c>
      <c r="H102" s="402">
        <f>储备!H29</f>
        <v>556</v>
      </c>
      <c r="I102" s="402">
        <f>储备!I29</f>
        <v>0</v>
      </c>
      <c r="J102" s="402">
        <f>储备!J29</f>
        <v>556</v>
      </c>
      <c r="K102" s="402">
        <f>储备!K29</f>
        <v>1</v>
      </c>
      <c r="L102" s="402">
        <f>储备!L29</f>
        <v>1</v>
      </c>
      <c r="M102" s="402">
        <f>储备!M29</f>
        <v>1</v>
      </c>
      <c r="N102" s="402">
        <f>储备!N29</f>
        <v>1</v>
      </c>
      <c r="O102" s="402">
        <f>储备!O29</f>
        <v>1</v>
      </c>
      <c r="P102" s="402">
        <f>储备!P29</f>
        <v>0</v>
      </c>
      <c r="Q102" s="402">
        <f>储备!Q29</f>
        <v>1</v>
      </c>
      <c r="R102" s="402">
        <f>储备!R29</f>
        <v>0</v>
      </c>
      <c r="S102" s="402">
        <f>储备!T29</f>
        <v>0</v>
      </c>
      <c r="T102" s="402">
        <f>储备!V29</f>
        <v>1</v>
      </c>
      <c r="U102" s="402">
        <f>储备!W29</f>
        <v>556</v>
      </c>
      <c r="V102" s="402">
        <f>储备!X29</f>
        <v>556</v>
      </c>
      <c r="W102" s="402">
        <f>储备!Y29</f>
        <v>0</v>
      </c>
      <c r="X102" s="402">
        <f>储备!Z29</f>
        <v>556</v>
      </c>
      <c r="Y102" s="402">
        <f>储备!AA29</f>
        <v>420</v>
      </c>
      <c r="Z102" s="404">
        <f>储备!AB29</f>
        <v>0.755395683453237</v>
      </c>
      <c r="AA102" s="402">
        <f>储备!AC29</f>
        <v>500</v>
      </c>
      <c r="AB102" s="402">
        <f>储备!AD29</f>
        <v>1</v>
      </c>
      <c r="AC102" s="402">
        <f>储备!AE29</f>
        <v>138</v>
      </c>
      <c r="AD102" s="402">
        <f>储备!AF29</f>
        <v>0</v>
      </c>
      <c r="AE102" s="402">
        <f>储备!AG29</f>
        <v>417</v>
      </c>
      <c r="AF102" s="402">
        <f>储备!AH29</f>
        <v>3</v>
      </c>
      <c r="AG102" s="405">
        <f>储备!AI29</f>
        <v>44784</v>
      </c>
      <c r="AH102" s="402">
        <f>储备!AJ29</f>
        <v>1</v>
      </c>
      <c r="AI102" s="402">
        <f>储备!AK29</f>
        <v>0</v>
      </c>
      <c r="AJ102" s="402">
        <f>储备!AL29</f>
        <v>0</v>
      </c>
      <c r="AK102" s="402">
        <f>储备!AM29</f>
        <v>0</v>
      </c>
      <c r="AL102" s="404" t="e">
        <f>储备!AN29</f>
        <v>#DIV/0!</v>
      </c>
      <c r="AM102" s="403">
        <f>储备!AO29</f>
        <v>0</v>
      </c>
      <c r="AN102" s="402">
        <f>储备!AP29</f>
        <v>0</v>
      </c>
      <c r="AO102" s="402">
        <f>储备!AQ29</f>
        <v>0</v>
      </c>
      <c r="AP102" s="370">
        <f>储备!AR29</f>
        <v>0</v>
      </c>
      <c r="AQ102" s="402">
        <f>储备!AS29</f>
        <v>0</v>
      </c>
      <c r="AR102" s="402">
        <f>储备!AT29</f>
        <v>0</v>
      </c>
      <c r="AS102" s="402">
        <f>储备!AU29</f>
        <v>556</v>
      </c>
      <c r="AT102" s="402">
        <f>储备!AV29</f>
        <v>0</v>
      </c>
      <c r="AU102" s="402">
        <f>储备!AW29</f>
        <v>556</v>
      </c>
      <c r="AV102" s="402">
        <f>储备!AX29</f>
        <v>0</v>
      </c>
      <c r="AW102" s="402">
        <f>储备!AY29</f>
        <v>0</v>
      </c>
      <c r="AX102" s="402">
        <f>储备!AZ29</f>
        <v>0</v>
      </c>
      <c r="AY102" s="402">
        <f>储备!BA29</f>
        <v>0</v>
      </c>
      <c r="AZ102" s="402">
        <f>储备!BB29</f>
        <v>0</v>
      </c>
      <c r="BA102" s="402">
        <f>储备!BC29</f>
        <v>0</v>
      </c>
      <c r="BB102" s="402">
        <f>储备!BD29</f>
        <v>0</v>
      </c>
      <c r="BC102" s="370" t="str">
        <f>储备!BE29</f>
        <v>水利专班</v>
      </c>
      <c r="BD102" s="370" t="str">
        <f>储备!BF29</f>
        <v>州水利局</v>
      </c>
      <c r="BE102" s="370" t="str">
        <f>储备!BG29</f>
        <v>邹健</v>
      </c>
      <c r="BF102" s="370" t="str">
        <f>储备!BH29</f>
        <v>阿图什市</v>
      </c>
      <c r="BG102" s="370" t="str">
        <f>储备!BI29</f>
        <v>阿不来孜江·托合提</v>
      </c>
      <c r="BH102" s="370" t="str">
        <f>储备!BJ29</f>
        <v>阿图什市水利局</v>
      </c>
      <c r="BI102" s="370" t="str">
        <f>储备!BK29</f>
        <v>米吉提·艾克木</v>
      </c>
      <c r="BJ102" s="402">
        <f>储备!BL29</f>
        <v>13899489291</v>
      </c>
      <c r="BK102" s="402">
        <f>储备!BM29</f>
        <v>0</v>
      </c>
      <c r="BL102" s="402">
        <f>储备!BN29</f>
        <v>0</v>
      </c>
      <c r="BM102" s="370" t="str">
        <f>储备!BO29</f>
        <v>格达良乡</v>
      </c>
      <c r="BN102" s="370" t="str">
        <f>储备!BP29</f>
        <v>乔克其村</v>
      </c>
      <c r="BO102" s="403" t="str">
        <f>储备!BQ29</f>
        <v>8.15日替换</v>
      </c>
    </row>
    <row r="103" ht="42" customHeight="1" spans="1:67">
      <c r="A103" s="402">
        <f>储备!A150</f>
        <v>119</v>
      </c>
      <c r="B103" s="402">
        <f>储备!B150</f>
        <v>1</v>
      </c>
      <c r="C103" s="402" t="str">
        <f>储备!C150</f>
        <v>阿图什市</v>
      </c>
      <c r="D103" s="402">
        <f>储备!D150</f>
        <v>1</v>
      </c>
      <c r="E103" s="402">
        <f>储备!E150</f>
        <v>2000</v>
      </c>
      <c r="F103" s="403" t="str">
        <f>储备!F150</f>
        <v>克州阿图什重工业园停车场及附属设施建设项目</v>
      </c>
      <c r="G103" s="403" t="str">
        <f>储备!G150</f>
        <v>新建7万平方米停车场一处、停车位750个，配套50个充电桩及1万平方米附属设施建设</v>
      </c>
      <c r="H103" s="402">
        <f>储备!H150</f>
        <v>2000</v>
      </c>
      <c r="I103" s="402">
        <f>储备!I150</f>
        <v>0</v>
      </c>
      <c r="J103" s="402">
        <f>储备!J150</f>
        <v>2000</v>
      </c>
      <c r="K103" s="402">
        <f>储备!K150</f>
        <v>1</v>
      </c>
      <c r="L103" s="402">
        <f>储备!L150</f>
        <v>1</v>
      </c>
      <c r="M103" s="402">
        <f>储备!M150</f>
        <v>1</v>
      </c>
      <c r="N103" s="402">
        <f>储备!N150</f>
        <v>1</v>
      </c>
      <c r="O103" s="402">
        <f>储备!O150</f>
        <v>1</v>
      </c>
      <c r="P103" s="402">
        <f>储备!P150</f>
        <v>0</v>
      </c>
      <c r="Q103" s="402">
        <f>储备!Q150</f>
        <v>1</v>
      </c>
      <c r="R103" s="402">
        <f>储备!R150</f>
        <v>0</v>
      </c>
      <c r="S103" s="402">
        <f>储备!T150</f>
        <v>0</v>
      </c>
      <c r="T103" s="402">
        <f>储备!V150</f>
        <v>1</v>
      </c>
      <c r="U103" s="402">
        <f>储备!W150</f>
        <v>2000</v>
      </c>
      <c r="V103" s="402">
        <f>储备!X150</f>
        <v>2000</v>
      </c>
      <c r="W103" s="402">
        <f>储备!Y150</f>
        <v>0</v>
      </c>
      <c r="X103" s="402">
        <f>储备!Z150</f>
        <v>2000</v>
      </c>
      <c r="Y103" s="402">
        <f>储备!AA150</f>
        <v>1500</v>
      </c>
      <c r="Z103" s="404">
        <f>储备!AB150</f>
        <v>0.75</v>
      </c>
      <c r="AA103" s="402">
        <f>储备!AC150</f>
        <v>1800</v>
      </c>
      <c r="AB103" s="402">
        <f>储备!AD150</f>
        <v>1</v>
      </c>
      <c r="AC103" s="402">
        <f>储备!AE150</f>
        <v>0</v>
      </c>
      <c r="AD103" s="402">
        <f>储备!AF150</f>
        <v>0</v>
      </c>
      <c r="AE103" s="402">
        <f>储备!AG150</f>
        <v>1500</v>
      </c>
      <c r="AF103" s="402">
        <f>储备!AH150</f>
        <v>0</v>
      </c>
      <c r="AG103" s="405">
        <f>储备!AI150</f>
        <v>44757</v>
      </c>
      <c r="AH103" s="402">
        <f>储备!AJ150</f>
        <v>1</v>
      </c>
      <c r="AI103" s="402">
        <f>储备!AK150</f>
        <v>0</v>
      </c>
      <c r="AJ103" s="402">
        <f>储备!AL150</f>
        <v>0</v>
      </c>
      <c r="AK103" s="402">
        <f>储备!AM150</f>
        <v>0</v>
      </c>
      <c r="AL103" s="404" t="e">
        <f>储备!AN150</f>
        <v>#DIV/0!</v>
      </c>
      <c r="AM103" s="403">
        <f>储备!AO150</f>
        <v>0</v>
      </c>
      <c r="AN103" s="402">
        <f>储备!AP150</f>
        <v>0</v>
      </c>
      <c r="AO103" s="402">
        <f>储备!AQ150</f>
        <v>0</v>
      </c>
      <c r="AP103" s="370">
        <f>储备!AR150</f>
        <v>0</v>
      </c>
      <c r="AQ103" s="402">
        <f>储备!AS150</f>
        <v>0</v>
      </c>
      <c r="AR103" s="402">
        <f>储备!AT150</f>
        <v>0</v>
      </c>
      <c r="AS103" s="402">
        <f>储备!AU150</f>
        <v>2000</v>
      </c>
      <c r="AT103" s="402">
        <f>储备!AV150</f>
        <v>0</v>
      </c>
      <c r="AU103" s="402">
        <f>储备!AW150</f>
        <v>0</v>
      </c>
      <c r="AV103" s="402">
        <f>储备!AX150</f>
        <v>0</v>
      </c>
      <c r="AW103" s="402">
        <f>储备!AY150</f>
        <v>0</v>
      </c>
      <c r="AX103" s="402">
        <f>储备!AZ150</f>
        <v>0</v>
      </c>
      <c r="AY103" s="402">
        <f>储备!BA150</f>
        <v>2000</v>
      </c>
      <c r="AZ103" s="402">
        <f>储备!BB150</f>
        <v>0</v>
      </c>
      <c r="BA103" s="402">
        <f>储备!BC150</f>
        <v>0</v>
      </c>
      <c r="BB103" s="402">
        <f>储备!BD150</f>
        <v>0</v>
      </c>
      <c r="BC103" s="370" t="str">
        <f>储备!BE150</f>
        <v>产业专班</v>
      </c>
      <c r="BD103" s="370" t="str">
        <f>储备!BF150</f>
        <v>州工信局</v>
      </c>
      <c r="BE103" s="370" t="str">
        <f>储备!BG150</f>
        <v>刘鹏</v>
      </c>
      <c r="BF103" s="370" t="str">
        <f>储备!BH150</f>
        <v>阿图什市</v>
      </c>
      <c r="BG103" s="370" t="str">
        <f>储备!BI150</f>
        <v>岳俊</v>
      </c>
      <c r="BH103" s="370" t="str">
        <f>储备!BJ150</f>
        <v>阿图什市商信委</v>
      </c>
      <c r="BI103" s="370" t="str">
        <f>储备!BK150</f>
        <v>董雪丽</v>
      </c>
      <c r="BJ103" s="402">
        <f>储备!BL150</f>
        <v>13199758888</v>
      </c>
      <c r="BK103" s="402">
        <f>储备!BM150</f>
        <v>0</v>
      </c>
      <c r="BL103" s="402">
        <f>储备!BN150</f>
        <v>0</v>
      </c>
      <c r="BM103" s="370" t="str">
        <f>储备!BO150</f>
        <v>上阿图什镇</v>
      </c>
      <c r="BN103" s="370" t="str">
        <f>储备!BP150</f>
        <v>喀依拉克村、乌恰村等</v>
      </c>
      <c r="BO103" s="403" t="str">
        <f>储备!BQ150</f>
        <v>6.14日新建转储备</v>
      </c>
    </row>
    <row r="104" ht="42" customHeight="1" spans="1:67">
      <c r="A104" s="402">
        <f>储备!A160</f>
        <v>127</v>
      </c>
      <c r="B104" s="402">
        <f>储备!B160</f>
        <v>1</v>
      </c>
      <c r="C104" s="402" t="str">
        <f>储备!C160</f>
        <v>阿图什市</v>
      </c>
      <c r="D104" s="402">
        <f>储备!D160</f>
        <v>1</v>
      </c>
      <c r="E104" s="402">
        <f>储备!E160</f>
        <v>2080</v>
      </c>
      <c r="F104" s="403" t="str">
        <f>储备!F160</f>
        <v>克州阿图什市2022年保障性安居工程城市燃气设施更新改造项目</v>
      </c>
      <c r="G104" s="403" t="str">
        <f>储备!G160</f>
        <v>改造保障性住房智能安全装置3337套，更换户内燃气管16685米及相关配套设施建设。</v>
      </c>
      <c r="H104" s="402">
        <f>储备!H160</f>
        <v>2600</v>
      </c>
      <c r="I104" s="402">
        <f>储备!I160</f>
        <v>0</v>
      </c>
      <c r="J104" s="402">
        <f>储备!J160</f>
        <v>1690</v>
      </c>
      <c r="K104" s="402">
        <f>储备!K160</f>
        <v>0</v>
      </c>
      <c r="L104" s="402">
        <f>储备!L160</f>
        <v>0</v>
      </c>
      <c r="M104" s="402">
        <f>储备!M160</f>
        <v>0</v>
      </c>
      <c r="N104" s="402">
        <f>储备!N160</f>
        <v>0</v>
      </c>
      <c r="O104" s="402">
        <f>储备!O160</f>
        <v>1</v>
      </c>
      <c r="P104" s="402">
        <f>储备!P160</f>
        <v>0</v>
      </c>
      <c r="Q104" s="402">
        <f>储备!Q160</f>
        <v>0</v>
      </c>
      <c r="R104" s="402">
        <f>储备!R160</f>
        <v>1</v>
      </c>
      <c r="S104" s="402">
        <f>储备!T160</f>
        <v>1</v>
      </c>
      <c r="T104" s="402">
        <f>储备!V160</f>
        <v>1</v>
      </c>
      <c r="U104" s="402">
        <f>储备!W160</f>
        <v>1690</v>
      </c>
      <c r="V104" s="402">
        <f>储备!X160</f>
        <v>0</v>
      </c>
      <c r="W104" s="402">
        <f>储备!Y160</f>
        <v>0.000591715976331361</v>
      </c>
      <c r="X104" s="402">
        <f>储备!Z160</f>
        <v>1690</v>
      </c>
      <c r="Y104" s="402">
        <f>储备!AA160</f>
        <v>260</v>
      </c>
      <c r="Z104" s="404">
        <f>储备!AB160</f>
        <v>0.153846153846154</v>
      </c>
      <c r="AA104" s="402">
        <f>储备!AC160</f>
        <v>0</v>
      </c>
      <c r="AB104" s="402">
        <f>储备!AD160</f>
        <v>0</v>
      </c>
      <c r="AC104" s="402">
        <f>储备!AE160</f>
        <v>0</v>
      </c>
      <c r="AD104" s="402">
        <f>储备!AF160</f>
        <v>44875</v>
      </c>
      <c r="AE104" s="402">
        <f>储备!AG160</f>
        <v>1267.5</v>
      </c>
      <c r="AF104" s="402">
        <f>储备!AH160</f>
        <v>-1007.5</v>
      </c>
      <c r="AG104" s="405">
        <f>储备!AI160</f>
        <v>44837</v>
      </c>
      <c r="AH104" s="402">
        <f>储备!AJ160</f>
        <v>1</v>
      </c>
      <c r="AI104" s="402">
        <f>储备!AK160</f>
        <v>0</v>
      </c>
      <c r="AJ104" s="402">
        <f>储备!AL160</f>
        <v>0</v>
      </c>
      <c r="AK104" s="402">
        <f>储备!AM160</f>
        <v>0</v>
      </c>
      <c r="AL104" s="404" t="e">
        <f>储备!AN160</f>
        <v>#DIV/0!</v>
      </c>
      <c r="AM104" s="403" t="str">
        <f>储备!AO160</f>
        <v>采购标段目前已完成招标，受疫情影响，设备未到货；工程标段初步设计已完成审批，正在进行招投标工作，预计11月初完成招投标工作。</v>
      </c>
      <c r="AN104" s="402">
        <f>储备!AP160</f>
        <v>0</v>
      </c>
      <c r="AO104" s="402">
        <f>储备!AQ160</f>
        <v>0</v>
      </c>
      <c r="AP104" s="370">
        <f>储备!AR160</f>
        <v>0</v>
      </c>
      <c r="AQ104" s="402">
        <f>储备!AS160</f>
        <v>0</v>
      </c>
      <c r="AR104" s="402">
        <f>储备!AT160</f>
        <v>0</v>
      </c>
      <c r="AS104" s="402">
        <f>储备!AU160</f>
        <v>1690</v>
      </c>
      <c r="AT104" s="402">
        <f>储备!AV160</f>
        <v>1690</v>
      </c>
      <c r="AU104" s="402">
        <f>储备!AW160</f>
        <v>0</v>
      </c>
      <c r="AV104" s="402">
        <f>储备!AX160</f>
        <v>0</v>
      </c>
      <c r="AW104" s="402">
        <f>储备!AY160</f>
        <v>0</v>
      </c>
      <c r="AX104" s="402">
        <f>储备!AZ160</f>
        <v>0</v>
      </c>
      <c r="AY104" s="402">
        <f>储备!BA160</f>
        <v>0</v>
      </c>
      <c r="AZ104" s="402">
        <f>储备!BB160</f>
        <v>0</v>
      </c>
      <c r="BA104" s="402">
        <f>储备!BC160</f>
        <v>0</v>
      </c>
      <c r="BB104" s="402">
        <f>储备!BD160</f>
        <v>0</v>
      </c>
      <c r="BC104" s="370" t="str">
        <f>储备!BE160</f>
        <v>住房和城乡建设专班</v>
      </c>
      <c r="BD104" s="370" t="str">
        <f>储备!BF160</f>
        <v>州住建局</v>
      </c>
      <c r="BE104" s="370" t="str">
        <f>储备!BG160</f>
        <v>王海江</v>
      </c>
      <c r="BF104" s="370" t="str">
        <f>储备!BH160</f>
        <v>阿图什市</v>
      </c>
      <c r="BG104" s="370" t="str">
        <f>储备!BI160</f>
        <v>何晓波</v>
      </c>
      <c r="BH104" s="370" t="str">
        <f>储备!BJ160</f>
        <v>阿图什市住建局</v>
      </c>
      <c r="BI104" s="370" t="str">
        <f>储备!BK160</f>
        <v>王鑫</v>
      </c>
      <c r="BJ104" s="402">
        <f>储备!BL160</f>
        <v>13579578495</v>
      </c>
      <c r="BK104" s="402">
        <f>储备!BM160</f>
        <v>0</v>
      </c>
      <c r="BL104" s="402">
        <f>储备!BN160</f>
        <v>0</v>
      </c>
      <c r="BM104" s="370">
        <f>储备!BO160</f>
        <v>0</v>
      </c>
      <c r="BN104" s="370">
        <f>储备!BP160</f>
        <v>0</v>
      </c>
      <c r="BO104" s="403" t="str">
        <f>储备!BQ160</f>
        <v>9.7日投资增加390万元</v>
      </c>
    </row>
    <row r="105" ht="42" customHeight="1" spans="1:67">
      <c r="A105" s="402">
        <f>储备!A87</f>
        <v>62</v>
      </c>
      <c r="B105" s="402">
        <f>储备!B87</f>
        <v>1</v>
      </c>
      <c r="C105" s="402" t="str">
        <f>储备!C87</f>
        <v>阿图什市</v>
      </c>
      <c r="D105" s="402">
        <f>储备!D87</f>
        <v>1</v>
      </c>
      <c r="E105" s="402">
        <f>储备!E87</f>
        <v>750</v>
      </c>
      <c r="F105" s="403" t="str">
        <f>储备!F87</f>
        <v>关于对阿图什市2022年支持学前教育发展资金建设项目</v>
      </c>
      <c r="G105" s="403" t="str">
        <f>储备!G87</f>
        <v>提升改造16个幼儿园基础设施，进行屋面防水、电气改造等</v>
      </c>
      <c r="H105" s="402">
        <f>储备!H87</f>
        <v>750</v>
      </c>
      <c r="I105" s="402">
        <f>储备!I87</f>
        <v>0</v>
      </c>
      <c r="J105" s="402">
        <f>储备!J87</f>
        <v>750</v>
      </c>
      <c r="K105" s="402">
        <f>储备!K87</f>
        <v>1</v>
      </c>
      <c r="L105" s="402">
        <f>储备!L87</f>
        <v>1</v>
      </c>
      <c r="M105" s="402">
        <f>储备!M87</f>
        <v>1</v>
      </c>
      <c r="N105" s="402">
        <f>储备!N87</f>
        <v>1</v>
      </c>
      <c r="O105" s="402">
        <f>储备!O87</f>
        <v>1</v>
      </c>
      <c r="P105" s="402">
        <f>储备!P87</f>
        <v>0</v>
      </c>
      <c r="Q105" s="402">
        <f>储备!Q87</f>
        <v>1</v>
      </c>
      <c r="R105" s="402">
        <f>储备!R87</f>
        <v>0</v>
      </c>
      <c r="S105" s="402">
        <f>储备!T87</f>
        <v>0</v>
      </c>
      <c r="T105" s="402">
        <f>储备!V87</f>
        <v>1</v>
      </c>
      <c r="U105" s="402">
        <f>储备!W87</f>
        <v>750</v>
      </c>
      <c r="V105" s="402">
        <f>储备!X87</f>
        <v>750</v>
      </c>
      <c r="W105" s="402">
        <f>储备!Y87</f>
        <v>0</v>
      </c>
      <c r="X105" s="402">
        <f>储备!Z87</f>
        <v>750</v>
      </c>
      <c r="Y105" s="402">
        <f>储备!AA87</f>
        <v>600</v>
      </c>
      <c r="Z105" s="404">
        <f>储备!AB87</f>
        <v>0.8</v>
      </c>
      <c r="AA105" s="402">
        <f>储备!AC87</f>
        <v>600</v>
      </c>
      <c r="AB105" s="402">
        <f>储备!AD87</f>
        <v>0</v>
      </c>
      <c r="AC105" s="402">
        <f>储备!AE87</f>
        <v>0</v>
      </c>
      <c r="AD105" s="402">
        <f>储备!AF87</f>
        <v>44844</v>
      </c>
      <c r="AE105" s="402">
        <f>储备!AG87</f>
        <v>562.5</v>
      </c>
      <c r="AF105" s="402">
        <f>储备!AH87</f>
        <v>37.5</v>
      </c>
      <c r="AG105" s="405">
        <f>储备!AI87</f>
        <v>44739</v>
      </c>
      <c r="AH105" s="402">
        <f>储备!AJ87</f>
        <v>1</v>
      </c>
      <c r="AI105" s="402">
        <f>储备!AK87</f>
        <v>0</v>
      </c>
      <c r="AJ105" s="402">
        <f>储备!AL87</f>
        <v>25</v>
      </c>
      <c r="AK105" s="402">
        <f>储备!AM87</f>
        <v>25</v>
      </c>
      <c r="AL105" s="404">
        <f>储备!AN87</f>
        <v>1</v>
      </c>
      <c r="AM105" s="403" t="str">
        <f>储备!AO87</f>
        <v>完成总工程量70%</v>
      </c>
      <c r="AN105" s="402">
        <f>储备!AP87</f>
        <v>0</v>
      </c>
      <c r="AO105" s="402">
        <f>储备!AQ87</f>
        <v>0</v>
      </c>
      <c r="AP105" s="370" t="str">
        <f>储备!AR87</f>
        <v>固投部分不足500万</v>
      </c>
      <c r="AQ105" s="402">
        <f>储备!AS87</f>
        <v>0</v>
      </c>
      <c r="AR105" s="402">
        <f>储备!AT87</f>
        <v>0</v>
      </c>
      <c r="AS105" s="402">
        <f>储备!AU87</f>
        <v>750</v>
      </c>
      <c r="AT105" s="402">
        <f>储备!AV87</f>
        <v>0</v>
      </c>
      <c r="AU105" s="402">
        <f>储备!AW87</f>
        <v>750</v>
      </c>
      <c r="AV105" s="402">
        <f>储备!AX87</f>
        <v>0</v>
      </c>
      <c r="AW105" s="402">
        <f>储备!AY87</f>
        <v>0</v>
      </c>
      <c r="AX105" s="402">
        <f>储备!AZ87</f>
        <v>0</v>
      </c>
      <c r="AY105" s="402">
        <f>储备!BA87</f>
        <v>0</v>
      </c>
      <c r="AZ105" s="402">
        <f>储备!BB87</f>
        <v>0</v>
      </c>
      <c r="BA105" s="402">
        <f>储备!BC87</f>
        <v>0</v>
      </c>
      <c r="BB105" s="402">
        <f>储备!BD87</f>
        <v>0</v>
      </c>
      <c r="BC105" s="370" t="str">
        <f>储备!BE87</f>
        <v>教育专班</v>
      </c>
      <c r="BD105" s="370" t="str">
        <f>储备!BF87</f>
        <v>州教育局</v>
      </c>
      <c r="BE105" s="370" t="str">
        <f>储备!BG87</f>
        <v>阿依古丽·白仙阿里</v>
      </c>
      <c r="BF105" s="370" t="str">
        <f>储备!BH87</f>
        <v>阿图什市</v>
      </c>
      <c r="BG105" s="370" t="str">
        <f>储备!BI87</f>
        <v>努尔加玛丽·尼亚孜</v>
      </c>
      <c r="BH105" s="370" t="str">
        <f>储备!BJ87</f>
        <v>阿图什市教育局</v>
      </c>
      <c r="BI105" s="370" t="str">
        <f>储备!BK87</f>
        <v>赵馥香</v>
      </c>
      <c r="BJ105" s="402">
        <f>储备!BL87</f>
        <v>13899486582</v>
      </c>
      <c r="BK105" s="402" t="str">
        <f>储备!BM87</f>
        <v>周旭风</v>
      </c>
      <c r="BL105" s="402">
        <f>储备!BN87</f>
        <v>18709085066</v>
      </c>
      <c r="BM105" s="370">
        <f>储备!BO87</f>
        <v>0</v>
      </c>
      <c r="BN105" s="370">
        <f>储备!BP87</f>
        <v>0</v>
      </c>
      <c r="BO105" s="403" t="str">
        <f>储备!BQ87</f>
        <v>5.24日替换</v>
      </c>
    </row>
    <row r="106" ht="42" customHeight="1" spans="1:67">
      <c r="A106" s="402">
        <f>储备!A88</f>
        <v>63</v>
      </c>
      <c r="B106" s="402">
        <f>储备!B88</f>
        <v>1</v>
      </c>
      <c r="C106" s="402" t="str">
        <f>储备!C88</f>
        <v>阿图什市</v>
      </c>
      <c r="D106" s="402">
        <f>储备!D88</f>
        <v>1</v>
      </c>
      <c r="E106" s="402">
        <f>储备!E88</f>
        <v>533</v>
      </c>
      <c r="F106" s="403" t="str">
        <f>储备!F88</f>
        <v>阿图什市2022年农村校舍安全保障长效机制项目</v>
      </c>
      <c r="G106" s="403" t="str">
        <f>储备!G88</f>
        <v>提升改造12个幼儿园基础设施，进行屋面防水、电气改造等</v>
      </c>
      <c r="H106" s="402">
        <f>储备!H88</f>
        <v>533</v>
      </c>
      <c r="I106" s="402">
        <f>储备!I88</f>
        <v>0</v>
      </c>
      <c r="J106" s="402">
        <f>储备!J88</f>
        <v>533</v>
      </c>
      <c r="K106" s="402">
        <f>储备!K88</f>
        <v>1</v>
      </c>
      <c r="L106" s="402">
        <f>储备!L88</f>
        <v>1</v>
      </c>
      <c r="M106" s="402">
        <f>储备!M88</f>
        <v>1</v>
      </c>
      <c r="N106" s="402">
        <f>储备!N88</f>
        <v>1</v>
      </c>
      <c r="O106" s="402">
        <f>储备!O88</f>
        <v>1</v>
      </c>
      <c r="P106" s="402">
        <f>储备!P88</f>
        <v>0</v>
      </c>
      <c r="Q106" s="402">
        <f>储备!Q88</f>
        <v>1</v>
      </c>
      <c r="R106" s="402">
        <f>储备!R88</f>
        <v>0</v>
      </c>
      <c r="S106" s="402">
        <f>储备!T88</f>
        <v>0</v>
      </c>
      <c r="T106" s="402">
        <f>储备!V88</f>
        <v>1</v>
      </c>
      <c r="U106" s="402">
        <f>储备!W88</f>
        <v>533</v>
      </c>
      <c r="V106" s="402">
        <f>储备!X88</f>
        <v>533</v>
      </c>
      <c r="W106" s="402">
        <f>储备!Y88</f>
        <v>0</v>
      </c>
      <c r="X106" s="402">
        <f>储备!Z88</f>
        <v>533</v>
      </c>
      <c r="Y106" s="402">
        <f>储备!AA88</f>
        <v>500</v>
      </c>
      <c r="Z106" s="404">
        <f>储备!AB88</f>
        <v>0.938086303939963</v>
      </c>
      <c r="AA106" s="402">
        <f>储备!AC88</f>
        <v>533</v>
      </c>
      <c r="AB106" s="402">
        <f>储备!AD88</f>
        <v>0</v>
      </c>
      <c r="AC106" s="402">
        <f>储备!AE88</f>
        <v>0</v>
      </c>
      <c r="AD106" s="402">
        <f>储备!AF88</f>
        <v>44844</v>
      </c>
      <c r="AE106" s="402">
        <f>储备!AG88</f>
        <v>399.75</v>
      </c>
      <c r="AF106" s="402">
        <f>储备!AH88</f>
        <v>100.25</v>
      </c>
      <c r="AG106" s="405">
        <f>储备!AI88</f>
        <v>44738</v>
      </c>
      <c r="AH106" s="402">
        <f>储备!AJ88</f>
        <v>1</v>
      </c>
      <c r="AI106" s="402">
        <f>储备!AK88</f>
        <v>0</v>
      </c>
      <c r="AJ106" s="402">
        <f>储备!AL88</f>
        <v>30</v>
      </c>
      <c r="AK106" s="402">
        <f>储备!AM88</f>
        <v>30</v>
      </c>
      <c r="AL106" s="404">
        <f>储备!AN88</f>
        <v>1</v>
      </c>
      <c r="AM106" s="403" t="str">
        <f>储备!AO88</f>
        <v>已完工，等待验收</v>
      </c>
      <c r="AN106" s="402">
        <f>储备!AP88</f>
        <v>0</v>
      </c>
      <c r="AO106" s="402">
        <f>储备!AQ88</f>
        <v>0</v>
      </c>
      <c r="AP106" s="370" t="str">
        <f>储备!AR88</f>
        <v>固投部分不足500万</v>
      </c>
      <c r="AQ106" s="402">
        <f>储备!AS88</f>
        <v>0</v>
      </c>
      <c r="AR106" s="402">
        <f>储备!AT88</f>
        <v>0</v>
      </c>
      <c r="AS106" s="402">
        <f>储备!AU88</f>
        <v>533</v>
      </c>
      <c r="AT106" s="402">
        <f>储备!AV88</f>
        <v>0</v>
      </c>
      <c r="AU106" s="402">
        <f>储备!AW88</f>
        <v>533</v>
      </c>
      <c r="AV106" s="402">
        <f>储备!AX88</f>
        <v>0</v>
      </c>
      <c r="AW106" s="402">
        <f>储备!AY88</f>
        <v>0</v>
      </c>
      <c r="AX106" s="402">
        <f>储备!AZ88</f>
        <v>0</v>
      </c>
      <c r="AY106" s="402">
        <f>储备!BA88</f>
        <v>0</v>
      </c>
      <c r="AZ106" s="402">
        <f>储备!BB88</f>
        <v>0</v>
      </c>
      <c r="BA106" s="402">
        <f>储备!BC88</f>
        <v>0</v>
      </c>
      <c r="BB106" s="402">
        <f>储备!BD88</f>
        <v>0</v>
      </c>
      <c r="BC106" s="370" t="str">
        <f>储备!BE88</f>
        <v>教育专班</v>
      </c>
      <c r="BD106" s="370" t="str">
        <f>储备!BF88</f>
        <v>州教育局</v>
      </c>
      <c r="BE106" s="370" t="str">
        <f>储备!BG88</f>
        <v>阿依古丽·白仙阿里</v>
      </c>
      <c r="BF106" s="370" t="str">
        <f>储备!BH88</f>
        <v>阿图什市</v>
      </c>
      <c r="BG106" s="370" t="str">
        <f>储备!BI88</f>
        <v>努尔加玛丽·尼亚孜</v>
      </c>
      <c r="BH106" s="370" t="str">
        <f>储备!BJ88</f>
        <v>阿图什市教育局</v>
      </c>
      <c r="BI106" s="370" t="str">
        <f>储备!BK88</f>
        <v>赵馥香</v>
      </c>
      <c r="BJ106" s="402">
        <f>储备!BL88</f>
        <v>13899486582</v>
      </c>
      <c r="BK106" s="402" t="str">
        <f>储备!BM88</f>
        <v>赵学栋</v>
      </c>
      <c r="BL106" s="402">
        <f>储备!BN88</f>
        <v>18194846557</v>
      </c>
      <c r="BM106" s="370">
        <f>储备!BO88</f>
        <v>0</v>
      </c>
      <c r="BN106" s="370">
        <f>储备!BP88</f>
        <v>0</v>
      </c>
      <c r="BO106" s="403" t="str">
        <f>储备!BQ88</f>
        <v>5.24日替换</v>
      </c>
    </row>
    <row r="107" ht="42" customHeight="1" spans="1:67">
      <c r="A107" s="402">
        <f>储备!A89</f>
        <v>64</v>
      </c>
      <c r="B107" s="402">
        <f>储备!B89</f>
        <v>1</v>
      </c>
      <c r="C107" s="402" t="str">
        <f>储备!C89</f>
        <v>阿图什市</v>
      </c>
      <c r="D107" s="402">
        <f>储备!D89</f>
        <v>1</v>
      </c>
      <c r="E107" s="402">
        <f>储备!E89</f>
        <v>1000</v>
      </c>
      <c r="F107" s="403" t="str">
        <f>储备!F89</f>
        <v>克州阿图什市四个学校运动场建设项目</v>
      </c>
      <c r="G107" s="403" t="str">
        <f>储备!G89</f>
        <v>新建小学新建塑胶运动场4座</v>
      </c>
      <c r="H107" s="402">
        <f>储备!H89</f>
        <v>1000</v>
      </c>
      <c r="I107" s="402">
        <f>储备!I89</f>
        <v>0</v>
      </c>
      <c r="J107" s="402">
        <f>储备!J89</f>
        <v>1000</v>
      </c>
      <c r="K107" s="402">
        <f>储备!K89</f>
        <v>1</v>
      </c>
      <c r="L107" s="402">
        <f>储备!L89</f>
        <v>1</v>
      </c>
      <c r="M107" s="402">
        <f>储备!M89</f>
        <v>1</v>
      </c>
      <c r="N107" s="402">
        <f>储备!N89</f>
        <v>1</v>
      </c>
      <c r="O107" s="402">
        <f>储备!O89</f>
        <v>1</v>
      </c>
      <c r="P107" s="402">
        <f>储备!P89</f>
        <v>0</v>
      </c>
      <c r="Q107" s="402">
        <f>储备!Q89</f>
        <v>1</v>
      </c>
      <c r="R107" s="402">
        <f>储备!R89</f>
        <v>0</v>
      </c>
      <c r="S107" s="402">
        <f>储备!T89</f>
        <v>0</v>
      </c>
      <c r="T107" s="402">
        <f>储备!V89</f>
        <v>1</v>
      </c>
      <c r="U107" s="402">
        <f>储备!W89</f>
        <v>1000</v>
      </c>
      <c r="V107" s="402">
        <f>储备!X89</f>
        <v>1000</v>
      </c>
      <c r="W107" s="402">
        <f>储备!Y89</f>
        <v>0</v>
      </c>
      <c r="X107" s="402">
        <f>储备!Z89</f>
        <v>1000</v>
      </c>
      <c r="Y107" s="402">
        <f>储备!AA89</f>
        <v>800</v>
      </c>
      <c r="Z107" s="404">
        <f>储备!AB89</f>
        <v>0.8</v>
      </c>
      <c r="AA107" s="402">
        <f>储备!AC89</f>
        <v>1000</v>
      </c>
      <c r="AB107" s="402">
        <f>储备!AD89</f>
        <v>1</v>
      </c>
      <c r="AC107" s="402">
        <f>储备!AE89</f>
        <v>796</v>
      </c>
      <c r="AD107" s="402">
        <f>储备!AF89</f>
        <v>0</v>
      </c>
      <c r="AE107" s="402">
        <f>储备!AG89</f>
        <v>750</v>
      </c>
      <c r="AF107" s="402">
        <f>储备!AH89</f>
        <v>50</v>
      </c>
      <c r="AG107" s="405">
        <f>储备!AI89</f>
        <v>44739</v>
      </c>
      <c r="AH107" s="402">
        <f>储备!AJ89</f>
        <v>1</v>
      </c>
      <c r="AI107" s="402">
        <f>储备!AK89</f>
        <v>0</v>
      </c>
      <c r="AJ107" s="402">
        <f>储备!AL89</f>
        <v>30</v>
      </c>
      <c r="AK107" s="402">
        <f>储备!AM89</f>
        <v>30</v>
      </c>
      <c r="AL107" s="404">
        <f>储备!AN89</f>
        <v>1</v>
      </c>
      <c r="AM107" s="403" t="str">
        <f>储备!AO89</f>
        <v>完成总工程量90%</v>
      </c>
      <c r="AN107" s="402">
        <f>储备!AP89</f>
        <v>0</v>
      </c>
      <c r="AO107" s="402">
        <f>储备!AQ89</f>
        <v>0</v>
      </c>
      <c r="AP107" s="370">
        <f>储备!AR89</f>
        <v>0</v>
      </c>
      <c r="AQ107" s="402">
        <f>储备!AS89</f>
        <v>0</v>
      </c>
      <c r="AR107" s="402">
        <f>储备!AT89</f>
        <v>0</v>
      </c>
      <c r="AS107" s="402">
        <f>储备!AU89</f>
        <v>1000</v>
      </c>
      <c r="AT107" s="402">
        <f>储备!AV89</f>
        <v>0</v>
      </c>
      <c r="AU107" s="402">
        <f>储备!AW89</f>
        <v>1000</v>
      </c>
      <c r="AV107" s="402">
        <f>储备!AX89</f>
        <v>0</v>
      </c>
      <c r="AW107" s="402">
        <f>储备!AY89</f>
        <v>0</v>
      </c>
      <c r="AX107" s="402">
        <f>储备!AZ89</f>
        <v>0</v>
      </c>
      <c r="AY107" s="402">
        <f>储备!BA89</f>
        <v>0</v>
      </c>
      <c r="AZ107" s="402">
        <f>储备!BB89</f>
        <v>0</v>
      </c>
      <c r="BA107" s="402">
        <f>储备!BC89</f>
        <v>0</v>
      </c>
      <c r="BB107" s="402">
        <f>储备!BD89</f>
        <v>0</v>
      </c>
      <c r="BC107" s="370" t="str">
        <f>储备!BE89</f>
        <v>教育专班</v>
      </c>
      <c r="BD107" s="370" t="str">
        <f>储备!BF89</f>
        <v>州教育局</v>
      </c>
      <c r="BE107" s="370" t="str">
        <f>储备!BG89</f>
        <v>阿依古丽·白仙阿里</v>
      </c>
      <c r="BF107" s="370" t="str">
        <f>储备!BH89</f>
        <v>阿图什市</v>
      </c>
      <c r="BG107" s="370" t="str">
        <f>储备!BI89</f>
        <v>努尔加玛丽·尼亚孜</v>
      </c>
      <c r="BH107" s="370" t="str">
        <f>储备!BJ89</f>
        <v>阿图什市教育局</v>
      </c>
      <c r="BI107" s="370" t="str">
        <f>储备!BK89</f>
        <v>赵馥香</v>
      </c>
      <c r="BJ107" s="402">
        <f>储备!BL89</f>
        <v>13899486582</v>
      </c>
      <c r="BK107" s="402" t="str">
        <f>储备!BM89</f>
        <v>潘红宝
凌昆亮
秦宗磊
张正脸</v>
      </c>
      <c r="BL107" s="402" t="str">
        <f>储备!BN89</f>
        <v>15899294908
15215145677
18809089789
13579578305</v>
      </c>
      <c r="BM107" s="370" t="str">
        <f>储备!BO89</f>
        <v>哈拉峻乡
上阿图什镇
松他克乡
上阿图什镇</v>
      </c>
      <c r="BN107" s="370" t="str">
        <f>储备!BP89</f>
        <v>哈达塔木村
博依萨克村
硝鲁克村
塔库提村</v>
      </c>
      <c r="BO107" s="403" t="str">
        <f>储备!BQ89</f>
        <v>5.24日替换</v>
      </c>
    </row>
    <row r="108" ht="42" customHeight="1" spans="1:67">
      <c r="A108" s="402">
        <f>储备!A151</f>
        <v>120</v>
      </c>
      <c r="B108" s="402">
        <f>储备!B151</f>
        <v>1</v>
      </c>
      <c r="C108" s="402" t="str">
        <f>储备!C151</f>
        <v>阿图什市</v>
      </c>
      <c r="D108" s="402">
        <f>储备!D151</f>
        <v>1</v>
      </c>
      <c r="E108" s="402">
        <f>储备!E151</f>
        <v>1000</v>
      </c>
      <c r="F108" s="403" t="str">
        <f>储备!F151</f>
        <v>克州阿图什昆山产业园综合配套设施建设项目</v>
      </c>
      <c r="G108" s="403" t="str">
        <f>储备!G151</f>
        <v>建筑面积1.2万平方米配套水电暖气管网及停车设施等</v>
      </c>
      <c r="H108" s="402">
        <f>储备!H151</f>
        <v>1000</v>
      </c>
      <c r="I108" s="402">
        <f>储备!I151</f>
        <v>0</v>
      </c>
      <c r="J108" s="402">
        <f>储备!J151</f>
        <v>1000</v>
      </c>
      <c r="K108" s="402">
        <f>储备!K151</f>
        <v>1</v>
      </c>
      <c r="L108" s="402">
        <f>储备!L151</f>
        <v>1</v>
      </c>
      <c r="M108" s="402">
        <f>储备!M151</f>
        <v>1</v>
      </c>
      <c r="N108" s="402">
        <f>储备!N151</f>
        <v>1</v>
      </c>
      <c r="O108" s="402">
        <f>储备!O151</f>
        <v>1</v>
      </c>
      <c r="P108" s="402">
        <f>储备!P151</f>
        <v>0</v>
      </c>
      <c r="Q108" s="402">
        <f>储备!Q151</f>
        <v>1</v>
      </c>
      <c r="R108" s="402">
        <f>储备!R151</f>
        <v>0</v>
      </c>
      <c r="S108" s="402">
        <f>储备!T151</f>
        <v>0</v>
      </c>
      <c r="T108" s="402">
        <f>储备!V151</f>
        <v>1</v>
      </c>
      <c r="U108" s="402">
        <f>储备!W151</f>
        <v>1000</v>
      </c>
      <c r="V108" s="402">
        <f>储备!X151</f>
        <v>1000</v>
      </c>
      <c r="W108" s="402">
        <f>储备!Y151</f>
        <v>0</v>
      </c>
      <c r="X108" s="402">
        <f>储备!Z151</f>
        <v>1000</v>
      </c>
      <c r="Y108" s="402">
        <f>储备!AA151</f>
        <v>700</v>
      </c>
      <c r="Z108" s="404">
        <f>储备!AB151</f>
        <v>0.7</v>
      </c>
      <c r="AA108" s="402">
        <f>储备!AC151</f>
        <v>800</v>
      </c>
      <c r="AB108" s="402">
        <f>储备!AD151</f>
        <v>1</v>
      </c>
      <c r="AC108" s="402">
        <f>储备!AE151</f>
        <v>0</v>
      </c>
      <c r="AD108" s="402">
        <f>储备!AF151</f>
        <v>0</v>
      </c>
      <c r="AE108" s="402">
        <f>储备!AG151</f>
        <v>750</v>
      </c>
      <c r="AF108" s="402">
        <f>储备!AH151</f>
        <v>-50</v>
      </c>
      <c r="AG108" s="405">
        <f>储备!AI151</f>
        <v>44757</v>
      </c>
      <c r="AH108" s="402">
        <f>储备!AJ151</f>
        <v>1</v>
      </c>
      <c r="AI108" s="402">
        <f>储备!AK151</f>
        <v>0</v>
      </c>
      <c r="AJ108" s="402">
        <f>储备!AL151</f>
        <v>0</v>
      </c>
      <c r="AK108" s="402">
        <f>储备!AM151</f>
        <v>0</v>
      </c>
      <c r="AL108" s="404" t="e">
        <f>储备!AN151</f>
        <v>#DIV/0!</v>
      </c>
      <c r="AM108" s="403">
        <f>储备!AO151</f>
        <v>0</v>
      </c>
      <c r="AN108" s="402">
        <f>储备!AP151</f>
        <v>0</v>
      </c>
      <c r="AO108" s="402">
        <f>储备!AQ151</f>
        <v>0</v>
      </c>
      <c r="AP108" s="370">
        <f>储备!AR151</f>
        <v>0</v>
      </c>
      <c r="AQ108" s="402">
        <f>储备!AS151</f>
        <v>0</v>
      </c>
      <c r="AR108" s="402">
        <f>储备!AT151</f>
        <v>0</v>
      </c>
      <c r="AS108" s="402">
        <f>储备!AU151</f>
        <v>1000</v>
      </c>
      <c r="AT108" s="402">
        <f>储备!AV151</f>
        <v>0</v>
      </c>
      <c r="AU108" s="402">
        <f>储备!AW151</f>
        <v>0</v>
      </c>
      <c r="AV108" s="402">
        <f>储备!AX151</f>
        <v>0</v>
      </c>
      <c r="AW108" s="402">
        <f>储备!AY151</f>
        <v>0</v>
      </c>
      <c r="AX108" s="402">
        <f>储备!AZ151</f>
        <v>0</v>
      </c>
      <c r="AY108" s="402">
        <f>储备!BA151</f>
        <v>1000</v>
      </c>
      <c r="AZ108" s="402">
        <f>储备!BB151</f>
        <v>0</v>
      </c>
      <c r="BA108" s="402">
        <f>储备!BC151</f>
        <v>0</v>
      </c>
      <c r="BB108" s="402">
        <f>储备!BD151</f>
        <v>0</v>
      </c>
      <c r="BC108" s="370" t="str">
        <f>储备!BE151</f>
        <v>产业专班</v>
      </c>
      <c r="BD108" s="370" t="str">
        <f>储备!BF151</f>
        <v>州工信局</v>
      </c>
      <c r="BE108" s="370" t="str">
        <f>储备!BG151</f>
        <v>刘鹏</v>
      </c>
      <c r="BF108" s="370" t="str">
        <f>储备!BH151</f>
        <v>阿图什市</v>
      </c>
      <c r="BG108" s="370" t="str">
        <f>储备!BI151</f>
        <v>岳俊</v>
      </c>
      <c r="BH108" s="370" t="str">
        <f>储备!BJ151</f>
        <v>阿图什市商信局</v>
      </c>
      <c r="BI108" s="370" t="str">
        <f>储备!BK151</f>
        <v>董雪丽</v>
      </c>
      <c r="BJ108" s="402">
        <f>储备!BL151</f>
        <v>13199758888</v>
      </c>
      <c r="BK108" s="402">
        <f>储备!BM151</f>
        <v>0</v>
      </c>
      <c r="BL108" s="402">
        <f>储备!BN151</f>
        <v>0</v>
      </c>
      <c r="BM108" s="370" t="str">
        <f>储备!BO151</f>
        <v>新城街道</v>
      </c>
      <c r="BN108" s="370" t="str">
        <f>储备!BP151</f>
        <v>昆援社区</v>
      </c>
      <c r="BO108" s="403" t="str">
        <f>储备!BQ151</f>
        <v>6.14日新建转储备</v>
      </c>
    </row>
    <row r="109" ht="42" customHeight="1" spans="1:67">
      <c r="A109" s="402">
        <f>储备!A181</f>
        <v>143</v>
      </c>
      <c r="B109" s="402">
        <f>储备!B181</f>
        <v>1</v>
      </c>
      <c r="C109" s="402" t="str">
        <f>储备!C181</f>
        <v>阿图什市</v>
      </c>
      <c r="D109" s="402">
        <f>储备!D181</f>
        <v>0</v>
      </c>
      <c r="E109" s="402">
        <f>储备!E181</f>
        <v>0</v>
      </c>
      <c r="F109" s="403" t="str">
        <f>储备!F181</f>
        <v>铁格尔曼萨依登套斯铁矿扩建建设项目(阿图什市鑫宏矿业有限公司）</v>
      </c>
      <c r="G109" s="403" t="str">
        <f>储备!G181</f>
        <v>规划面积约342亩，干选预抛厂、铁选厂、钛选厂、尾矿库建设、火工品库房及值班室建设、生活区、办公区建设、高压变电站建设、工业用井及输水管道和高位蓄水池建设等</v>
      </c>
      <c r="H109" s="402">
        <f>储备!H181</f>
        <v>10000</v>
      </c>
      <c r="I109" s="402">
        <f>储备!I181</f>
        <v>0</v>
      </c>
      <c r="J109" s="402">
        <f>储备!J181</f>
        <v>10000</v>
      </c>
      <c r="K109" s="402">
        <f>储备!K181</f>
        <v>1</v>
      </c>
      <c r="L109" s="402">
        <f>储备!L181</f>
        <v>1</v>
      </c>
      <c r="M109" s="402">
        <f>储备!M181</f>
        <v>1</v>
      </c>
      <c r="N109" s="402">
        <f>储备!N181</f>
        <v>1</v>
      </c>
      <c r="O109" s="402">
        <f>储备!O181</f>
        <v>1</v>
      </c>
      <c r="P109" s="402">
        <f>储备!P181</f>
        <v>0</v>
      </c>
      <c r="Q109" s="402">
        <f>储备!Q181</f>
        <v>1</v>
      </c>
      <c r="R109" s="402">
        <f>储备!R181</f>
        <v>0</v>
      </c>
      <c r="S109" s="402">
        <f>储备!T181</f>
        <v>0</v>
      </c>
      <c r="T109" s="402">
        <f>储备!V181</f>
        <v>1</v>
      </c>
      <c r="U109" s="402">
        <f>储备!W181</f>
        <v>10000</v>
      </c>
      <c r="V109" s="402">
        <f>储备!X181</f>
        <v>10000</v>
      </c>
      <c r="W109" s="402">
        <f>储备!Y181</f>
        <v>0</v>
      </c>
      <c r="X109" s="402">
        <f>储备!Z181</f>
        <v>0</v>
      </c>
      <c r="Y109" s="402">
        <f>储备!AA181</f>
        <v>0</v>
      </c>
      <c r="Z109" s="404">
        <f>储备!AB181</f>
        <v>0</v>
      </c>
      <c r="AA109" s="402">
        <f>储备!AC181</f>
        <v>100</v>
      </c>
      <c r="AB109" s="402">
        <f>储备!AD181</f>
        <v>0</v>
      </c>
      <c r="AC109" s="402">
        <f>储备!AE181</f>
        <v>0</v>
      </c>
      <c r="AD109" s="402">
        <f>储备!AF181</f>
        <v>44875</v>
      </c>
      <c r="AE109" s="402">
        <f>储备!AG181</f>
        <v>0</v>
      </c>
      <c r="AF109" s="402">
        <f>储备!AH181</f>
        <v>0</v>
      </c>
      <c r="AG109" s="405">
        <f>储备!AI181</f>
        <v>44854</v>
      </c>
      <c r="AH109" s="402">
        <f>储备!AJ181</f>
        <v>0</v>
      </c>
      <c r="AI109" s="402">
        <f>储备!AK181</f>
        <v>0</v>
      </c>
      <c r="AJ109" s="402">
        <f>储备!AL181</f>
        <v>0</v>
      </c>
      <c r="AK109" s="402">
        <f>储备!AM181</f>
        <v>0</v>
      </c>
      <c r="AL109" s="404" t="e">
        <f>储备!AN181</f>
        <v>#DIV/0!</v>
      </c>
      <c r="AM109" s="403">
        <f>储备!AO181</f>
        <v>0</v>
      </c>
      <c r="AN109" s="402">
        <f>储备!AP181</f>
        <v>0</v>
      </c>
      <c r="AO109" s="402">
        <f>储备!AQ181</f>
        <v>0</v>
      </c>
      <c r="AP109" s="370">
        <f>储备!AR181</f>
        <v>0</v>
      </c>
      <c r="AQ109" s="402">
        <f>储备!AS181</f>
        <v>0</v>
      </c>
      <c r="AR109" s="402">
        <f>储备!AT181</f>
        <v>0</v>
      </c>
      <c r="AS109" s="402">
        <f>储备!AU181</f>
        <v>10000</v>
      </c>
      <c r="AT109" s="402">
        <f>储备!AV181</f>
        <v>0</v>
      </c>
      <c r="AU109" s="402">
        <f>储备!AW181</f>
        <v>0</v>
      </c>
      <c r="AV109" s="402">
        <f>储备!AX181</f>
        <v>0</v>
      </c>
      <c r="AW109" s="402">
        <f>储备!AY181</f>
        <v>0</v>
      </c>
      <c r="AX109" s="402">
        <f>储备!AZ181</f>
        <v>0</v>
      </c>
      <c r="AY109" s="402">
        <f>储备!BA181</f>
        <v>0</v>
      </c>
      <c r="AZ109" s="402">
        <f>储备!BB181</f>
        <v>0</v>
      </c>
      <c r="BA109" s="402">
        <f>储备!BC181</f>
        <v>10000</v>
      </c>
      <c r="BB109" s="402">
        <f>储备!BD181</f>
        <v>0</v>
      </c>
      <c r="BC109" s="370" t="str">
        <f>储备!BE181</f>
        <v>产业专班</v>
      </c>
      <c r="BD109" s="370" t="str">
        <f>储备!BF181</f>
        <v>州工信局</v>
      </c>
      <c r="BE109" s="370" t="str">
        <f>储备!BG181</f>
        <v>刘鹏</v>
      </c>
      <c r="BF109" s="370" t="str">
        <f>储备!BH181</f>
        <v>阿图什市</v>
      </c>
      <c r="BG109" s="370" t="str">
        <f>储备!BI181</f>
        <v>岳俊</v>
      </c>
      <c r="BH109" s="370" t="str">
        <f>储备!BJ181</f>
        <v>阿图什市商信委</v>
      </c>
      <c r="BI109" s="370" t="str">
        <f>储备!BK181</f>
        <v>董雪丽</v>
      </c>
      <c r="BJ109" s="402">
        <f>储备!BL181</f>
        <v>13199758888</v>
      </c>
      <c r="BK109" s="402">
        <f>储备!BM181</f>
        <v>0</v>
      </c>
      <c r="BL109" s="402">
        <f>储备!BN181</f>
        <v>0</v>
      </c>
      <c r="BM109" s="370">
        <f>储备!BO181</f>
        <v>0</v>
      </c>
      <c r="BN109" s="370">
        <f>储备!BP181</f>
        <v>0</v>
      </c>
      <c r="BO109" s="403" t="str">
        <f>储备!BQ181</f>
        <v>8.15日替换</v>
      </c>
    </row>
    <row r="110" ht="42" customHeight="1" spans="1:67">
      <c r="A110" s="402">
        <f>储备!A116</f>
        <v>88</v>
      </c>
      <c r="B110" s="402">
        <f>储备!B116</f>
        <v>1</v>
      </c>
      <c r="C110" s="402" t="str">
        <f>储备!C116</f>
        <v>阿图什市</v>
      </c>
      <c r="D110" s="402">
        <f>储备!D116</f>
        <v>1</v>
      </c>
      <c r="E110" s="402">
        <f>储备!E116</f>
        <v>20000</v>
      </c>
      <c r="F110" s="403" t="str">
        <f>储备!F116</f>
        <v>阿图什市天门景区基础设施建设项目</v>
      </c>
      <c r="G110" s="403" t="str">
        <f>储备!G116</f>
        <v>新建客运索道、木栈道、观景平台等</v>
      </c>
      <c r="H110" s="402">
        <f>储备!H116</f>
        <v>46000</v>
      </c>
      <c r="I110" s="402">
        <f>储备!I116</f>
        <v>0</v>
      </c>
      <c r="J110" s="402">
        <f>储备!J116</f>
        <v>16000</v>
      </c>
      <c r="K110" s="402">
        <f>储备!K116</f>
        <v>1</v>
      </c>
      <c r="L110" s="402">
        <f>储备!L116</f>
        <v>1</v>
      </c>
      <c r="M110" s="402">
        <f>储备!M116</f>
        <v>1</v>
      </c>
      <c r="N110" s="402">
        <f>储备!N116</f>
        <v>1</v>
      </c>
      <c r="O110" s="402">
        <f>储备!O116</f>
        <v>1</v>
      </c>
      <c r="P110" s="402">
        <f>储备!P116</f>
        <v>0</v>
      </c>
      <c r="Q110" s="402">
        <f>储备!Q116</f>
        <v>1</v>
      </c>
      <c r="R110" s="402">
        <f>储备!R116</f>
        <v>0</v>
      </c>
      <c r="S110" s="402">
        <f>储备!T116</f>
        <v>0</v>
      </c>
      <c r="T110" s="402">
        <f>储备!V116</f>
        <v>1</v>
      </c>
      <c r="U110" s="402">
        <f>储备!W116</f>
        <v>16000</v>
      </c>
      <c r="V110" s="402">
        <f>储备!X116</f>
        <v>16000</v>
      </c>
      <c r="W110" s="402">
        <f>储备!Y116</f>
        <v>0</v>
      </c>
      <c r="X110" s="402">
        <f>储备!Z116</f>
        <v>16000</v>
      </c>
      <c r="Y110" s="402">
        <f>储备!AA116</f>
        <v>13000</v>
      </c>
      <c r="Z110" s="404">
        <f>储备!AB116</f>
        <v>0.8125</v>
      </c>
      <c r="AA110" s="402">
        <f>储备!AC116</f>
        <v>15000</v>
      </c>
      <c r="AB110" s="402">
        <f>储备!AD116</f>
        <v>1</v>
      </c>
      <c r="AC110" s="402">
        <f>储备!AE116</f>
        <v>9165</v>
      </c>
      <c r="AD110" s="402">
        <f>储备!AF116</f>
        <v>0</v>
      </c>
      <c r="AE110" s="402">
        <f>储备!AG116</f>
        <v>12000</v>
      </c>
      <c r="AF110" s="402">
        <f>储备!AH116</f>
        <v>1000</v>
      </c>
      <c r="AG110" s="405">
        <f>储备!AI116</f>
        <v>44679</v>
      </c>
      <c r="AH110" s="402">
        <f>储备!AJ116</f>
        <v>1</v>
      </c>
      <c r="AI110" s="402">
        <f>储备!AK116</f>
        <v>0</v>
      </c>
      <c r="AJ110" s="402">
        <f>储备!AL116</f>
        <v>180</v>
      </c>
      <c r="AK110" s="402">
        <f>储备!AM116</f>
        <v>180</v>
      </c>
      <c r="AL110" s="404">
        <f>储备!AN116</f>
        <v>1</v>
      </c>
      <c r="AM110" s="403" t="str">
        <f>储备!AO116</f>
        <v>一标段完成总工程量52%，二标段完成总工程量80%</v>
      </c>
      <c r="AN110" s="402">
        <f>储备!AP116</f>
        <v>0</v>
      </c>
      <c r="AO110" s="402">
        <f>储备!AQ116</f>
        <v>0</v>
      </c>
      <c r="AP110" s="370" t="str">
        <f>储备!AR116</f>
        <v>人员材料从喀什过不来，喀什政策不让人员进出，乌鲁木齐政策不让人员进出。行业部门正在积极协调</v>
      </c>
      <c r="AQ110" s="402">
        <f>储备!AS116</f>
        <v>0</v>
      </c>
      <c r="AR110" s="402">
        <f>储备!AT116</f>
        <v>0</v>
      </c>
      <c r="AS110" s="402">
        <f>储备!AU116</f>
        <v>16000</v>
      </c>
      <c r="AT110" s="402">
        <f>储备!AV116</f>
        <v>0</v>
      </c>
      <c r="AU110" s="402">
        <f>储备!AW116</f>
        <v>0</v>
      </c>
      <c r="AV110" s="402">
        <f>储备!AX116</f>
        <v>0</v>
      </c>
      <c r="AW110" s="402">
        <f>储备!AY116</f>
        <v>0</v>
      </c>
      <c r="AX110" s="402">
        <f>储备!AZ116</f>
        <v>0</v>
      </c>
      <c r="AY110" s="402">
        <f>储备!BA116</f>
        <v>16000</v>
      </c>
      <c r="AZ110" s="402">
        <f>储备!BB116</f>
        <v>0</v>
      </c>
      <c r="BA110" s="402">
        <f>储备!BC116</f>
        <v>0</v>
      </c>
      <c r="BB110" s="402">
        <f>储备!BD116</f>
        <v>0</v>
      </c>
      <c r="BC110" s="370" t="str">
        <f>储备!BE116</f>
        <v>文化体育旅游专班</v>
      </c>
      <c r="BD110" s="370" t="str">
        <f>储备!BF116</f>
        <v>州文旅局</v>
      </c>
      <c r="BE110" s="370" t="str">
        <f>储备!BG116</f>
        <v>马中阳</v>
      </c>
      <c r="BF110" s="370" t="str">
        <f>储备!BH116</f>
        <v>阿图什市</v>
      </c>
      <c r="BG110" s="370" t="str">
        <f>储备!BI116</f>
        <v>岳俊</v>
      </c>
      <c r="BH110" s="370" t="str">
        <f>储备!BJ116</f>
        <v>阿图什市文旅局</v>
      </c>
      <c r="BI110" s="370" t="str">
        <f>储备!BK116</f>
        <v>太来提·吐拉洪</v>
      </c>
      <c r="BJ110" s="402">
        <f>储备!BL116</f>
        <v>13899490121</v>
      </c>
      <c r="BK110" s="402" t="str">
        <f>储备!BM116</f>
        <v>李林超</v>
      </c>
      <c r="BL110" s="402">
        <f>储备!BN116</f>
        <v>16698789696</v>
      </c>
      <c r="BM110" s="370" t="str">
        <f>储备!BO116</f>
        <v>上阿图什镇</v>
      </c>
      <c r="BN110" s="370" t="str">
        <f>储备!BP116</f>
        <v>喀尔果勒村</v>
      </c>
      <c r="BO110" s="403">
        <f>储备!BQ116</f>
        <v>0</v>
      </c>
    </row>
    <row r="111" ht="42" customHeight="1" spans="1:67">
      <c r="A111" s="402">
        <f>储备!A63</f>
        <v>43</v>
      </c>
      <c r="B111" s="402">
        <f>储备!B63</f>
        <v>1</v>
      </c>
      <c r="C111" s="402" t="str">
        <f>储备!C63</f>
        <v>阿图什市</v>
      </c>
      <c r="D111" s="402">
        <f>储备!D63</f>
        <v>1</v>
      </c>
      <c r="E111" s="402">
        <f>储备!E63</f>
        <v>2000</v>
      </c>
      <c r="F111" s="403" t="str">
        <f>储备!F63</f>
        <v>阿图什市北山基地建设项目</v>
      </c>
      <c r="G111" s="403" t="str">
        <f>储备!G63</f>
        <v>新建游客服务中心、生态停车场及配套附属设施建设</v>
      </c>
      <c r="H111" s="402">
        <f>储备!H63</f>
        <v>5000</v>
      </c>
      <c r="I111" s="402">
        <f>储备!I63</f>
        <v>0</v>
      </c>
      <c r="J111" s="402">
        <f>储备!J63</f>
        <v>5000</v>
      </c>
      <c r="K111" s="402">
        <f>储备!K63</f>
        <v>1</v>
      </c>
      <c r="L111" s="402">
        <f>储备!L63</f>
        <v>1</v>
      </c>
      <c r="M111" s="402">
        <f>储备!M63</f>
        <v>1</v>
      </c>
      <c r="N111" s="402">
        <f>储备!N63</f>
        <v>1</v>
      </c>
      <c r="O111" s="402">
        <f>储备!O63</f>
        <v>1</v>
      </c>
      <c r="P111" s="402">
        <f>储备!P63</f>
        <v>0</v>
      </c>
      <c r="Q111" s="402">
        <f>储备!Q63</f>
        <v>1</v>
      </c>
      <c r="R111" s="402">
        <f>储备!R63</f>
        <v>0</v>
      </c>
      <c r="S111" s="402">
        <f>储备!T63</f>
        <v>0</v>
      </c>
      <c r="T111" s="402">
        <f>储备!V63</f>
        <v>1</v>
      </c>
      <c r="U111" s="402">
        <f>储备!W63</f>
        <v>5000</v>
      </c>
      <c r="V111" s="402">
        <f>储备!X63</f>
        <v>5000</v>
      </c>
      <c r="W111" s="402">
        <f>储备!Y63</f>
        <v>0</v>
      </c>
      <c r="X111" s="402">
        <f>储备!Z63</f>
        <v>5000</v>
      </c>
      <c r="Y111" s="402">
        <f>储备!AA63</f>
        <v>1300</v>
      </c>
      <c r="Z111" s="404">
        <f>储备!AB63</f>
        <v>0.26</v>
      </c>
      <c r="AA111" s="402">
        <f>储备!AC63</f>
        <v>4000</v>
      </c>
      <c r="AB111" s="402">
        <f>储备!AD63</f>
        <v>0</v>
      </c>
      <c r="AC111" s="402">
        <f>储备!AE63</f>
        <v>0</v>
      </c>
      <c r="AD111" s="402">
        <f>储备!AF63</f>
        <v>44844</v>
      </c>
      <c r="AE111" s="402">
        <f>储备!AG63</f>
        <v>3750</v>
      </c>
      <c r="AF111" s="402">
        <f>储备!AH63</f>
        <v>-2450</v>
      </c>
      <c r="AG111" s="405">
        <f>储备!AI63</f>
        <v>44804</v>
      </c>
      <c r="AH111" s="402">
        <f>储备!AJ63</f>
        <v>1</v>
      </c>
      <c r="AI111" s="402">
        <f>储备!AK63</f>
        <v>0</v>
      </c>
      <c r="AJ111" s="402">
        <f>储备!AL63</f>
        <v>0</v>
      </c>
      <c r="AK111" s="402">
        <f>储备!AM63</f>
        <v>0</v>
      </c>
      <c r="AL111" s="404" t="e">
        <f>储备!AN63</f>
        <v>#DIV/0!</v>
      </c>
      <c r="AM111" s="403">
        <f>储备!AO63</f>
        <v>0</v>
      </c>
      <c r="AN111" s="402">
        <f>储备!AP63</f>
        <v>0</v>
      </c>
      <c r="AO111" s="402">
        <f>储备!AQ63</f>
        <v>0</v>
      </c>
      <c r="AP111" s="370">
        <f>储备!AR63</f>
        <v>0</v>
      </c>
      <c r="AQ111" s="402">
        <f>储备!AS63</f>
        <v>0</v>
      </c>
      <c r="AR111" s="402">
        <f>储备!AT63</f>
        <v>0</v>
      </c>
      <c r="AS111" s="402">
        <f>储备!AU63</f>
        <v>5000</v>
      </c>
      <c r="AT111" s="402">
        <f>储备!AV63</f>
        <v>0</v>
      </c>
      <c r="AU111" s="402">
        <f>储备!AW63</f>
        <v>0</v>
      </c>
      <c r="AV111" s="402">
        <f>储备!AX63</f>
        <v>0</v>
      </c>
      <c r="AW111" s="402">
        <f>储备!AY63</f>
        <v>5000</v>
      </c>
      <c r="AX111" s="402">
        <f>储备!AZ63</f>
        <v>0</v>
      </c>
      <c r="AY111" s="402">
        <f>储备!BA63</f>
        <v>0</v>
      </c>
      <c r="AZ111" s="402">
        <f>储备!BB63</f>
        <v>0</v>
      </c>
      <c r="BA111" s="402">
        <f>储备!BC63</f>
        <v>0</v>
      </c>
      <c r="BB111" s="402">
        <f>储备!BD63</f>
        <v>0</v>
      </c>
      <c r="BC111" s="370" t="str">
        <f>储备!BE63</f>
        <v>乡村振兴专班</v>
      </c>
      <c r="BD111" s="370" t="str">
        <f>储备!BF63</f>
        <v>州林草局</v>
      </c>
      <c r="BE111" s="370" t="str">
        <f>储备!BG63</f>
        <v>刘曙伟</v>
      </c>
      <c r="BF111" s="370" t="str">
        <f>储备!BH63</f>
        <v>阿图什市</v>
      </c>
      <c r="BG111" s="370" t="str">
        <f>储备!BI63</f>
        <v>苏力坦</v>
      </c>
      <c r="BH111" s="370" t="str">
        <f>储备!BJ63</f>
        <v>阿图什市林业和草原局</v>
      </c>
      <c r="BI111" s="370" t="str">
        <f>储备!BK63</f>
        <v>代军</v>
      </c>
      <c r="BJ111" s="402">
        <f>储备!BL63</f>
        <v>18097915918</v>
      </c>
      <c r="BK111" s="402">
        <f>储备!BM63</f>
        <v>0</v>
      </c>
      <c r="BL111" s="402">
        <f>储备!BN63</f>
        <v>0</v>
      </c>
      <c r="BM111" s="370">
        <f>储备!BO63</f>
        <v>0</v>
      </c>
      <c r="BN111" s="370">
        <f>储备!BP63</f>
        <v>0</v>
      </c>
      <c r="BO111" s="403" t="str">
        <f>储备!BQ63</f>
        <v>6.14日新建转储备</v>
      </c>
    </row>
    <row r="112" ht="42" customHeight="1" spans="1:67">
      <c r="A112" s="402">
        <f>储备!A177</f>
        <v>139</v>
      </c>
      <c r="B112" s="402">
        <f>储备!B177</f>
        <v>1</v>
      </c>
      <c r="C112" s="402" t="str">
        <f>储备!C177</f>
        <v>阿图什市</v>
      </c>
      <c r="D112" s="402">
        <f>储备!D177</f>
        <v>1</v>
      </c>
      <c r="E112" s="402">
        <f>储备!E177</f>
        <v>504</v>
      </c>
      <c r="F112" s="403" t="str">
        <f>储备!F177</f>
        <v>克州顺鑫商品混凝土有限责任公司生产线升级改造项目</v>
      </c>
      <c r="G112" s="403" t="str">
        <f>储备!G177</f>
        <v>设备改造180型主机2台及变电工程</v>
      </c>
      <c r="H112" s="402">
        <f>储备!H177</f>
        <v>504</v>
      </c>
      <c r="I112" s="402">
        <f>储备!I177</f>
        <v>0</v>
      </c>
      <c r="J112" s="402">
        <f>储备!J177</f>
        <v>504</v>
      </c>
      <c r="K112" s="402">
        <f>储备!K177</f>
        <v>1</v>
      </c>
      <c r="L112" s="402">
        <f>储备!L177</f>
        <v>1</v>
      </c>
      <c r="M112" s="402">
        <f>储备!M177</f>
        <v>1</v>
      </c>
      <c r="N112" s="402">
        <f>储备!N177</f>
        <v>1</v>
      </c>
      <c r="O112" s="402">
        <f>储备!O177</f>
        <v>1</v>
      </c>
      <c r="P112" s="402">
        <f>储备!P177</f>
        <v>0</v>
      </c>
      <c r="Q112" s="402">
        <f>储备!Q177</f>
        <v>1</v>
      </c>
      <c r="R112" s="402">
        <f>储备!R177</f>
        <v>0</v>
      </c>
      <c r="S112" s="402">
        <f>储备!T177</f>
        <v>0</v>
      </c>
      <c r="T112" s="402">
        <f>储备!V177</f>
        <v>1</v>
      </c>
      <c r="U112" s="402">
        <f>储备!W177</f>
        <v>504</v>
      </c>
      <c r="V112" s="402">
        <f>储备!X177</f>
        <v>504</v>
      </c>
      <c r="W112" s="402">
        <f>储备!Y177</f>
        <v>0</v>
      </c>
      <c r="X112" s="402">
        <f>储备!Z177</f>
        <v>504</v>
      </c>
      <c r="Y112" s="402">
        <f>储备!AA177</f>
        <v>504</v>
      </c>
      <c r="Z112" s="404">
        <f>储备!AB177</f>
        <v>1</v>
      </c>
      <c r="AA112" s="402">
        <f>储备!AC177</f>
        <v>504</v>
      </c>
      <c r="AB112" s="402">
        <f>储备!AD177</f>
        <v>1</v>
      </c>
      <c r="AC112" s="402">
        <f>储备!AE177</f>
        <v>275</v>
      </c>
      <c r="AD112" s="402">
        <f>储备!AF177</f>
        <v>0</v>
      </c>
      <c r="AE112" s="402">
        <f>储备!AG177</f>
        <v>378</v>
      </c>
      <c r="AF112" s="402">
        <f>储备!AH177</f>
        <v>126</v>
      </c>
      <c r="AG112" s="405">
        <f>储备!AI177</f>
        <v>44682</v>
      </c>
      <c r="AH112" s="402">
        <f>储备!AJ177</f>
        <v>1</v>
      </c>
      <c r="AI112" s="402">
        <f>储备!AK177</f>
        <v>0</v>
      </c>
      <c r="AJ112" s="402">
        <f>储备!AL177</f>
        <v>20</v>
      </c>
      <c r="AK112" s="402">
        <f>储备!AM177</f>
        <v>20</v>
      </c>
      <c r="AL112" s="404">
        <f>储备!AN177</f>
        <v>1</v>
      </c>
      <c r="AM112" s="403">
        <f>储备!AO177</f>
        <v>0</v>
      </c>
      <c r="AN112" s="402">
        <f>储备!AP177</f>
        <v>0</v>
      </c>
      <c r="AO112" s="402">
        <f>储备!AQ177</f>
        <v>0</v>
      </c>
      <c r="AP112" s="370">
        <f>储备!AR177</f>
        <v>0</v>
      </c>
      <c r="AQ112" s="402">
        <f>储备!AS177</f>
        <v>0</v>
      </c>
      <c r="AR112" s="402">
        <f>储备!AT177</f>
        <v>0</v>
      </c>
      <c r="AS112" s="402">
        <f>储备!AU177</f>
        <v>504</v>
      </c>
      <c r="AT112" s="402">
        <f>储备!AV177</f>
        <v>0</v>
      </c>
      <c r="AU112" s="402">
        <f>储备!AW177</f>
        <v>0</v>
      </c>
      <c r="AV112" s="402">
        <f>储备!AX177</f>
        <v>0</v>
      </c>
      <c r="AW112" s="402">
        <f>储备!AY177</f>
        <v>0</v>
      </c>
      <c r="AX112" s="402">
        <f>储备!AZ177</f>
        <v>0</v>
      </c>
      <c r="AY112" s="402">
        <f>储备!BA177</f>
        <v>0</v>
      </c>
      <c r="AZ112" s="402">
        <f>储备!BB177</f>
        <v>0</v>
      </c>
      <c r="BA112" s="402">
        <f>储备!BC177</f>
        <v>504</v>
      </c>
      <c r="BB112" s="402">
        <f>储备!BD177</f>
        <v>0</v>
      </c>
      <c r="BC112" s="370" t="str">
        <f>储备!BE177</f>
        <v>产业专班</v>
      </c>
      <c r="BD112" s="370" t="str">
        <f>储备!BF177</f>
        <v>州工信局</v>
      </c>
      <c r="BE112" s="370" t="str">
        <f>储备!BG177</f>
        <v>刘鹏</v>
      </c>
      <c r="BF112" s="370" t="str">
        <f>储备!BH177</f>
        <v>阿图什市</v>
      </c>
      <c r="BG112" s="370" t="str">
        <f>储备!BI177</f>
        <v>岳俊</v>
      </c>
      <c r="BH112" s="370" t="str">
        <f>储备!BJ177</f>
        <v>阿图什市商信局</v>
      </c>
      <c r="BI112" s="370" t="str">
        <f>储备!BK177</f>
        <v>董雪丽</v>
      </c>
      <c r="BJ112" s="402">
        <f>储备!BL177</f>
        <v>13199758888</v>
      </c>
      <c r="BK112" s="402">
        <f>储备!BM177</f>
        <v>0</v>
      </c>
      <c r="BL112" s="402">
        <f>储备!BN177</f>
        <v>0</v>
      </c>
      <c r="BM112" s="370" t="str">
        <f>储备!BO177</f>
        <v>新城街道</v>
      </c>
      <c r="BN112" s="370" t="str">
        <f>储备!BP177</f>
        <v>励志社区</v>
      </c>
      <c r="BO112" s="403" t="str">
        <f>储备!BQ177</f>
        <v>6.14日替换</v>
      </c>
    </row>
    <row r="113" ht="42" customHeight="1" spans="1:67">
      <c r="A113" s="402">
        <f>储备!A178</f>
        <v>140</v>
      </c>
      <c r="B113" s="402">
        <f>储备!B178</f>
        <v>1</v>
      </c>
      <c r="C113" s="402" t="str">
        <f>储备!C178</f>
        <v>阿图什市</v>
      </c>
      <c r="D113" s="402">
        <f>储备!D178</f>
        <v>1</v>
      </c>
      <c r="E113" s="402">
        <f>储备!E178</f>
        <v>2500</v>
      </c>
      <c r="F113" s="403" t="str">
        <f>储备!F178</f>
        <v>克州鑫特铸造有限公司（高炉系统技改项目）</v>
      </c>
      <c r="G113" s="403" t="str">
        <f>储备!G178</f>
        <v>采购安装风机电机、电除尘机1台、彩钢板1台、35kv变压器1台、250kva变压器1台等及土建地坪</v>
      </c>
      <c r="H113" s="402">
        <f>储备!H178</f>
        <v>2500</v>
      </c>
      <c r="I113" s="402">
        <f>储备!I178</f>
        <v>0</v>
      </c>
      <c r="J113" s="402">
        <f>储备!J178</f>
        <v>2500</v>
      </c>
      <c r="K113" s="402">
        <f>储备!K178</f>
        <v>1</v>
      </c>
      <c r="L113" s="402">
        <f>储备!L178</f>
        <v>1</v>
      </c>
      <c r="M113" s="402">
        <f>储备!M178</f>
        <v>1</v>
      </c>
      <c r="N113" s="402">
        <f>储备!N178</f>
        <v>1</v>
      </c>
      <c r="O113" s="402">
        <f>储备!O178</f>
        <v>1</v>
      </c>
      <c r="P113" s="402">
        <f>储备!P178</f>
        <v>0</v>
      </c>
      <c r="Q113" s="402">
        <f>储备!Q178</f>
        <v>1</v>
      </c>
      <c r="R113" s="402">
        <f>储备!R178</f>
        <v>0</v>
      </c>
      <c r="S113" s="402">
        <f>储备!T178</f>
        <v>0</v>
      </c>
      <c r="T113" s="402">
        <f>储备!V178</f>
        <v>1</v>
      </c>
      <c r="U113" s="402">
        <f>储备!W178</f>
        <v>2500</v>
      </c>
      <c r="V113" s="402">
        <f>储备!X178</f>
        <v>2500</v>
      </c>
      <c r="W113" s="402">
        <f>储备!Y178</f>
        <v>0</v>
      </c>
      <c r="X113" s="402">
        <f>储备!Z178</f>
        <v>2500</v>
      </c>
      <c r="Y113" s="402">
        <f>储备!AA178</f>
        <v>2500</v>
      </c>
      <c r="Z113" s="404">
        <f>储备!AB178</f>
        <v>1</v>
      </c>
      <c r="AA113" s="402">
        <f>储备!AC178</f>
        <v>2500</v>
      </c>
      <c r="AB113" s="402">
        <f>储备!AD178</f>
        <v>1</v>
      </c>
      <c r="AC113" s="402">
        <f>储备!AE178</f>
        <v>1135</v>
      </c>
      <c r="AD113" s="402">
        <f>储备!AF178</f>
        <v>0</v>
      </c>
      <c r="AE113" s="402">
        <f>储备!AG178</f>
        <v>1875</v>
      </c>
      <c r="AF113" s="402">
        <f>储备!AH178</f>
        <v>625</v>
      </c>
      <c r="AG113" s="405">
        <f>储备!AI178</f>
        <v>44682</v>
      </c>
      <c r="AH113" s="402">
        <f>储备!AJ178</f>
        <v>1</v>
      </c>
      <c r="AI113" s="402">
        <f>储备!AK178</f>
        <v>0</v>
      </c>
      <c r="AJ113" s="402">
        <f>储备!AL178</f>
        <v>25</v>
      </c>
      <c r="AK113" s="402">
        <f>储备!AM178</f>
        <v>25</v>
      </c>
      <c r="AL113" s="404">
        <f>储备!AN178</f>
        <v>1</v>
      </c>
      <c r="AM113" s="403">
        <f>储备!AO178</f>
        <v>0</v>
      </c>
      <c r="AN113" s="402">
        <f>储备!AP178</f>
        <v>0</v>
      </c>
      <c r="AO113" s="402">
        <f>储备!AQ178</f>
        <v>0</v>
      </c>
      <c r="AP113" s="370">
        <f>储备!AR178</f>
        <v>0</v>
      </c>
      <c r="AQ113" s="402">
        <f>储备!AS178</f>
        <v>0</v>
      </c>
      <c r="AR113" s="402">
        <f>储备!AT178</f>
        <v>0</v>
      </c>
      <c r="AS113" s="402">
        <f>储备!AU178</f>
        <v>2500</v>
      </c>
      <c r="AT113" s="402">
        <f>储备!AV178</f>
        <v>0</v>
      </c>
      <c r="AU113" s="402">
        <f>储备!AW178</f>
        <v>0</v>
      </c>
      <c r="AV113" s="402">
        <f>储备!AX178</f>
        <v>0</v>
      </c>
      <c r="AW113" s="402">
        <f>储备!AY178</f>
        <v>0</v>
      </c>
      <c r="AX113" s="402">
        <f>储备!AZ178</f>
        <v>0</v>
      </c>
      <c r="AY113" s="402">
        <f>储备!BA178</f>
        <v>0</v>
      </c>
      <c r="AZ113" s="402">
        <f>储备!BB178</f>
        <v>0</v>
      </c>
      <c r="BA113" s="402">
        <f>储备!BC178</f>
        <v>2500</v>
      </c>
      <c r="BB113" s="402">
        <f>储备!BD178</f>
        <v>0</v>
      </c>
      <c r="BC113" s="370" t="str">
        <f>储备!BE178</f>
        <v>产业专班</v>
      </c>
      <c r="BD113" s="370" t="str">
        <f>储备!BF178</f>
        <v>州工信局</v>
      </c>
      <c r="BE113" s="370" t="str">
        <f>储备!BG178</f>
        <v>刘鹏</v>
      </c>
      <c r="BF113" s="370" t="str">
        <f>储备!BH178</f>
        <v>阿图什市</v>
      </c>
      <c r="BG113" s="370" t="str">
        <f>储备!BI178</f>
        <v>岳俊</v>
      </c>
      <c r="BH113" s="370" t="str">
        <f>储备!BJ178</f>
        <v>阿图什市商信局</v>
      </c>
      <c r="BI113" s="370" t="str">
        <f>储备!BK178</f>
        <v>董雪丽</v>
      </c>
      <c r="BJ113" s="402">
        <f>储备!BL178</f>
        <v>13199758888</v>
      </c>
      <c r="BK113" s="402">
        <f>储备!BM178</f>
        <v>0</v>
      </c>
      <c r="BL113" s="402">
        <f>储备!BN178</f>
        <v>0</v>
      </c>
      <c r="BM113" s="370" t="str">
        <f>储备!BO178</f>
        <v>新城街道</v>
      </c>
      <c r="BN113" s="370" t="str">
        <f>储备!BP178</f>
        <v>励志社区</v>
      </c>
      <c r="BO113" s="403" t="str">
        <f>储备!BQ178</f>
        <v>6.14日替换</v>
      </c>
    </row>
    <row r="114" ht="42" customHeight="1" spans="1:67">
      <c r="A114" s="402">
        <f>储备!A53</f>
        <v>34</v>
      </c>
      <c r="B114" s="402">
        <f>储备!B53</f>
        <v>1</v>
      </c>
      <c r="C114" s="402" t="str">
        <f>储备!C53</f>
        <v>阿图什市</v>
      </c>
      <c r="D114" s="402">
        <f>储备!D53</f>
        <v>1</v>
      </c>
      <c r="E114" s="402">
        <f>储备!E53</f>
        <v>981</v>
      </c>
      <c r="F114" s="403" t="str">
        <f>储备!F53</f>
        <v>2022年阿图什市江苏情集体帮扶农场建设项目</v>
      </c>
      <c r="G114" s="403" t="str">
        <f>储备!G53</f>
        <v>新建6000平方米钢结构羊舍、200立方米蓄水池及采购相关配套设备等</v>
      </c>
      <c r="H114" s="402">
        <f>储备!H53</f>
        <v>1500</v>
      </c>
      <c r="I114" s="402">
        <f>储备!I53</f>
        <v>0</v>
      </c>
      <c r="J114" s="402">
        <f>储备!J53</f>
        <v>981</v>
      </c>
      <c r="K114" s="402">
        <f>储备!K53</f>
        <v>1</v>
      </c>
      <c r="L114" s="402">
        <f>储备!L53</f>
        <v>1</v>
      </c>
      <c r="M114" s="402">
        <f>储备!M53</f>
        <v>1</v>
      </c>
      <c r="N114" s="402">
        <f>储备!N53</f>
        <v>1</v>
      </c>
      <c r="O114" s="402">
        <f>储备!O53</f>
        <v>1</v>
      </c>
      <c r="P114" s="402">
        <f>储备!P53</f>
        <v>0</v>
      </c>
      <c r="Q114" s="402">
        <f>储备!Q53</f>
        <v>1</v>
      </c>
      <c r="R114" s="402">
        <f>储备!R53</f>
        <v>0</v>
      </c>
      <c r="S114" s="402">
        <f>储备!T53</f>
        <v>0</v>
      </c>
      <c r="T114" s="402">
        <f>储备!V53</f>
        <v>1</v>
      </c>
      <c r="U114" s="402">
        <f>储备!W53</f>
        <v>981</v>
      </c>
      <c r="V114" s="402">
        <f>储备!X53</f>
        <v>981</v>
      </c>
      <c r="W114" s="402">
        <f>储备!Y53</f>
        <v>0</v>
      </c>
      <c r="X114" s="402">
        <f>储备!Z53</f>
        <v>981</v>
      </c>
      <c r="Y114" s="402">
        <f>储备!AA53</f>
        <v>750</v>
      </c>
      <c r="Z114" s="404">
        <f>储备!AB53</f>
        <v>0.764525993883792</v>
      </c>
      <c r="AA114" s="402">
        <f>储备!AC53</f>
        <v>780</v>
      </c>
      <c r="AB114" s="402">
        <f>储备!AD53</f>
        <v>1</v>
      </c>
      <c r="AC114" s="402">
        <f>储备!AE53</f>
        <v>0</v>
      </c>
      <c r="AD114" s="402">
        <f>储备!AF53</f>
        <v>0</v>
      </c>
      <c r="AE114" s="402">
        <f>储备!AG53</f>
        <v>735.75</v>
      </c>
      <c r="AF114" s="402">
        <f>储备!AH53</f>
        <v>14.25</v>
      </c>
      <c r="AG114" s="405">
        <f>储备!AI53</f>
        <v>44713</v>
      </c>
      <c r="AH114" s="402">
        <f>储备!AJ53</f>
        <v>1</v>
      </c>
      <c r="AI114" s="402">
        <f>储备!AK53</f>
        <v>0</v>
      </c>
      <c r="AJ114" s="402">
        <f>储备!AL53</f>
        <v>24</v>
      </c>
      <c r="AK114" s="402">
        <f>储备!AM53</f>
        <v>24</v>
      </c>
      <c r="AL114" s="404">
        <f>储备!AN53</f>
        <v>1</v>
      </c>
      <c r="AM114" s="403">
        <f>储备!AO53</f>
        <v>0</v>
      </c>
      <c r="AN114" s="402">
        <f>储备!AP53</f>
        <v>0</v>
      </c>
      <c r="AO114" s="402">
        <f>储备!AQ53</f>
        <v>0</v>
      </c>
      <c r="AP114" s="370">
        <f>储备!AR53</f>
        <v>0</v>
      </c>
      <c r="AQ114" s="402">
        <f>储备!AS53</f>
        <v>0</v>
      </c>
      <c r="AR114" s="402">
        <f>储备!AT53</f>
        <v>0</v>
      </c>
      <c r="AS114" s="402">
        <f>储备!AU53</f>
        <v>981</v>
      </c>
      <c r="AT114" s="402">
        <f>储备!AV53</f>
        <v>0</v>
      </c>
      <c r="AU114" s="402">
        <f>储备!AW53</f>
        <v>0</v>
      </c>
      <c r="AV114" s="402">
        <f>储备!AX53</f>
        <v>0</v>
      </c>
      <c r="AW114" s="402">
        <f>储备!AY53</f>
        <v>0</v>
      </c>
      <c r="AX114" s="402">
        <f>储备!AZ53</f>
        <v>0</v>
      </c>
      <c r="AY114" s="402">
        <f>储备!BA53</f>
        <v>0</v>
      </c>
      <c r="AZ114" s="402">
        <f>储备!BB53</f>
        <v>0</v>
      </c>
      <c r="BA114" s="402">
        <f>储备!BC53</f>
        <v>981</v>
      </c>
      <c r="BB114" s="402">
        <f>储备!BD53</f>
        <v>0</v>
      </c>
      <c r="BC114" s="370" t="str">
        <f>储备!BE53</f>
        <v>乡村振兴专班</v>
      </c>
      <c r="BD114" s="370" t="str">
        <f>储备!BF53</f>
        <v>州畜牧兽医局</v>
      </c>
      <c r="BE114" s="370" t="str">
        <f>储备!BG53</f>
        <v>努尔艾力·买买提</v>
      </c>
      <c r="BF114" s="370" t="str">
        <f>储备!BH53</f>
        <v>阿图什市</v>
      </c>
      <c r="BG114" s="370" t="str">
        <f>储备!BI53</f>
        <v>阿不来孜江·托合提</v>
      </c>
      <c r="BH114" s="370" t="str">
        <f>储备!BJ53</f>
        <v>阿图什市畜牧兽医局</v>
      </c>
      <c r="BI114" s="370" t="str">
        <f>储备!BK53</f>
        <v>太外库力</v>
      </c>
      <c r="BJ114" s="402">
        <f>储备!BL53</f>
        <v>13649938355</v>
      </c>
      <c r="BK114" s="402">
        <f>储备!BM53</f>
        <v>0</v>
      </c>
      <c r="BL114" s="402">
        <f>储备!BN53</f>
        <v>0</v>
      </c>
      <c r="BM114" s="370">
        <f>储备!BO53</f>
        <v>0</v>
      </c>
      <c r="BN114" s="370">
        <f>储备!BP53</f>
        <v>0</v>
      </c>
      <c r="BO114" s="403" t="str">
        <f>储备!BQ53</f>
        <v>6.14日替换</v>
      </c>
    </row>
    <row r="115" ht="42" customHeight="1" spans="1:67">
      <c r="A115" s="402">
        <f>储备!A42</f>
        <v>24</v>
      </c>
      <c r="B115" s="402">
        <f>储备!B42</f>
        <v>1</v>
      </c>
      <c r="C115" s="402" t="str">
        <f>储备!C42</f>
        <v>阿图什市</v>
      </c>
      <c r="D115" s="402">
        <f>储备!D42</f>
        <v>0</v>
      </c>
      <c r="E115" s="402">
        <f>储备!E42</f>
        <v>0</v>
      </c>
      <c r="F115" s="403" t="str">
        <f>储备!F42</f>
        <v>阿图什市提坚村农产品加工及配套设施建设项目</v>
      </c>
      <c r="G115" s="403" t="str">
        <f>储备!G42</f>
        <v>主要建设2座1200平方厂房、原料库（普通库房）600平方米，及水，电，地坪，监控等相关配套设施建设。</v>
      </c>
      <c r="H115" s="402">
        <f>储备!H42</f>
        <v>600</v>
      </c>
      <c r="I115" s="402">
        <f>储备!I42</f>
        <v>0</v>
      </c>
      <c r="J115" s="402">
        <f>储备!J42</f>
        <v>600</v>
      </c>
      <c r="K115" s="402">
        <f>储备!K42</f>
        <v>1</v>
      </c>
      <c r="L115" s="402">
        <f>储备!L42</f>
        <v>1</v>
      </c>
      <c r="M115" s="402">
        <f>储备!M42</f>
        <v>1</v>
      </c>
      <c r="N115" s="402">
        <f>储备!N42</f>
        <v>1</v>
      </c>
      <c r="O115" s="402">
        <f>储备!O42</f>
        <v>1</v>
      </c>
      <c r="P115" s="402">
        <f>储备!P42</f>
        <v>0</v>
      </c>
      <c r="Q115" s="402">
        <f>储备!Q42</f>
        <v>1</v>
      </c>
      <c r="R115" s="402">
        <f>储备!R42</f>
        <v>0</v>
      </c>
      <c r="S115" s="402">
        <f>储备!T42</f>
        <v>0</v>
      </c>
      <c r="T115" s="402">
        <f>储备!V42</f>
        <v>1</v>
      </c>
      <c r="U115" s="402">
        <f>储备!W42</f>
        <v>600</v>
      </c>
      <c r="V115" s="402">
        <f>储备!X42</f>
        <v>600</v>
      </c>
      <c r="W115" s="402">
        <f>储备!Y42</f>
        <v>0</v>
      </c>
      <c r="X115" s="402">
        <f>储备!Z42</f>
        <v>600</v>
      </c>
      <c r="Y115" s="402">
        <f>储备!AA42</f>
        <v>350</v>
      </c>
      <c r="Z115" s="404">
        <f>储备!AB42</f>
        <v>0.583333333333333</v>
      </c>
      <c r="AA115" s="402">
        <f>储备!AC42</f>
        <v>400</v>
      </c>
      <c r="AB115" s="402">
        <f>储备!AD42</f>
        <v>0</v>
      </c>
      <c r="AC115" s="402">
        <f>储备!AE42</f>
        <v>0</v>
      </c>
      <c r="AD115" s="402">
        <f>储备!AF42</f>
        <v>44844</v>
      </c>
      <c r="AE115" s="402">
        <f>储备!AG42</f>
        <v>450</v>
      </c>
      <c r="AF115" s="402">
        <f>储备!AH42</f>
        <v>-100</v>
      </c>
      <c r="AG115" s="405">
        <f>储备!AI42</f>
        <v>44813</v>
      </c>
      <c r="AH115" s="402">
        <f>储备!AJ42</f>
        <v>1</v>
      </c>
      <c r="AI115" s="402">
        <f>储备!AK42</f>
        <v>0</v>
      </c>
      <c r="AJ115" s="402">
        <f>储备!AL42</f>
        <v>0</v>
      </c>
      <c r="AK115" s="402">
        <f>储备!AM42</f>
        <v>0</v>
      </c>
      <c r="AL115" s="404" t="e">
        <f>储备!AN42</f>
        <v>#DIV/0!</v>
      </c>
      <c r="AM115" s="403" t="str">
        <f>储备!AO42</f>
        <v>刚进场地</v>
      </c>
      <c r="AN115" s="402">
        <f>储备!AP42</f>
        <v>0</v>
      </c>
      <c r="AO115" s="402">
        <f>储备!AQ42</f>
        <v>0</v>
      </c>
      <c r="AP115" s="370">
        <f>储备!AR42</f>
        <v>0</v>
      </c>
      <c r="AQ115" s="402">
        <f>储备!AS42</f>
        <v>0</v>
      </c>
      <c r="AR115" s="402">
        <f>储备!AT42</f>
        <v>0</v>
      </c>
      <c r="AS115" s="402">
        <f>储备!AU42</f>
        <v>600</v>
      </c>
      <c r="AT115" s="402">
        <f>储备!AV42</f>
        <v>0</v>
      </c>
      <c r="AU115" s="402">
        <f>储备!AW42</f>
        <v>0</v>
      </c>
      <c r="AV115" s="402">
        <f>储备!AX42</f>
        <v>0</v>
      </c>
      <c r="AW115" s="402">
        <f>储备!AY42</f>
        <v>0</v>
      </c>
      <c r="AX115" s="402">
        <f>储备!AZ42</f>
        <v>0</v>
      </c>
      <c r="AY115" s="402">
        <f>储备!BA42</f>
        <v>0</v>
      </c>
      <c r="AZ115" s="402">
        <f>储备!BB42</f>
        <v>0</v>
      </c>
      <c r="BA115" s="402">
        <f>储备!BC42</f>
        <v>600</v>
      </c>
      <c r="BB115" s="402">
        <f>储备!BD42</f>
        <v>0</v>
      </c>
      <c r="BC115" s="370" t="str">
        <f>储备!BE42</f>
        <v>乡村振兴专班</v>
      </c>
      <c r="BD115" s="370" t="str">
        <f>储备!BF42</f>
        <v>州农业农村局</v>
      </c>
      <c r="BE115" s="370" t="str">
        <f>储备!BG42</f>
        <v>权良智</v>
      </c>
      <c r="BF115" s="370" t="str">
        <f>储备!BH42</f>
        <v>阿图什市</v>
      </c>
      <c r="BG115" s="370" t="str">
        <f>储备!BI42</f>
        <v>阿不来孜江·托合提</v>
      </c>
      <c r="BH115" s="370" t="str">
        <f>储备!BJ42</f>
        <v>阿图什市农业农村局</v>
      </c>
      <c r="BI115" s="370" t="str">
        <f>储备!BK42</f>
        <v>左娟</v>
      </c>
      <c r="BJ115" s="402">
        <f>储备!BL42</f>
        <v>19809086969</v>
      </c>
      <c r="BK115" s="402">
        <f>储备!BM42</f>
        <v>0</v>
      </c>
      <c r="BL115" s="402">
        <f>储备!BN42</f>
        <v>0</v>
      </c>
      <c r="BM115" s="370">
        <f>储备!BO42</f>
        <v>0</v>
      </c>
      <c r="BN115" s="370">
        <f>储备!BP42</f>
        <v>0</v>
      </c>
      <c r="BO115" s="403" t="str">
        <f>储备!BQ42</f>
        <v>9.7日替换</v>
      </c>
    </row>
    <row r="116" ht="42" customHeight="1" spans="1:67">
      <c r="A116" s="402">
        <f>储备!A54</f>
        <v>35</v>
      </c>
      <c r="B116" s="402">
        <f>储备!B54</f>
        <v>1</v>
      </c>
      <c r="C116" s="402" t="str">
        <f>储备!C54</f>
        <v>阿图什市</v>
      </c>
      <c r="D116" s="402">
        <f>储备!D54</f>
        <v>1</v>
      </c>
      <c r="E116" s="402">
        <f>储备!E54</f>
        <v>500</v>
      </c>
      <c r="F116" s="403" t="str">
        <f>储备!F54</f>
        <v>哈拉峻乡欧吐拉哈拉峻村牲畜养殖小区建设项目</v>
      </c>
      <c r="G116" s="403" t="str">
        <f>储备!G54</f>
        <v>新建羊舍144座，单个建筑面积220平方米-280平方米及配套附属设施建设</v>
      </c>
      <c r="H116" s="402">
        <f>储备!H54</f>
        <v>500</v>
      </c>
      <c r="I116" s="402">
        <f>储备!I54</f>
        <v>0</v>
      </c>
      <c r="J116" s="402">
        <f>储备!J54</f>
        <v>500</v>
      </c>
      <c r="K116" s="402">
        <f>储备!K54</f>
        <v>1</v>
      </c>
      <c r="L116" s="402">
        <f>储备!L54</f>
        <v>1</v>
      </c>
      <c r="M116" s="402">
        <f>储备!M54</f>
        <v>1</v>
      </c>
      <c r="N116" s="402">
        <f>储备!N54</f>
        <v>1</v>
      </c>
      <c r="O116" s="402">
        <f>储备!O54</f>
        <v>1</v>
      </c>
      <c r="P116" s="402">
        <f>储备!P54</f>
        <v>0</v>
      </c>
      <c r="Q116" s="402">
        <f>储备!Q54</f>
        <v>1</v>
      </c>
      <c r="R116" s="402">
        <f>储备!R54</f>
        <v>0</v>
      </c>
      <c r="S116" s="402">
        <f>储备!T54</f>
        <v>0</v>
      </c>
      <c r="T116" s="402">
        <f>储备!V54</f>
        <v>1</v>
      </c>
      <c r="U116" s="402">
        <f>储备!W54</f>
        <v>500</v>
      </c>
      <c r="V116" s="402">
        <f>储备!X54</f>
        <v>500</v>
      </c>
      <c r="W116" s="402">
        <f>储备!Y54</f>
        <v>0</v>
      </c>
      <c r="X116" s="402">
        <f>储备!Z54</f>
        <v>500</v>
      </c>
      <c r="Y116" s="402">
        <f>储备!AA54</f>
        <v>430</v>
      </c>
      <c r="Z116" s="404">
        <f>储备!AB54</f>
        <v>0.86</v>
      </c>
      <c r="AA116" s="402">
        <f>储备!AC54</f>
        <v>500</v>
      </c>
      <c r="AB116" s="402">
        <f>储备!AD54</f>
        <v>0</v>
      </c>
      <c r="AC116" s="402">
        <f>储备!AE54</f>
        <v>0</v>
      </c>
      <c r="AD116" s="402">
        <f>储备!AF54</f>
        <v>0</v>
      </c>
      <c r="AE116" s="402">
        <f>储备!AG54</f>
        <v>375</v>
      </c>
      <c r="AF116" s="402">
        <f>储备!AH54</f>
        <v>55</v>
      </c>
      <c r="AG116" s="405">
        <f>储备!AI54</f>
        <v>44720</v>
      </c>
      <c r="AH116" s="402">
        <f>储备!AJ54</f>
        <v>1</v>
      </c>
      <c r="AI116" s="402">
        <f>储备!AK54</f>
        <v>0</v>
      </c>
      <c r="AJ116" s="402">
        <f>储备!AL54</f>
        <v>28</v>
      </c>
      <c r="AK116" s="402">
        <f>储备!AM54</f>
        <v>28</v>
      </c>
      <c r="AL116" s="404">
        <f>储备!AN54</f>
        <v>1</v>
      </c>
      <c r="AM116" s="403">
        <f>储备!AO54</f>
        <v>0</v>
      </c>
      <c r="AN116" s="402">
        <f>储备!AP54</f>
        <v>0</v>
      </c>
      <c r="AO116" s="402">
        <f>储备!AQ54</f>
        <v>0</v>
      </c>
      <c r="AP116" s="370">
        <f>储备!AR54</f>
        <v>0</v>
      </c>
      <c r="AQ116" s="402">
        <f>储备!AS54</f>
        <v>0</v>
      </c>
      <c r="AR116" s="402">
        <f>储备!AT54</f>
        <v>0</v>
      </c>
      <c r="AS116" s="402">
        <f>储备!AU54</f>
        <v>500</v>
      </c>
      <c r="AT116" s="402">
        <f>储备!AV54</f>
        <v>500</v>
      </c>
      <c r="AU116" s="402">
        <f>储备!AW54</f>
        <v>0</v>
      </c>
      <c r="AV116" s="402">
        <f>储备!AX54</f>
        <v>0</v>
      </c>
      <c r="AW116" s="402">
        <f>储备!AY54</f>
        <v>0</v>
      </c>
      <c r="AX116" s="402">
        <f>储备!AZ54</f>
        <v>0</v>
      </c>
      <c r="AY116" s="402">
        <f>储备!BA54</f>
        <v>0</v>
      </c>
      <c r="AZ116" s="402">
        <f>储备!BB54</f>
        <v>0</v>
      </c>
      <c r="BA116" s="402">
        <f>储备!BC54</f>
        <v>0</v>
      </c>
      <c r="BB116" s="402">
        <f>储备!BD54</f>
        <v>0</v>
      </c>
      <c r="BC116" s="370" t="str">
        <f>储备!BE54</f>
        <v>乡村振兴专班</v>
      </c>
      <c r="BD116" s="370" t="str">
        <f>储备!BF54</f>
        <v>州畜牧兽医局</v>
      </c>
      <c r="BE116" s="370" t="str">
        <f>储备!BG54</f>
        <v>努尔艾力·买买提</v>
      </c>
      <c r="BF116" s="370" t="str">
        <f>储备!BH54</f>
        <v>阿图什市</v>
      </c>
      <c r="BG116" s="370" t="str">
        <f>储备!BI54</f>
        <v>阿不来孜江·托合提</v>
      </c>
      <c r="BH116" s="370" t="str">
        <f>储备!BJ54</f>
        <v>阿图什市畜牧兽医局</v>
      </c>
      <c r="BI116" s="370" t="str">
        <f>储备!BK54</f>
        <v>太外库力</v>
      </c>
      <c r="BJ116" s="402">
        <f>储备!BL54</f>
        <v>13649938355</v>
      </c>
      <c r="BK116" s="402">
        <f>储备!BM54</f>
        <v>0</v>
      </c>
      <c r="BL116" s="402">
        <f>储备!BN54</f>
        <v>0</v>
      </c>
      <c r="BM116" s="370">
        <f>储备!BO54</f>
        <v>0</v>
      </c>
      <c r="BN116" s="370">
        <f>储备!BP54</f>
        <v>0</v>
      </c>
      <c r="BO116" s="403" t="str">
        <f>储备!BQ54</f>
        <v>6.14日替换</v>
      </c>
    </row>
    <row r="117" ht="42" customHeight="1" spans="1:67">
      <c r="A117" s="402">
        <f>储备!A180</f>
        <v>142</v>
      </c>
      <c r="B117" s="402">
        <f>储备!B180</f>
        <v>1</v>
      </c>
      <c r="C117" s="402" t="str">
        <f>储备!C180</f>
        <v>阿图什市</v>
      </c>
      <c r="D117" s="402">
        <f>储备!D180</f>
        <v>0</v>
      </c>
      <c r="E117" s="402">
        <f>储备!E180</f>
        <v>0</v>
      </c>
      <c r="F117" s="403" t="str">
        <f>储备!F180</f>
        <v>阿图什市重工业园区加气站扩建LNG、充电综合站项目</v>
      </c>
      <c r="G117" s="403" t="str">
        <f>储备!G180</f>
        <v>建设面积2500平方米，建设LNG、充电区雨棚224平方米及充电设备等</v>
      </c>
      <c r="H117" s="402">
        <f>储备!H180</f>
        <v>600</v>
      </c>
      <c r="I117" s="402">
        <f>储备!I180</f>
        <v>0</v>
      </c>
      <c r="J117" s="402">
        <f>储备!J180</f>
        <v>600</v>
      </c>
      <c r="K117" s="402">
        <f>储备!K180</f>
        <v>0</v>
      </c>
      <c r="L117" s="402">
        <f>储备!L180</f>
        <v>0</v>
      </c>
      <c r="M117" s="402">
        <f>储备!M180</f>
        <v>0</v>
      </c>
      <c r="N117" s="402">
        <f>储备!N180</f>
        <v>0</v>
      </c>
      <c r="O117" s="402">
        <f>储备!O180</f>
        <v>1</v>
      </c>
      <c r="P117" s="402">
        <f>储备!P180</f>
        <v>0</v>
      </c>
      <c r="Q117" s="402">
        <f>储备!Q180</f>
        <v>1</v>
      </c>
      <c r="R117" s="402">
        <f>储备!R180</f>
        <v>0</v>
      </c>
      <c r="S117" s="402">
        <f>储备!T180</f>
        <v>0</v>
      </c>
      <c r="T117" s="402">
        <f>储备!V180</f>
        <v>1</v>
      </c>
      <c r="U117" s="402">
        <f>储备!W180</f>
        <v>600</v>
      </c>
      <c r="V117" s="402">
        <f>储备!X180</f>
        <v>600</v>
      </c>
      <c r="W117" s="402">
        <f>储备!Y180</f>
        <v>0</v>
      </c>
      <c r="X117" s="402">
        <f>储备!Z180</f>
        <v>0</v>
      </c>
      <c r="Y117" s="402">
        <f>储备!AA180</f>
        <v>0</v>
      </c>
      <c r="Z117" s="404">
        <f>储备!AB180</f>
        <v>0</v>
      </c>
      <c r="AA117" s="402">
        <f>储备!AC180</f>
        <v>100</v>
      </c>
      <c r="AB117" s="402">
        <f>储备!AD180</f>
        <v>0</v>
      </c>
      <c r="AC117" s="402">
        <f>储备!AE180</f>
        <v>0</v>
      </c>
      <c r="AD117" s="402">
        <f>储备!AF180</f>
        <v>44876</v>
      </c>
      <c r="AE117" s="402">
        <f>储备!AG180</f>
        <v>0</v>
      </c>
      <c r="AF117" s="402">
        <f>储备!AH180</f>
        <v>0</v>
      </c>
      <c r="AG117" s="405">
        <f>储备!AI180</f>
        <v>44864</v>
      </c>
      <c r="AH117" s="402">
        <f>储备!AJ180</f>
        <v>0</v>
      </c>
      <c r="AI117" s="402">
        <f>储备!AK180</f>
        <v>0</v>
      </c>
      <c r="AJ117" s="402">
        <f>储备!AL180</f>
        <v>0</v>
      </c>
      <c r="AK117" s="402">
        <f>储备!AM180</f>
        <v>0</v>
      </c>
      <c r="AL117" s="404" t="e">
        <f>储备!AN180</f>
        <v>#DIV/0!</v>
      </c>
      <c r="AM117" s="403">
        <f>储备!AO180</f>
        <v>0</v>
      </c>
      <c r="AN117" s="402">
        <f>储备!AP180</f>
        <v>0</v>
      </c>
      <c r="AO117" s="402">
        <f>储备!AQ180</f>
        <v>0</v>
      </c>
      <c r="AP117" s="370">
        <f>储备!AR180</f>
        <v>0</v>
      </c>
      <c r="AQ117" s="402">
        <f>储备!AS180</f>
        <v>0</v>
      </c>
      <c r="AR117" s="402">
        <f>储备!AT180</f>
        <v>0</v>
      </c>
      <c r="AS117" s="402">
        <f>储备!AU180</f>
        <v>600</v>
      </c>
      <c r="AT117" s="402">
        <f>储备!AV180</f>
        <v>0</v>
      </c>
      <c r="AU117" s="402">
        <f>储备!AW180</f>
        <v>0</v>
      </c>
      <c r="AV117" s="402">
        <f>储备!AX180</f>
        <v>0</v>
      </c>
      <c r="AW117" s="402">
        <f>储备!AY180</f>
        <v>0</v>
      </c>
      <c r="AX117" s="402">
        <f>储备!AZ180</f>
        <v>0</v>
      </c>
      <c r="AY117" s="402">
        <f>储备!BA180</f>
        <v>0</v>
      </c>
      <c r="AZ117" s="402">
        <f>储备!BB180</f>
        <v>0</v>
      </c>
      <c r="BA117" s="402">
        <f>储备!BC180</f>
        <v>600</v>
      </c>
      <c r="BB117" s="402">
        <f>储备!BD180</f>
        <v>0</v>
      </c>
      <c r="BC117" s="370" t="str">
        <f>储备!BE180</f>
        <v>产业专班</v>
      </c>
      <c r="BD117" s="370" t="str">
        <f>储备!BF180</f>
        <v>州工信局</v>
      </c>
      <c r="BE117" s="370" t="str">
        <f>储备!BG180</f>
        <v>刘鹏</v>
      </c>
      <c r="BF117" s="370" t="str">
        <f>储备!BH180</f>
        <v>阿图什市</v>
      </c>
      <c r="BG117" s="370" t="str">
        <f>储备!BI180</f>
        <v>岳俊</v>
      </c>
      <c r="BH117" s="370" t="str">
        <f>储备!BJ180</f>
        <v>阿图什市商信局</v>
      </c>
      <c r="BI117" s="370" t="str">
        <f>储备!BK180</f>
        <v>董雪丽</v>
      </c>
      <c r="BJ117" s="402">
        <f>储备!BL180</f>
        <v>13199758888</v>
      </c>
      <c r="BK117" s="402">
        <f>储备!BM180</f>
        <v>0</v>
      </c>
      <c r="BL117" s="402">
        <f>储备!BN180</f>
        <v>0</v>
      </c>
      <c r="BM117" s="370">
        <f>储备!BO180</f>
        <v>0</v>
      </c>
      <c r="BN117" s="370">
        <f>储备!BP180</f>
        <v>0</v>
      </c>
      <c r="BO117" s="403" t="str">
        <f>储备!BQ180</f>
        <v>8.15日替换</v>
      </c>
    </row>
    <row r="118" ht="42" customHeight="1" spans="1:67">
      <c r="A118" s="402">
        <f>储备!A179</f>
        <v>141</v>
      </c>
      <c r="B118" s="402">
        <f>储备!B179</f>
        <v>1</v>
      </c>
      <c r="C118" s="402" t="str">
        <f>储备!C179</f>
        <v>阿图什市</v>
      </c>
      <c r="D118" s="402">
        <f>储备!D179</f>
        <v>1</v>
      </c>
      <c r="E118" s="402">
        <f>储备!E179</f>
        <v>550</v>
      </c>
      <c r="F118" s="403" t="str">
        <f>储备!F179</f>
        <v>阿图什建宝选矿有限公司节能与资源综合利用设备技改项目</v>
      </c>
      <c r="G118" s="403" t="str">
        <f>储备!G179</f>
        <v>提升改造空压站设备，采购安装ZJ123B螺杆式空压机4套，大型空压机2套及配套储气罐</v>
      </c>
      <c r="H118" s="402">
        <f>储备!H179</f>
        <v>550</v>
      </c>
      <c r="I118" s="402">
        <f>储备!I179</f>
        <v>0</v>
      </c>
      <c r="J118" s="402">
        <f>储备!J179</f>
        <v>550</v>
      </c>
      <c r="K118" s="402">
        <f>储备!K179</f>
        <v>1</v>
      </c>
      <c r="L118" s="402">
        <f>储备!L179</f>
        <v>1</v>
      </c>
      <c r="M118" s="402">
        <f>储备!M179</f>
        <v>1</v>
      </c>
      <c r="N118" s="402">
        <f>储备!N179</f>
        <v>1</v>
      </c>
      <c r="O118" s="402">
        <f>储备!O179</f>
        <v>1</v>
      </c>
      <c r="P118" s="402">
        <f>储备!P179</f>
        <v>0</v>
      </c>
      <c r="Q118" s="402">
        <f>储备!Q179</f>
        <v>1</v>
      </c>
      <c r="R118" s="402">
        <f>储备!R179</f>
        <v>0</v>
      </c>
      <c r="S118" s="402">
        <f>储备!T179</f>
        <v>0</v>
      </c>
      <c r="T118" s="402">
        <f>储备!V179</f>
        <v>1</v>
      </c>
      <c r="U118" s="402">
        <f>储备!W179</f>
        <v>550</v>
      </c>
      <c r="V118" s="402">
        <f>储备!X179</f>
        <v>550</v>
      </c>
      <c r="W118" s="402">
        <f>储备!Y179</f>
        <v>0</v>
      </c>
      <c r="X118" s="402">
        <f>储备!Z179</f>
        <v>550</v>
      </c>
      <c r="Y118" s="402">
        <f>储备!AA179</f>
        <v>440</v>
      </c>
      <c r="Z118" s="404">
        <f>储备!AB179</f>
        <v>0.8</v>
      </c>
      <c r="AA118" s="402">
        <f>储备!AC179</f>
        <v>450</v>
      </c>
      <c r="AB118" s="402">
        <f>储备!AD179</f>
        <v>1</v>
      </c>
      <c r="AC118" s="402">
        <f>储备!AE179</f>
        <v>160</v>
      </c>
      <c r="AD118" s="402">
        <f>储备!AF179</f>
        <v>0</v>
      </c>
      <c r="AE118" s="402">
        <f>储备!AG179</f>
        <v>412.5</v>
      </c>
      <c r="AF118" s="402">
        <f>储备!AH179</f>
        <v>27.5</v>
      </c>
      <c r="AG118" s="405">
        <f>储备!AI179</f>
        <v>44713</v>
      </c>
      <c r="AH118" s="402">
        <f>储备!AJ179</f>
        <v>1</v>
      </c>
      <c r="AI118" s="402">
        <f>储备!AK179</f>
        <v>0</v>
      </c>
      <c r="AJ118" s="402">
        <f>储备!AL179</f>
        <v>30</v>
      </c>
      <c r="AK118" s="402">
        <f>储备!AM179</f>
        <v>30</v>
      </c>
      <c r="AL118" s="404">
        <f>储备!AN179</f>
        <v>1</v>
      </c>
      <c r="AM118" s="403">
        <f>储备!AO179</f>
        <v>0</v>
      </c>
      <c r="AN118" s="402">
        <f>储备!AP179</f>
        <v>0</v>
      </c>
      <c r="AO118" s="402">
        <f>储备!AQ179</f>
        <v>0</v>
      </c>
      <c r="AP118" s="370">
        <f>储备!AR179</f>
        <v>0</v>
      </c>
      <c r="AQ118" s="402">
        <f>储备!AS179</f>
        <v>0</v>
      </c>
      <c r="AR118" s="402">
        <f>储备!AT179</f>
        <v>0</v>
      </c>
      <c r="AS118" s="402">
        <f>储备!AU179</f>
        <v>550</v>
      </c>
      <c r="AT118" s="402">
        <f>储备!AV179</f>
        <v>0</v>
      </c>
      <c r="AU118" s="402">
        <f>储备!AW179</f>
        <v>0</v>
      </c>
      <c r="AV118" s="402">
        <f>储备!AX179</f>
        <v>0</v>
      </c>
      <c r="AW118" s="402">
        <f>储备!AY179</f>
        <v>0</v>
      </c>
      <c r="AX118" s="402">
        <f>储备!AZ179</f>
        <v>0</v>
      </c>
      <c r="AY118" s="402">
        <f>储备!BA179</f>
        <v>0</v>
      </c>
      <c r="AZ118" s="402">
        <f>储备!BB179</f>
        <v>0</v>
      </c>
      <c r="BA118" s="402">
        <f>储备!BC179</f>
        <v>550</v>
      </c>
      <c r="BB118" s="402">
        <f>储备!BD179</f>
        <v>0</v>
      </c>
      <c r="BC118" s="370" t="str">
        <f>储备!BE179</f>
        <v>产业专班</v>
      </c>
      <c r="BD118" s="370" t="str">
        <f>储备!BF179</f>
        <v>州工信局</v>
      </c>
      <c r="BE118" s="370" t="str">
        <f>储备!BG179</f>
        <v>刘鹏</v>
      </c>
      <c r="BF118" s="370" t="str">
        <f>储备!BH179</f>
        <v>阿图什市</v>
      </c>
      <c r="BG118" s="370" t="str">
        <f>储备!BI179</f>
        <v>岳俊</v>
      </c>
      <c r="BH118" s="370" t="str">
        <f>储备!BJ179</f>
        <v>阿图什市商信局</v>
      </c>
      <c r="BI118" s="370" t="str">
        <f>储备!BK179</f>
        <v>董雪丽</v>
      </c>
      <c r="BJ118" s="402">
        <f>储备!BL179</f>
        <v>13199758888</v>
      </c>
      <c r="BK118" s="402">
        <f>储备!BM179</f>
        <v>0</v>
      </c>
      <c r="BL118" s="402">
        <f>储备!BN179</f>
        <v>0</v>
      </c>
      <c r="BM118" s="370" t="str">
        <f>储备!BO179</f>
        <v>新城街道</v>
      </c>
      <c r="BN118" s="370" t="str">
        <f>储备!BP179</f>
        <v>励志社区</v>
      </c>
      <c r="BO118" s="403" t="str">
        <f>储备!BQ179</f>
        <v>6.14日替换</v>
      </c>
    </row>
    <row r="119" ht="42" customHeight="1" spans="1:67">
      <c r="A119" s="402">
        <f>储备!A128</f>
        <v>98</v>
      </c>
      <c r="B119" s="402">
        <f>储备!B128</f>
        <v>1</v>
      </c>
      <c r="C119" s="402" t="str">
        <f>储备!C128</f>
        <v>阿图什市</v>
      </c>
      <c r="D119" s="402">
        <f>储备!D128</f>
        <v>1</v>
      </c>
      <c r="E119" s="402">
        <f>储备!E128</f>
        <v>4000</v>
      </c>
      <c r="F119" s="403" t="str">
        <f>储备!F128</f>
        <v>阿图什市生活垃圾填埋场三期建设项目</v>
      </c>
      <c r="G119" s="403" t="str">
        <f>储备!G128</f>
        <v>新建生活垃圾填埋场一座及配套设施建设，库容为122万立方米</v>
      </c>
      <c r="H119" s="402">
        <f>储备!H128</f>
        <v>6000</v>
      </c>
      <c r="I119" s="402">
        <f>储备!I128</f>
        <v>0</v>
      </c>
      <c r="J119" s="402">
        <f>储备!J128</f>
        <v>6000</v>
      </c>
      <c r="K119" s="402">
        <f>储备!K128</f>
        <v>1</v>
      </c>
      <c r="L119" s="402">
        <f>储备!L128</f>
        <v>1</v>
      </c>
      <c r="M119" s="402">
        <f>储备!M128</f>
        <v>1</v>
      </c>
      <c r="N119" s="402">
        <f>储备!N128</f>
        <v>1</v>
      </c>
      <c r="O119" s="402">
        <f>储备!O128</f>
        <v>1</v>
      </c>
      <c r="P119" s="402">
        <f>储备!P128</f>
        <v>0</v>
      </c>
      <c r="Q119" s="402">
        <f>储备!Q128</f>
        <v>1</v>
      </c>
      <c r="R119" s="402">
        <f>储备!R128</f>
        <v>0</v>
      </c>
      <c r="S119" s="402">
        <f>储备!T128</f>
        <v>0</v>
      </c>
      <c r="T119" s="402">
        <f>储备!V128</f>
        <v>1</v>
      </c>
      <c r="U119" s="402">
        <f>储备!W128</f>
        <v>6000</v>
      </c>
      <c r="V119" s="402">
        <f>储备!X128</f>
        <v>6000</v>
      </c>
      <c r="W119" s="402">
        <f>储备!Y128</f>
        <v>0</v>
      </c>
      <c r="X119" s="402">
        <f>储备!Z128</f>
        <v>6000</v>
      </c>
      <c r="Y119" s="402">
        <f>储备!AA128</f>
        <v>1750</v>
      </c>
      <c r="Z119" s="404">
        <f>储备!AB128</f>
        <v>0.291666666666667</v>
      </c>
      <c r="AA119" s="402">
        <f>储备!AC128</f>
        <v>4800</v>
      </c>
      <c r="AB119" s="402">
        <f>储备!AD128</f>
        <v>1</v>
      </c>
      <c r="AC119" s="402">
        <f>储备!AE128</f>
        <v>0</v>
      </c>
      <c r="AD119" s="402">
        <f>储备!AF128</f>
        <v>0</v>
      </c>
      <c r="AE119" s="402">
        <f>储备!AG128</f>
        <v>4500</v>
      </c>
      <c r="AF119" s="402">
        <f>储备!AH128</f>
        <v>-2750</v>
      </c>
      <c r="AG119" s="405">
        <f>储备!AI128</f>
        <v>44832</v>
      </c>
      <c r="AH119" s="402">
        <f>储备!AJ128</f>
        <v>1</v>
      </c>
      <c r="AI119" s="402">
        <f>储备!AK128</f>
        <v>0</v>
      </c>
      <c r="AJ119" s="402">
        <f>储备!AL128</f>
        <v>0</v>
      </c>
      <c r="AK119" s="402">
        <f>储备!AM128</f>
        <v>0</v>
      </c>
      <c r="AL119" s="404" t="e">
        <f>储备!AN128</f>
        <v>#DIV/0!</v>
      </c>
      <c r="AM119" s="403" t="str">
        <f>储备!AO128</f>
        <v>施工方已进场，正在进行三通一平</v>
      </c>
      <c r="AN119" s="402">
        <f>储备!AP128</f>
        <v>0</v>
      </c>
      <c r="AO119" s="402">
        <f>储备!AQ128</f>
        <v>0</v>
      </c>
      <c r="AP119" s="370">
        <f>储备!AR128</f>
        <v>0</v>
      </c>
      <c r="AQ119" s="402">
        <f>储备!AS128</f>
        <v>0</v>
      </c>
      <c r="AR119" s="402">
        <f>储备!AT128</f>
        <v>0</v>
      </c>
      <c r="AS119" s="402">
        <f>储备!AU128</f>
        <v>6000</v>
      </c>
      <c r="AT119" s="402">
        <f>储备!AV128</f>
        <v>3600</v>
      </c>
      <c r="AU119" s="402">
        <f>储备!AW128</f>
        <v>0</v>
      </c>
      <c r="AV119" s="402">
        <f>储备!AX128</f>
        <v>0</v>
      </c>
      <c r="AW119" s="402">
        <f>储备!AY128</f>
        <v>0</v>
      </c>
      <c r="AX119" s="402">
        <f>储备!AZ128</f>
        <v>0</v>
      </c>
      <c r="AY119" s="402">
        <f>储备!BA128</f>
        <v>0</v>
      </c>
      <c r="AZ119" s="402">
        <f>储备!BB128</f>
        <v>0</v>
      </c>
      <c r="BA119" s="402">
        <f>储备!BC128</f>
        <v>0</v>
      </c>
      <c r="BB119" s="402">
        <f>储备!BD128</f>
        <v>2400</v>
      </c>
      <c r="BC119" s="370" t="str">
        <f>储备!BE128</f>
        <v>住房和城乡建设专班</v>
      </c>
      <c r="BD119" s="370" t="str">
        <f>储备!BF128</f>
        <v>州住建局</v>
      </c>
      <c r="BE119" s="370" t="str">
        <f>储备!BG128</f>
        <v>王海江</v>
      </c>
      <c r="BF119" s="370" t="str">
        <f>储备!BH128</f>
        <v>阿图什市</v>
      </c>
      <c r="BG119" s="370" t="str">
        <f>储备!BI128</f>
        <v>何晓波</v>
      </c>
      <c r="BH119" s="370" t="str">
        <f>储备!BJ128</f>
        <v>阿图什市住建局</v>
      </c>
      <c r="BI119" s="370" t="str">
        <f>储备!BK128</f>
        <v>王鑫</v>
      </c>
      <c r="BJ119" s="402">
        <f>储备!BL128</f>
        <v>13579578495</v>
      </c>
      <c r="BK119" s="402">
        <f>储备!BM128</f>
        <v>0</v>
      </c>
      <c r="BL119" s="402">
        <f>储备!BN128</f>
        <v>0</v>
      </c>
      <c r="BM119" s="370" t="str">
        <f>储备!BO128</f>
        <v>阿湖乡</v>
      </c>
      <c r="BN119" s="370" t="str">
        <f>储备!BP128</f>
        <v>阿热买里村</v>
      </c>
      <c r="BO119" s="403">
        <f>储备!BQ128</f>
        <v>0</v>
      </c>
    </row>
    <row r="120" ht="42" customHeight="1" spans="1:67">
      <c r="A120" s="402">
        <f>储备!A129</f>
        <v>99</v>
      </c>
      <c r="B120" s="402">
        <f>储备!B129</f>
        <v>1</v>
      </c>
      <c r="C120" s="402" t="str">
        <f>储备!C129</f>
        <v>阿图什市</v>
      </c>
      <c r="D120" s="402">
        <f>储备!D129</f>
        <v>1</v>
      </c>
      <c r="E120" s="402">
        <f>储备!E129</f>
        <v>1000</v>
      </c>
      <c r="F120" s="403" t="str">
        <f>储备!F129</f>
        <v>阿图什市市政基础设施维修养护等零星工程</v>
      </c>
      <c r="G120" s="403" t="str">
        <f>储备!G129</f>
        <v>包括街道基础亮化、城区各地景观美化、道路修补、标识标线工程、人行道、绿化带几公园等维修及养护、便民服务设施工程及绿化工程等</v>
      </c>
      <c r="H120" s="402">
        <f>储备!H129</f>
        <v>1000</v>
      </c>
      <c r="I120" s="402">
        <f>储备!I129</f>
        <v>0</v>
      </c>
      <c r="J120" s="402">
        <f>储备!J129</f>
        <v>1000</v>
      </c>
      <c r="K120" s="402">
        <f>储备!K129</f>
        <v>1</v>
      </c>
      <c r="L120" s="402">
        <f>储备!L129</f>
        <v>1</v>
      </c>
      <c r="M120" s="402">
        <f>储备!M129</f>
        <v>1</v>
      </c>
      <c r="N120" s="402">
        <f>储备!N129</f>
        <v>1</v>
      </c>
      <c r="O120" s="402">
        <f>储备!O129</f>
        <v>1</v>
      </c>
      <c r="P120" s="402">
        <f>储备!P129</f>
        <v>0</v>
      </c>
      <c r="Q120" s="402">
        <f>储备!Q129</f>
        <v>1</v>
      </c>
      <c r="R120" s="402">
        <f>储备!R129</f>
        <v>0</v>
      </c>
      <c r="S120" s="402">
        <f>储备!T129</f>
        <v>0</v>
      </c>
      <c r="T120" s="402">
        <f>储备!V129</f>
        <v>0</v>
      </c>
      <c r="U120" s="402">
        <f>储备!W129</f>
        <v>1000</v>
      </c>
      <c r="V120" s="402">
        <f>储备!X129</f>
        <v>1000</v>
      </c>
      <c r="W120" s="402">
        <f>储备!Y129</f>
        <v>0</v>
      </c>
      <c r="X120" s="402">
        <f>储备!Z129</f>
        <v>0</v>
      </c>
      <c r="Y120" s="402">
        <f>储备!AA129</f>
        <v>0</v>
      </c>
      <c r="Z120" s="404">
        <f>储备!AB129</f>
        <v>0</v>
      </c>
      <c r="AA120" s="402">
        <f>储备!AC129</f>
        <v>800</v>
      </c>
      <c r="AB120" s="402">
        <f>储备!AD129</f>
        <v>0</v>
      </c>
      <c r="AC120" s="402">
        <f>储备!AE129</f>
        <v>0</v>
      </c>
      <c r="AD120" s="402" t="str">
        <f>储备!AF129</f>
        <v>2022年12月10</v>
      </c>
      <c r="AE120" s="402">
        <f>储备!AG129</f>
        <v>0</v>
      </c>
      <c r="AF120" s="402">
        <f>储备!AH129</f>
        <v>0</v>
      </c>
      <c r="AG120" s="405">
        <f>储备!AI129</f>
        <v>44880</v>
      </c>
      <c r="AH120" s="402">
        <f>储备!AJ129</f>
        <v>0</v>
      </c>
      <c r="AI120" s="402">
        <f>储备!AK129</f>
        <v>0</v>
      </c>
      <c r="AJ120" s="402">
        <f>储备!AL129</f>
        <v>0</v>
      </c>
      <c r="AK120" s="402">
        <f>储备!AM129</f>
        <v>0</v>
      </c>
      <c r="AL120" s="404" t="e">
        <f>储备!AN129</f>
        <v>#DIV/0!</v>
      </c>
      <c r="AM120" s="403" t="str">
        <f>储备!AO129</f>
        <v>因委托的初步设计编制单位处于乌鲁木齐，编制进度缓慢，更换单位重新编制了初步设计，现已完成初步设计审批，正在进行招投标工作，计划于10月30日发布招标公告。</v>
      </c>
      <c r="AN120" s="402">
        <f>储备!AP129</f>
        <v>0</v>
      </c>
      <c r="AO120" s="402">
        <f>储备!AQ129</f>
        <v>0</v>
      </c>
      <c r="AP120" s="370">
        <f>储备!AR129</f>
        <v>0</v>
      </c>
      <c r="AQ120" s="402">
        <f>储备!AS129</f>
        <v>0</v>
      </c>
      <c r="AR120" s="402">
        <f>储备!AT129</f>
        <v>0</v>
      </c>
      <c r="AS120" s="402">
        <f>储备!AU129</f>
        <v>1000</v>
      </c>
      <c r="AT120" s="402">
        <f>储备!AV129</f>
        <v>0</v>
      </c>
      <c r="AU120" s="402">
        <f>储备!AW129</f>
        <v>0</v>
      </c>
      <c r="AV120" s="402">
        <f>储备!AX129</f>
        <v>1000</v>
      </c>
      <c r="AW120" s="402">
        <f>储备!AY129</f>
        <v>0</v>
      </c>
      <c r="AX120" s="402">
        <f>储备!AZ129</f>
        <v>0</v>
      </c>
      <c r="AY120" s="402">
        <f>储备!BA129</f>
        <v>0</v>
      </c>
      <c r="AZ120" s="402">
        <f>储备!BB129</f>
        <v>0</v>
      </c>
      <c r="BA120" s="402">
        <f>储备!BC129</f>
        <v>0</v>
      </c>
      <c r="BB120" s="402">
        <f>储备!BD129</f>
        <v>0</v>
      </c>
      <c r="BC120" s="370" t="str">
        <f>储备!BE129</f>
        <v>住房和城乡建设专班</v>
      </c>
      <c r="BD120" s="370" t="str">
        <f>储备!BF129</f>
        <v>州住建局</v>
      </c>
      <c r="BE120" s="370" t="str">
        <f>储备!BG129</f>
        <v>王海江</v>
      </c>
      <c r="BF120" s="370" t="str">
        <f>储备!BH129</f>
        <v>阿图什市</v>
      </c>
      <c r="BG120" s="370" t="str">
        <f>储备!BI129</f>
        <v>何晓波</v>
      </c>
      <c r="BH120" s="370" t="str">
        <f>储备!BJ129</f>
        <v>阿图什市住建局</v>
      </c>
      <c r="BI120" s="370" t="str">
        <f>储备!BK129</f>
        <v>王鑫</v>
      </c>
      <c r="BJ120" s="402">
        <f>储备!BL129</f>
        <v>13579578495</v>
      </c>
      <c r="BK120" s="402">
        <f>储备!BM129</f>
        <v>0</v>
      </c>
      <c r="BL120" s="402">
        <f>储备!BN129</f>
        <v>0</v>
      </c>
      <c r="BM120" s="370">
        <f>储备!BO129</f>
        <v>0</v>
      </c>
      <c r="BN120" s="370">
        <f>储备!BP129</f>
        <v>0</v>
      </c>
      <c r="BO120" s="403" t="str">
        <f>储备!BQ129</f>
        <v>9.7日替换</v>
      </c>
    </row>
    <row r="121" ht="42" customHeight="1" spans="1:67">
      <c r="A121" s="402">
        <f>储备!A130</f>
        <v>100</v>
      </c>
      <c r="B121" s="402">
        <f>储备!B130</f>
        <v>1</v>
      </c>
      <c r="C121" s="402" t="str">
        <f>储备!C130</f>
        <v>阿图什市</v>
      </c>
      <c r="D121" s="402">
        <f>储备!D130</f>
        <v>1</v>
      </c>
      <c r="E121" s="402">
        <f>储备!E130</f>
        <v>5000</v>
      </c>
      <c r="F121" s="403" t="str">
        <f>储备!F130</f>
        <v>2022年城市基础实施提升改造项目</v>
      </c>
      <c r="G121" s="403" t="str">
        <f>储备!G130</f>
        <v>城区街道基础设施改造、街头游园、城市维护、绿化养护和推动城市经济发展等方面，总改造面积工125274平方米</v>
      </c>
      <c r="H121" s="402">
        <f>储备!H130</f>
        <v>5000</v>
      </c>
      <c r="I121" s="402">
        <f>储备!I130</f>
        <v>0</v>
      </c>
      <c r="J121" s="402">
        <f>储备!J130</f>
        <v>5000</v>
      </c>
      <c r="K121" s="402">
        <f>储备!K130</f>
        <v>1</v>
      </c>
      <c r="L121" s="402">
        <f>储备!L130</f>
        <v>1</v>
      </c>
      <c r="M121" s="402">
        <f>储备!M130</f>
        <v>1</v>
      </c>
      <c r="N121" s="402">
        <f>储备!N130</f>
        <v>1</v>
      </c>
      <c r="O121" s="402">
        <f>储备!O130</f>
        <v>1</v>
      </c>
      <c r="P121" s="402">
        <f>储备!P130</f>
        <v>0</v>
      </c>
      <c r="Q121" s="402">
        <f>储备!Q130</f>
        <v>1</v>
      </c>
      <c r="R121" s="402">
        <f>储备!R130</f>
        <v>0</v>
      </c>
      <c r="S121" s="402">
        <f>储备!T130</f>
        <v>1</v>
      </c>
      <c r="T121" s="402">
        <f>储备!V130</f>
        <v>1</v>
      </c>
      <c r="U121" s="402">
        <f>储备!W130</f>
        <v>5000</v>
      </c>
      <c r="V121" s="402">
        <f>储备!X130</f>
        <v>5000</v>
      </c>
      <c r="W121" s="402">
        <f>储备!Y130</f>
        <v>0.0002</v>
      </c>
      <c r="X121" s="402">
        <f>储备!Z130</f>
        <v>0</v>
      </c>
      <c r="Y121" s="402">
        <f>储备!AA130</f>
        <v>0</v>
      </c>
      <c r="Z121" s="404">
        <f>储备!AB130</f>
        <v>0</v>
      </c>
      <c r="AA121" s="402">
        <f>储备!AC130</f>
        <v>500</v>
      </c>
      <c r="AB121" s="402">
        <f>储备!AD130</f>
        <v>0</v>
      </c>
      <c r="AC121" s="402">
        <f>储备!AE130</f>
        <v>0</v>
      </c>
      <c r="AD121" s="402" t="str">
        <f>储备!AF130</f>
        <v>2022年11月10</v>
      </c>
      <c r="AE121" s="402">
        <f>储备!AG130</f>
        <v>0</v>
      </c>
      <c r="AF121" s="402">
        <f>储备!AH130</f>
        <v>0</v>
      </c>
      <c r="AG121" s="405">
        <f>储备!AI130</f>
        <v>44852</v>
      </c>
      <c r="AH121" s="402">
        <f>储备!AJ130</f>
        <v>0</v>
      </c>
      <c r="AI121" s="402">
        <f>储备!AK130</f>
        <v>0</v>
      </c>
      <c r="AJ121" s="402">
        <f>储备!AL130</f>
        <v>0</v>
      </c>
      <c r="AK121" s="402">
        <f>储备!AM130</f>
        <v>0</v>
      </c>
      <c r="AL121" s="404" t="e">
        <f>储备!AN130</f>
        <v>#DIV/0!</v>
      </c>
      <c r="AM121" s="403" t="str">
        <f>储备!AO130</f>
        <v>已完成招投标工作，正在签订合同。</v>
      </c>
      <c r="AN121" s="402">
        <f>储备!AP130</f>
        <v>0</v>
      </c>
      <c r="AO121" s="402">
        <f>储备!AQ130</f>
        <v>0</v>
      </c>
      <c r="AP121" s="370">
        <f>储备!AR130</f>
        <v>0</v>
      </c>
      <c r="AQ121" s="402">
        <f>储备!AS130</f>
        <v>0</v>
      </c>
      <c r="AR121" s="402">
        <f>储备!AT130</f>
        <v>0</v>
      </c>
      <c r="AS121" s="402">
        <f>储备!AU130</f>
        <v>5000</v>
      </c>
      <c r="AT121" s="402">
        <f>储备!AV130</f>
        <v>0</v>
      </c>
      <c r="AU121" s="402">
        <f>储备!AW130</f>
        <v>0</v>
      </c>
      <c r="AV121" s="402">
        <f>储备!AX130</f>
        <v>0</v>
      </c>
      <c r="AW121" s="402">
        <f>储备!AY130</f>
        <v>0</v>
      </c>
      <c r="AX121" s="402">
        <f>储备!AZ130</f>
        <v>0</v>
      </c>
      <c r="AY121" s="402">
        <f>储备!BA130</f>
        <v>0</v>
      </c>
      <c r="AZ121" s="402">
        <f>储备!BB130</f>
        <v>0</v>
      </c>
      <c r="BA121" s="402">
        <f>储备!BC130</f>
        <v>0</v>
      </c>
      <c r="BB121" s="402">
        <f>储备!BD130</f>
        <v>5000</v>
      </c>
      <c r="BC121" s="370" t="str">
        <f>储备!BE130</f>
        <v>住房和城乡建设专班</v>
      </c>
      <c r="BD121" s="370" t="str">
        <f>储备!BF130</f>
        <v>州住建局</v>
      </c>
      <c r="BE121" s="370" t="str">
        <f>储备!BG130</f>
        <v>王海江</v>
      </c>
      <c r="BF121" s="370" t="str">
        <f>储备!BH130</f>
        <v>阿图什市</v>
      </c>
      <c r="BG121" s="370" t="str">
        <f>储备!BI130</f>
        <v>何晓波</v>
      </c>
      <c r="BH121" s="370" t="str">
        <f>储备!BJ130</f>
        <v>阿图什市住建局</v>
      </c>
      <c r="BI121" s="370" t="str">
        <f>储备!BK130</f>
        <v>王鑫</v>
      </c>
      <c r="BJ121" s="402">
        <f>储备!BL130</f>
        <v>13579578495</v>
      </c>
      <c r="BK121" s="402">
        <f>储备!BM130</f>
        <v>0</v>
      </c>
      <c r="BL121" s="402">
        <f>储备!BN130</f>
        <v>0</v>
      </c>
      <c r="BM121" s="370">
        <f>储备!BO130</f>
        <v>0</v>
      </c>
      <c r="BN121" s="370">
        <f>储备!BP130</f>
        <v>0</v>
      </c>
      <c r="BO121" s="403" t="str">
        <f>储备!BQ130</f>
        <v>9.7日替换</v>
      </c>
    </row>
    <row r="122" ht="42" customHeight="1" spans="1:67">
      <c r="A122" s="402">
        <f>新建!A191</f>
        <v>156</v>
      </c>
      <c r="B122" s="402">
        <f>新建!B191</f>
        <v>1</v>
      </c>
      <c r="C122" s="402" t="str">
        <f>新建!C191</f>
        <v>阿图什市</v>
      </c>
      <c r="D122" s="402">
        <f>新建!D191</f>
        <v>1</v>
      </c>
      <c r="E122" s="402">
        <f>新建!E191</f>
        <v>20000</v>
      </c>
      <c r="F122" s="403" t="str">
        <f>新建!F191</f>
        <v>克州阿图什市工业园区基础设施改造提升项目</v>
      </c>
      <c r="G122" s="403" t="str">
        <f>新建!G191</f>
        <v>新建35公里道路,供水管道35公里，排水管网35公里，天然气管道25公里，维修道路30公里</v>
      </c>
      <c r="H122" s="402">
        <f>新建!H191</f>
        <v>20000</v>
      </c>
      <c r="I122" s="402">
        <f>新建!I191</f>
        <v>0</v>
      </c>
      <c r="J122" s="402">
        <f>新建!J191</f>
        <v>20000</v>
      </c>
      <c r="K122" s="402">
        <f>新建!K191</f>
        <v>1</v>
      </c>
      <c r="L122" s="402">
        <f>新建!L191</f>
        <v>1</v>
      </c>
      <c r="M122" s="402">
        <f>新建!M191</f>
        <v>1</v>
      </c>
      <c r="N122" s="402">
        <f>新建!N191</f>
        <v>1</v>
      </c>
      <c r="O122" s="402">
        <f>新建!O191</f>
        <v>1</v>
      </c>
      <c r="P122" s="402">
        <f>新建!P191</f>
        <v>0</v>
      </c>
      <c r="Q122" s="402">
        <f>新建!Q191</f>
        <v>1</v>
      </c>
      <c r="R122" s="402">
        <f>新建!R191</f>
        <v>0</v>
      </c>
      <c r="S122" s="402">
        <f>新建!T191</f>
        <v>0</v>
      </c>
      <c r="T122" s="402">
        <f>新建!V191</f>
        <v>1</v>
      </c>
      <c r="U122" s="402">
        <f>新建!W191</f>
        <v>20000</v>
      </c>
      <c r="V122" s="402">
        <f>新建!X191</f>
        <v>20000</v>
      </c>
      <c r="W122" s="402">
        <f>新建!Y191</f>
        <v>0</v>
      </c>
      <c r="X122" s="402">
        <f>新建!Z191</f>
        <v>20000</v>
      </c>
      <c r="Y122" s="402">
        <f>新建!AA191</f>
        <v>12100</v>
      </c>
      <c r="Z122" s="404">
        <f>新建!AB191</f>
        <v>0.605</v>
      </c>
      <c r="AA122" s="402">
        <f>新建!AC191</f>
        <v>18000</v>
      </c>
      <c r="AB122" s="402">
        <f>新建!AD191</f>
        <v>1</v>
      </c>
      <c r="AC122" s="402">
        <f>新建!AE191</f>
        <v>6000</v>
      </c>
      <c r="AD122" s="402">
        <f>新建!AF191</f>
        <v>0</v>
      </c>
      <c r="AE122" s="402">
        <f>新建!AG191</f>
        <v>15000</v>
      </c>
      <c r="AF122" s="402">
        <f>新建!AH191</f>
        <v>-2900</v>
      </c>
      <c r="AG122" s="405">
        <f>新建!AI191</f>
        <v>44734</v>
      </c>
      <c r="AH122" s="402">
        <f>新建!AJ191</f>
        <v>1</v>
      </c>
      <c r="AI122" s="402">
        <f>新建!AK191</f>
        <v>0</v>
      </c>
      <c r="AJ122" s="402">
        <f>新建!AL191</f>
        <v>25</v>
      </c>
      <c r="AK122" s="402">
        <f>新建!AM191</f>
        <v>25</v>
      </c>
      <c r="AL122" s="404">
        <f>新建!AN191</f>
        <v>1</v>
      </c>
      <c r="AM122" s="403">
        <f>新建!AO191</f>
        <v>0</v>
      </c>
      <c r="AN122" s="402">
        <f>新建!AP191</f>
        <v>0</v>
      </c>
      <c r="AO122" s="402">
        <f>新建!AQ191</f>
        <v>0</v>
      </c>
      <c r="AP122" s="370">
        <f>新建!AR191</f>
        <v>0</v>
      </c>
      <c r="AQ122" s="402">
        <f>新建!AS191</f>
        <v>0</v>
      </c>
      <c r="AR122" s="402">
        <f>新建!AT191</f>
        <v>0</v>
      </c>
      <c r="AS122" s="402">
        <f>新建!AU191</f>
        <v>20000</v>
      </c>
      <c r="AT122" s="402">
        <f>新建!AV191</f>
        <v>0</v>
      </c>
      <c r="AU122" s="402">
        <f>新建!AW191</f>
        <v>0</v>
      </c>
      <c r="AV122" s="402">
        <f>新建!AX191</f>
        <v>20000</v>
      </c>
      <c r="AW122" s="402">
        <f>新建!AY191</f>
        <v>0</v>
      </c>
      <c r="AX122" s="402">
        <f>新建!AZ191</f>
        <v>0</v>
      </c>
      <c r="AY122" s="402">
        <f>新建!BA191</f>
        <v>0</v>
      </c>
      <c r="AZ122" s="402">
        <f>新建!BB191</f>
        <v>0</v>
      </c>
      <c r="BA122" s="402">
        <f>新建!BC191</f>
        <v>0</v>
      </c>
      <c r="BB122" s="402">
        <f>新建!BD191</f>
        <v>0</v>
      </c>
      <c r="BC122" s="370" t="str">
        <f>新建!BF191</f>
        <v>产业专班</v>
      </c>
      <c r="BD122" s="370" t="str">
        <f>新建!BG191</f>
        <v>州工信局</v>
      </c>
      <c r="BE122" s="370" t="str">
        <f>新建!BH191</f>
        <v>刘鹏</v>
      </c>
      <c r="BF122" s="370" t="str">
        <f>新建!BI191</f>
        <v>阿图什市</v>
      </c>
      <c r="BG122" s="370" t="str">
        <f>新建!BJ191</f>
        <v>岳俊</v>
      </c>
      <c r="BH122" s="370" t="str">
        <f>新建!BK191</f>
        <v>阿图什市商信局</v>
      </c>
      <c r="BI122" s="370" t="str">
        <f>新建!BL191</f>
        <v>董雪丽</v>
      </c>
      <c r="BJ122" s="402">
        <f>新建!BM191</f>
        <v>13199758888</v>
      </c>
      <c r="BK122" s="402">
        <f>新建!BN191</f>
        <v>0</v>
      </c>
      <c r="BL122" s="402">
        <f>新建!BO191</f>
        <v>0</v>
      </c>
      <c r="BM122" s="370">
        <f>新建!BP191</f>
        <v>0</v>
      </c>
      <c r="BN122" s="370">
        <f>新建!BQ191</f>
        <v>0</v>
      </c>
      <c r="BO122" s="403" t="str">
        <f>新建!BR191</f>
        <v>5.24日替换</v>
      </c>
    </row>
    <row r="123" ht="42" customHeight="1" spans="1:67">
      <c r="A123" s="402">
        <f>储备!A104</f>
        <v>78</v>
      </c>
      <c r="B123" s="402">
        <f>储备!B104</f>
        <v>1</v>
      </c>
      <c r="C123" s="402" t="str">
        <f>储备!C104</f>
        <v>阿图什市</v>
      </c>
      <c r="D123" s="402">
        <f>储备!D104</f>
        <v>1</v>
      </c>
      <c r="E123" s="402">
        <f>储备!E104</f>
        <v>500</v>
      </c>
      <c r="F123" s="403" t="str">
        <f>储备!F104</f>
        <v>吐古买提乡卫生院住院部扩建项目</v>
      </c>
      <c r="G123" s="403" t="str">
        <f>储备!G104</f>
        <v>建筑面积1500平方米及附属工程</v>
      </c>
      <c r="H123" s="402">
        <f>储备!H104</f>
        <v>650</v>
      </c>
      <c r="I123" s="402">
        <f>储备!I104</f>
        <v>0</v>
      </c>
      <c r="J123" s="402">
        <f>储备!J104</f>
        <v>500</v>
      </c>
      <c r="K123" s="402">
        <f>储备!K104</f>
        <v>1</v>
      </c>
      <c r="L123" s="402">
        <f>储备!L104</f>
        <v>1</v>
      </c>
      <c r="M123" s="402">
        <f>储备!M104</f>
        <v>1</v>
      </c>
      <c r="N123" s="402">
        <f>储备!N104</f>
        <v>1</v>
      </c>
      <c r="O123" s="402">
        <f>储备!O104</f>
        <v>1</v>
      </c>
      <c r="P123" s="402">
        <f>储备!P104</f>
        <v>0</v>
      </c>
      <c r="Q123" s="402">
        <f>储备!Q104</f>
        <v>1</v>
      </c>
      <c r="R123" s="402">
        <f>储备!R104</f>
        <v>0</v>
      </c>
      <c r="S123" s="402">
        <f>储备!T104</f>
        <v>0</v>
      </c>
      <c r="T123" s="402">
        <f>储备!V104</f>
        <v>1</v>
      </c>
      <c r="U123" s="402">
        <f>储备!W104</f>
        <v>500</v>
      </c>
      <c r="V123" s="402">
        <f>储备!X104</f>
        <v>500</v>
      </c>
      <c r="W123" s="402">
        <f>储备!Y104</f>
        <v>0</v>
      </c>
      <c r="X123" s="402">
        <f>储备!Z104</f>
        <v>500</v>
      </c>
      <c r="Y123" s="402">
        <f>储备!AA104</f>
        <v>400</v>
      </c>
      <c r="Z123" s="404">
        <f>储备!AB104</f>
        <v>0.8</v>
      </c>
      <c r="AA123" s="402">
        <f>储备!AC104</f>
        <v>400</v>
      </c>
      <c r="AB123" s="402">
        <f>储备!AD104</f>
        <v>1</v>
      </c>
      <c r="AC123" s="402">
        <f>储备!AE104</f>
        <v>0</v>
      </c>
      <c r="AD123" s="402">
        <f>储备!AF104</f>
        <v>0</v>
      </c>
      <c r="AE123" s="402">
        <f>储备!AG104</f>
        <v>375</v>
      </c>
      <c r="AF123" s="402">
        <f>储备!AH104</f>
        <v>25</v>
      </c>
      <c r="AG123" s="405">
        <f>储备!AI104</f>
        <v>44738</v>
      </c>
      <c r="AH123" s="402">
        <f>储备!AJ104</f>
        <v>1</v>
      </c>
      <c r="AI123" s="402">
        <f>储备!AK104</f>
        <v>0</v>
      </c>
      <c r="AJ123" s="402">
        <f>储备!AL104</f>
        <v>20</v>
      </c>
      <c r="AK123" s="402">
        <f>储备!AM104</f>
        <v>20</v>
      </c>
      <c r="AL123" s="404">
        <f>储备!AN104</f>
        <v>1</v>
      </c>
      <c r="AM123" s="403" t="str">
        <f>储备!AO104</f>
        <v>二层支模</v>
      </c>
      <c r="AN123" s="402">
        <f>储备!AP104</f>
        <v>0</v>
      </c>
      <c r="AO123" s="402">
        <f>储备!AQ104</f>
        <v>0</v>
      </c>
      <c r="AP123" s="370">
        <f>储备!AR104</f>
        <v>0</v>
      </c>
      <c r="AQ123" s="402">
        <f>储备!AS104</f>
        <v>0</v>
      </c>
      <c r="AR123" s="402">
        <f>储备!AT104</f>
        <v>0</v>
      </c>
      <c r="AS123" s="402">
        <f>储备!AU104</f>
        <v>500</v>
      </c>
      <c r="AT123" s="402">
        <f>储备!AV104</f>
        <v>0</v>
      </c>
      <c r="AU123" s="402">
        <f>储备!AW104</f>
        <v>0</v>
      </c>
      <c r="AV123" s="402">
        <f>储备!AX104</f>
        <v>500</v>
      </c>
      <c r="AW123" s="402">
        <f>储备!AY104</f>
        <v>0</v>
      </c>
      <c r="AX123" s="402">
        <f>储备!AZ104</f>
        <v>0</v>
      </c>
      <c r="AY123" s="402">
        <f>储备!BA104</f>
        <v>0</v>
      </c>
      <c r="AZ123" s="402">
        <f>储备!BB104</f>
        <v>0</v>
      </c>
      <c r="BA123" s="402">
        <f>储备!BC104</f>
        <v>0</v>
      </c>
      <c r="BB123" s="402">
        <f>储备!BD104</f>
        <v>0</v>
      </c>
      <c r="BC123" s="370" t="str">
        <f>储备!BE104</f>
        <v>卫生专班</v>
      </c>
      <c r="BD123" s="370" t="str">
        <f>储备!BF104</f>
        <v>州卫健委</v>
      </c>
      <c r="BE123" s="370" t="str">
        <f>储备!BG104</f>
        <v>王良森</v>
      </c>
      <c r="BF123" s="370" t="str">
        <f>储备!BH104</f>
        <v>阿图什市</v>
      </c>
      <c r="BG123" s="370" t="str">
        <f>储备!BI104</f>
        <v>努尔加玛丽·尼亚孜</v>
      </c>
      <c r="BH123" s="370" t="str">
        <f>储备!BJ104</f>
        <v>阿图什市卫健委</v>
      </c>
      <c r="BI123" s="370" t="str">
        <f>储备!BK104</f>
        <v>石光荣</v>
      </c>
      <c r="BJ123" s="402">
        <f>储备!BL104</f>
        <v>15276817227</v>
      </c>
      <c r="BK123" s="402" t="str">
        <f>储备!BM104</f>
        <v>张川</v>
      </c>
      <c r="BL123" s="402">
        <f>储备!BN104</f>
        <v>18299713379</v>
      </c>
      <c r="BM123" s="370" t="str">
        <f>储备!BO104</f>
        <v>吐古买提乡</v>
      </c>
      <c r="BN123" s="370" t="str">
        <f>储备!BP104</f>
        <v>吐古买提村</v>
      </c>
      <c r="BO123" s="403" t="str">
        <f>储备!BQ104</f>
        <v>6.14日替换</v>
      </c>
    </row>
    <row r="124" ht="42" customHeight="1" spans="1:67">
      <c r="A124" s="402">
        <f>储备!A41</f>
        <v>23</v>
      </c>
      <c r="B124" s="402">
        <f>储备!B41</f>
        <v>1</v>
      </c>
      <c r="C124" s="402" t="str">
        <f>储备!C41</f>
        <v>阿图什市</v>
      </c>
      <c r="D124" s="402">
        <f>储备!D41</f>
        <v>0</v>
      </c>
      <c r="E124" s="402">
        <f>储备!E41</f>
        <v>0</v>
      </c>
      <c r="F124" s="403" t="str">
        <f>储备!F41</f>
        <v>阿图什市格达良乡土地整理及设施配套项目</v>
      </c>
      <c r="G124" s="403" t="str">
        <f>储备!G41</f>
        <v>土地平整5021亩，新建防渗渠25.8公里及配套附属设施建设</v>
      </c>
      <c r="H124" s="402">
        <f>储备!H41</f>
        <v>9250</v>
      </c>
      <c r="I124" s="402">
        <f>储备!I41</f>
        <v>0</v>
      </c>
      <c r="J124" s="402">
        <f>储备!J41</f>
        <v>9250</v>
      </c>
      <c r="K124" s="402">
        <f>储备!K41</f>
        <v>1</v>
      </c>
      <c r="L124" s="402">
        <f>储备!L41</f>
        <v>1</v>
      </c>
      <c r="M124" s="402">
        <f>储备!M41</f>
        <v>1</v>
      </c>
      <c r="N124" s="402">
        <f>储备!N41</f>
        <v>1</v>
      </c>
      <c r="O124" s="402">
        <f>储备!O41</f>
        <v>1</v>
      </c>
      <c r="P124" s="402">
        <f>储备!P41</f>
        <v>0</v>
      </c>
      <c r="Q124" s="402">
        <f>储备!Q41</f>
        <v>1</v>
      </c>
      <c r="R124" s="402">
        <f>储备!R41</f>
        <v>0</v>
      </c>
      <c r="S124" s="402">
        <f>储备!T41</f>
        <v>0</v>
      </c>
      <c r="T124" s="402">
        <f>储备!V41</f>
        <v>1</v>
      </c>
      <c r="U124" s="402">
        <f>储备!W41</f>
        <v>9250</v>
      </c>
      <c r="V124" s="402">
        <f>储备!X41</f>
        <v>9250</v>
      </c>
      <c r="W124" s="402">
        <f>储备!Y41</f>
        <v>0</v>
      </c>
      <c r="X124" s="402">
        <f>储备!Z41</f>
        <v>9250</v>
      </c>
      <c r="Y124" s="402">
        <f>储备!AA41</f>
        <v>4100</v>
      </c>
      <c r="Z124" s="404">
        <f>储备!AB41</f>
        <v>0.443243243243243</v>
      </c>
      <c r="AA124" s="402">
        <f>储备!AC41</f>
        <v>7400</v>
      </c>
      <c r="AB124" s="402">
        <f>储备!AD41</f>
        <v>1</v>
      </c>
      <c r="AC124" s="402">
        <f>储备!AE41</f>
        <v>0</v>
      </c>
      <c r="AD124" s="402">
        <f>储备!AF41</f>
        <v>0</v>
      </c>
      <c r="AE124" s="402">
        <f>储备!AG41</f>
        <v>6937.5</v>
      </c>
      <c r="AF124" s="402">
        <f>储备!AH41</f>
        <v>-2837.5</v>
      </c>
      <c r="AG124" s="405">
        <f>储备!AI41</f>
        <v>44793</v>
      </c>
      <c r="AH124" s="402">
        <f>储备!AJ41</f>
        <v>1</v>
      </c>
      <c r="AI124" s="402">
        <f>储备!AK41</f>
        <v>0</v>
      </c>
      <c r="AJ124" s="402">
        <f>储备!AL41</f>
        <v>0</v>
      </c>
      <c r="AK124" s="402">
        <f>储备!AM41</f>
        <v>0</v>
      </c>
      <c r="AL124" s="404" t="e">
        <f>储备!AN41</f>
        <v>#DIV/0!</v>
      </c>
      <c r="AM124" s="403">
        <f>储备!AO41</f>
        <v>0</v>
      </c>
      <c r="AN124" s="402">
        <f>储备!AP41</f>
        <v>0</v>
      </c>
      <c r="AO124" s="402">
        <f>储备!AQ41</f>
        <v>0</v>
      </c>
      <c r="AP124" s="370">
        <f>储备!AR41</f>
        <v>0</v>
      </c>
      <c r="AQ124" s="402">
        <f>储备!AS41</f>
        <v>0</v>
      </c>
      <c r="AR124" s="402">
        <f>储备!AT41</f>
        <v>0</v>
      </c>
      <c r="AS124" s="402">
        <f>储备!AU41</f>
        <v>9250</v>
      </c>
      <c r="AT124" s="402">
        <f>储备!AV41</f>
        <v>0</v>
      </c>
      <c r="AU124" s="402">
        <f>储备!AW41</f>
        <v>0</v>
      </c>
      <c r="AV124" s="402">
        <f>储备!AX41</f>
        <v>9250</v>
      </c>
      <c r="AW124" s="402">
        <f>储备!AY41</f>
        <v>0</v>
      </c>
      <c r="AX124" s="402">
        <f>储备!AZ41</f>
        <v>0</v>
      </c>
      <c r="AY124" s="402">
        <f>储备!BA41</f>
        <v>0</v>
      </c>
      <c r="AZ124" s="402">
        <f>储备!BB41</f>
        <v>0</v>
      </c>
      <c r="BA124" s="402">
        <f>储备!BC41</f>
        <v>0</v>
      </c>
      <c r="BB124" s="402">
        <f>储备!BD41</f>
        <v>0</v>
      </c>
      <c r="BC124" s="370" t="str">
        <f>储备!BE41</f>
        <v>乡村振兴专班</v>
      </c>
      <c r="BD124" s="370" t="str">
        <f>储备!BF41</f>
        <v>州农业农村局</v>
      </c>
      <c r="BE124" s="370" t="str">
        <f>储备!BG41</f>
        <v>权良智</v>
      </c>
      <c r="BF124" s="370" t="str">
        <f>储备!BH41</f>
        <v>阿图什市</v>
      </c>
      <c r="BG124" s="370" t="str">
        <f>储备!BI41</f>
        <v>阿不来孜江·托合提</v>
      </c>
      <c r="BH124" s="370" t="str">
        <f>储备!BJ41</f>
        <v>阿图什市农业农村局</v>
      </c>
      <c r="BI124" s="370" t="str">
        <f>储备!BK41</f>
        <v>左娟</v>
      </c>
      <c r="BJ124" s="402">
        <f>储备!BL41</f>
        <v>19809086969</v>
      </c>
      <c r="BK124" s="402">
        <f>储备!BM41</f>
        <v>0</v>
      </c>
      <c r="BL124" s="402">
        <f>储备!BN41</f>
        <v>0</v>
      </c>
      <c r="BM124" s="370">
        <f>储备!BO41</f>
        <v>0</v>
      </c>
      <c r="BN124" s="370">
        <f>储备!BP41</f>
        <v>0</v>
      </c>
      <c r="BO124" s="403" t="str">
        <f>储备!BQ41</f>
        <v>6.14日替换</v>
      </c>
    </row>
    <row r="125" ht="42" customHeight="1" spans="1:67">
      <c r="A125" s="402">
        <f>储备!A91</f>
        <v>66</v>
      </c>
      <c r="B125" s="402">
        <f>储备!B91</f>
        <v>1</v>
      </c>
      <c r="C125" s="402" t="str">
        <f>储备!C91</f>
        <v>阿图什市</v>
      </c>
      <c r="D125" s="402">
        <f>储备!D91</f>
        <v>1</v>
      </c>
      <c r="E125" s="402">
        <f>储备!E91</f>
        <v>557</v>
      </c>
      <c r="F125" s="403" t="str">
        <f>储备!F91</f>
        <v>阿图什市2022年普通高中学校改善办学条件补助资金建设项目</v>
      </c>
      <c r="G125" s="403" t="str">
        <f>储备!G91</f>
        <v>对阿图什市阿扎克镇中学、阿图什市上阿图什镇高级中学、阿图什市第一中学地下管网维修更换、地面补修及运动场塑胶地面翻新改造等附属设施建设</v>
      </c>
      <c r="H125" s="402">
        <f>储备!H91</f>
        <v>557</v>
      </c>
      <c r="I125" s="402">
        <f>储备!I91</f>
        <v>0</v>
      </c>
      <c r="J125" s="402">
        <f>储备!J91</f>
        <v>557</v>
      </c>
      <c r="K125" s="402">
        <f>储备!K91</f>
        <v>1</v>
      </c>
      <c r="L125" s="402">
        <f>储备!L91</f>
        <v>1</v>
      </c>
      <c r="M125" s="402">
        <f>储备!M91</f>
        <v>1</v>
      </c>
      <c r="N125" s="402">
        <f>储备!N91</f>
        <v>1</v>
      </c>
      <c r="O125" s="402">
        <f>储备!O91</f>
        <v>1</v>
      </c>
      <c r="P125" s="402">
        <f>储备!P91</f>
        <v>0</v>
      </c>
      <c r="Q125" s="402">
        <f>储备!Q91</f>
        <v>1</v>
      </c>
      <c r="R125" s="402">
        <f>储备!R91</f>
        <v>0</v>
      </c>
      <c r="S125" s="402">
        <f>储备!T91</f>
        <v>0</v>
      </c>
      <c r="T125" s="402">
        <f>储备!V91</f>
        <v>1</v>
      </c>
      <c r="U125" s="402">
        <f>储备!W91</f>
        <v>557</v>
      </c>
      <c r="V125" s="402">
        <f>储备!X91</f>
        <v>557</v>
      </c>
      <c r="W125" s="402">
        <f>储备!Y91</f>
        <v>0</v>
      </c>
      <c r="X125" s="402">
        <f>储备!Z91</f>
        <v>557</v>
      </c>
      <c r="Y125" s="402">
        <f>储备!AA91</f>
        <v>200</v>
      </c>
      <c r="Z125" s="404">
        <f>储备!AB91</f>
        <v>0.359066427289048</v>
      </c>
      <c r="AA125" s="402">
        <f>储备!AC91</f>
        <v>100</v>
      </c>
      <c r="AB125" s="402">
        <f>储备!AD91</f>
        <v>0</v>
      </c>
      <c r="AC125" s="402">
        <f>储备!AE91</f>
        <v>0</v>
      </c>
      <c r="AD125" s="402">
        <f>储备!AF91</f>
        <v>44844</v>
      </c>
      <c r="AE125" s="402">
        <f>储备!AG91</f>
        <v>417.75</v>
      </c>
      <c r="AF125" s="402">
        <f>储备!AH91</f>
        <v>-217.75</v>
      </c>
      <c r="AG125" s="405">
        <f>储备!AI91</f>
        <v>44824</v>
      </c>
      <c r="AH125" s="402">
        <f>储备!AJ91</f>
        <v>1</v>
      </c>
      <c r="AI125" s="402">
        <f>储备!AK91</f>
        <v>0</v>
      </c>
      <c r="AJ125" s="402">
        <f>储备!AL91</f>
        <v>0</v>
      </c>
      <c r="AK125" s="402">
        <f>储备!AM91</f>
        <v>0</v>
      </c>
      <c r="AL125" s="404" t="e">
        <f>储备!AN91</f>
        <v>#DIV/0!</v>
      </c>
      <c r="AM125" s="403" t="str">
        <f>储备!AO91</f>
        <v>完成附属总工程量10%</v>
      </c>
      <c r="AN125" s="402">
        <f>储备!AP91</f>
        <v>0</v>
      </c>
      <c r="AO125" s="402">
        <f>储备!AQ91</f>
        <v>0</v>
      </c>
      <c r="AP125" s="370" t="str">
        <f>储备!AR91</f>
        <v>固投部分不足500万</v>
      </c>
      <c r="AQ125" s="402">
        <f>储备!AS91</f>
        <v>0</v>
      </c>
      <c r="AR125" s="402">
        <f>储备!AT91</f>
        <v>0</v>
      </c>
      <c r="AS125" s="402">
        <f>储备!AU91</f>
        <v>557</v>
      </c>
      <c r="AT125" s="402">
        <f>储备!AV91</f>
        <v>0</v>
      </c>
      <c r="AU125" s="402">
        <f>储备!AW91</f>
        <v>557</v>
      </c>
      <c r="AV125" s="402">
        <f>储备!AX91</f>
        <v>0</v>
      </c>
      <c r="AW125" s="402">
        <f>储备!AY91</f>
        <v>0</v>
      </c>
      <c r="AX125" s="402">
        <f>储备!AZ91</f>
        <v>0</v>
      </c>
      <c r="AY125" s="402">
        <f>储备!BA91</f>
        <v>0</v>
      </c>
      <c r="AZ125" s="402">
        <f>储备!BB91</f>
        <v>0</v>
      </c>
      <c r="BA125" s="402">
        <f>储备!BC91</f>
        <v>0</v>
      </c>
      <c r="BB125" s="402">
        <f>储备!BD91</f>
        <v>0</v>
      </c>
      <c r="BC125" s="370" t="str">
        <f>储备!BE91</f>
        <v>教育专班</v>
      </c>
      <c r="BD125" s="370" t="str">
        <f>储备!BF91</f>
        <v>州教育局</v>
      </c>
      <c r="BE125" s="370" t="str">
        <f>储备!BG91</f>
        <v>阿依古丽·白仙阿里</v>
      </c>
      <c r="BF125" s="370" t="str">
        <f>储备!BH91</f>
        <v>阿图什市</v>
      </c>
      <c r="BG125" s="370" t="str">
        <f>储备!BI91</f>
        <v>努尔加玛丽·尼亚孜</v>
      </c>
      <c r="BH125" s="370" t="str">
        <f>储备!BJ91</f>
        <v>阿图什市教育局</v>
      </c>
      <c r="BI125" s="370" t="str">
        <f>储备!BK91</f>
        <v>赵馥香</v>
      </c>
      <c r="BJ125" s="402">
        <f>储备!BL91</f>
        <v>13899486582</v>
      </c>
      <c r="BK125" s="402">
        <f>储备!BM91</f>
        <v>0</v>
      </c>
      <c r="BL125" s="402">
        <f>储备!BN91</f>
        <v>0</v>
      </c>
      <c r="BM125" s="370" t="str">
        <f>储备!BO91</f>
        <v>阿扎克镇、上阿图什镇</v>
      </c>
      <c r="BN125" s="370" t="str">
        <f>储备!BP91</f>
        <v>中学</v>
      </c>
      <c r="BO125" s="403" t="str">
        <f>储备!BQ91</f>
        <v>8.15日替换</v>
      </c>
    </row>
    <row r="126" ht="42" customHeight="1" spans="1:67">
      <c r="A126" s="402">
        <f>储备!A78</f>
        <v>55</v>
      </c>
      <c r="B126" s="402">
        <f>储备!B78</f>
        <v>1</v>
      </c>
      <c r="C126" s="402" t="str">
        <f>储备!C78</f>
        <v>阿图什市</v>
      </c>
      <c r="D126" s="402">
        <f>储备!D78</f>
        <v>1</v>
      </c>
      <c r="E126" s="402">
        <f>储备!E78</f>
        <v>131492</v>
      </c>
      <c r="F126" s="403" t="str">
        <f>储备!F78</f>
        <v>国家电投克州阿图什25万千瓦/100万千 瓦时共享储能和100万千瓦市场化并网 光伏发电项目（一期40万千瓦）</v>
      </c>
      <c r="G126" s="403" t="str">
        <f>储备!G78</f>
        <v>新建25万千瓦/100万千瓦时共享储能和一期40万千瓦市场化并网光伏发电</v>
      </c>
      <c r="H126" s="402">
        <f>储备!H78</f>
        <v>230000</v>
      </c>
      <c r="I126" s="402">
        <f>储备!I78</f>
        <v>0</v>
      </c>
      <c r="J126" s="402">
        <f>储备!J78</f>
        <v>131492</v>
      </c>
      <c r="K126" s="402">
        <f>储备!K78</f>
        <v>1</v>
      </c>
      <c r="L126" s="402">
        <f>储备!L78</f>
        <v>1</v>
      </c>
      <c r="M126" s="402">
        <f>储备!M78</f>
        <v>1</v>
      </c>
      <c r="N126" s="402">
        <f>储备!N78</f>
        <v>1</v>
      </c>
      <c r="O126" s="402">
        <f>储备!O78</f>
        <v>1</v>
      </c>
      <c r="P126" s="402">
        <f>储备!P78</f>
        <v>0</v>
      </c>
      <c r="Q126" s="402">
        <f>储备!Q78</f>
        <v>1</v>
      </c>
      <c r="R126" s="402">
        <f>储备!R78</f>
        <v>0</v>
      </c>
      <c r="S126" s="402">
        <f>储备!T78</f>
        <v>0</v>
      </c>
      <c r="T126" s="402">
        <f>储备!V78</f>
        <v>1</v>
      </c>
      <c r="U126" s="402">
        <f>储备!W78</f>
        <v>131492</v>
      </c>
      <c r="V126" s="402">
        <f>储备!X78</f>
        <v>131492</v>
      </c>
      <c r="W126" s="402">
        <f>储备!Y78</f>
        <v>0</v>
      </c>
      <c r="X126" s="402">
        <f>储备!Z78</f>
        <v>131492</v>
      </c>
      <c r="Y126" s="402">
        <f>储备!AA78</f>
        <v>72800</v>
      </c>
      <c r="Z126" s="404">
        <f>储备!AB78</f>
        <v>0.553645849177136</v>
      </c>
      <c r="AA126" s="402">
        <f>储备!AC78</f>
        <v>80000</v>
      </c>
      <c r="AB126" s="402">
        <f>储备!AD78</f>
        <v>1</v>
      </c>
      <c r="AC126" s="402">
        <f>储备!AE78</f>
        <v>0</v>
      </c>
      <c r="AD126" s="402">
        <f>储备!AF78</f>
        <v>0</v>
      </c>
      <c r="AE126" s="402">
        <f>储备!AG78</f>
        <v>98619</v>
      </c>
      <c r="AF126" s="402">
        <f>储备!AH78</f>
        <v>-25819</v>
      </c>
      <c r="AG126" s="405">
        <f>储备!AI78</f>
        <v>44771</v>
      </c>
      <c r="AH126" s="402">
        <f>储备!AJ78</f>
        <v>1</v>
      </c>
      <c r="AI126" s="402">
        <f>储备!AK78</f>
        <v>0</v>
      </c>
      <c r="AJ126" s="402">
        <f>储备!AL78</f>
        <v>0</v>
      </c>
      <c r="AK126" s="402">
        <f>储备!AM78</f>
        <v>0</v>
      </c>
      <c r="AL126" s="404" t="e">
        <f>储备!AN78</f>
        <v>#DIV/0!</v>
      </c>
      <c r="AM126" s="403" t="str">
        <f>储备!AO78</f>
        <v>进场道路修路</v>
      </c>
      <c r="AN126" s="402">
        <f>储备!AP78</f>
        <v>0</v>
      </c>
      <c r="AO126" s="402">
        <f>储备!AQ78</f>
        <v>0</v>
      </c>
      <c r="AP126" s="370">
        <f>储备!AR78</f>
        <v>0</v>
      </c>
      <c r="AQ126" s="402">
        <f>储备!AS78</f>
        <v>0</v>
      </c>
      <c r="AR126" s="402">
        <f>储备!AT78</f>
        <v>0</v>
      </c>
      <c r="AS126" s="402">
        <f>储备!AU78</f>
        <v>131492</v>
      </c>
      <c r="AT126" s="402">
        <f>储备!AV78</f>
        <v>0</v>
      </c>
      <c r="AU126" s="402">
        <f>储备!AW78</f>
        <v>0</v>
      </c>
      <c r="AV126" s="402">
        <f>储备!AX78</f>
        <v>0</v>
      </c>
      <c r="AW126" s="402">
        <f>储备!AY78</f>
        <v>0</v>
      </c>
      <c r="AX126" s="402">
        <f>储备!AZ78</f>
        <v>0</v>
      </c>
      <c r="AY126" s="402">
        <f>储备!BA78</f>
        <v>0</v>
      </c>
      <c r="AZ126" s="402">
        <f>储备!BB78</f>
        <v>0</v>
      </c>
      <c r="BA126" s="402">
        <f>储备!BC78</f>
        <v>131492</v>
      </c>
      <c r="BB126" s="402">
        <f>储备!BD78</f>
        <v>0</v>
      </c>
      <c r="BC126" s="370" t="str">
        <f>储备!BE78</f>
        <v>能源专班</v>
      </c>
      <c r="BD126" s="370" t="str">
        <f>储备!BF78</f>
        <v>州发改委</v>
      </c>
      <c r="BE126" s="370" t="str">
        <f>储备!BG78</f>
        <v>杨中能</v>
      </c>
      <c r="BF126" s="370" t="str">
        <f>储备!BH78</f>
        <v>阿图什市</v>
      </c>
      <c r="BG126" s="370" t="str">
        <f>储备!BI78</f>
        <v>赵忠</v>
      </c>
      <c r="BH126" s="370" t="str">
        <f>储备!BJ78</f>
        <v>阿图什市发改委</v>
      </c>
      <c r="BI126" s="370" t="str">
        <f>储备!BK78</f>
        <v>杨祥勇</v>
      </c>
      <c r="BJ126" s="402">
        <f>储备!BL78</f>
        <v>13899498046</v>
      </c>
      <c r="BK126" s="402" t="str">
        <f>储备!BM78</f>
        <v>曹厚继</v>
      </c>
      <c r="BL126" s="402">
        <f>储备!BN78</f>
        <v>18910853296</v>
      </c>
      <c r="BM126" s="370" t="str">
        <f>储备!BO78</f>
        <v>上阿图什镇</v>
      </c>
      <c r="BN126" s="370" t="str">
        <f>储备!BP78</f>
        <v>塔西普西卡村</v>
      </c>
      <c r="BO126" s="403" t="str">
        <f>储备!BQ78</f>
        <v>8.15日替换</v>
      </c>
    </row>
  </sheetData>
  <autoFilter ref="A7:BO126">
    <extLst/>
  </autoFilter>
  <mergeCells count="74">
    <mergeCell ref="A2:BO2"/>
    <mergeCell ref="F3:H3"/>
    <mergeCell ref="J3:BO3"/>
    <mergeCell ref="K4:T4"/>
    <mergeCell ref="U4:X4"/>
    <mergeCell ref="Y4:AA4"/>
    <mergeCell ref="AB4:AD4"/>
    <mergeCell ref="AE4:AF4"/>
    <mergeCell ref="AH4:AM4"/>
    <mergeCell ref="AN4:AO4"/>
    <mergeCell ref="AP4:AR4"/>
    <mergeCell ref="AS4:BB4"/>
    <mergeCell ref="BD4:BE4"/>
    <mergeCell ref="BF4:BG4"/>
    <mergeCell ref="BH4:BJ4"/>
    <mergeCell ref="BK4:BL4"/>
    <mergeCell ref="BM4:BN4"/>
    <mergeCell ref="O5:P5"/>
    <mergeCell ref="Q5:R5"/>
    <mergeCell ref="S5:T5"/>
    <mergeCell ref="AH5:AI5"/>
    <mergeCell ref="AJ5:AL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D5:AD6"/>
    <mergeCell ref="AE5:AE6"/>
    <mergeCell ref="AF5:AF6"/>
    <mergeCell ref="AG4:AG6"/>
    <mergeCell ref="AM5:AM6"/>
    <mergeCell ref="AN5:AN6"/>
    <mergeCell ref="AO5:AO6"/>
    <mergeCell ref="AS5:AS6"/>
    <mergeCell ref="AT5:AT6"/>
    <mergeCell ref="AU5:AU6"/>
    <mergeCell ref="AV5:AV6"/>
    <mergeCell ref="AW5:AW6"/>
    <mergeCell ref="AX5:AX6"/>
    <mergeCell ref="AY5:AY6"/>
    <mergeCell ref="AZ5:AZ6"/>
    <mergeCell ref="BA5:BA6"/>
    <mergeCell ref="BB5: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pageMargins left="0.388888888888889" right="0.388888888888889" top="0.388888888888889" bottom="0.388888888888889" header="0.259027777777778" footer="0.259027777777778"/>
  <pageSetup paperSize="9" scale="18"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BO125"/>
  <sheetViews>
    <sheetView zoomScale="90" zoomScaleNormal="90" topLeftCell="AC1" workbookViewId="0">
      <pane ySplit="6" topLeftCell="A7" activePane="bottomLeft" state="frozen"/>
      <selection/>
      <selection pane="bottomLeft" activeCell="I1" sqref="A$1:BO$1048576"/>
    </sheetView>
  </sheetViews>
  <sheetFormatPr defaultColWidth="9" defaultRowHeight="13.5"/>
  <cols>
    <col min="1" max="5" width="9" style="3"/>
    <col min="6" max="6" width="20.6333333333333" style="363" customWidth="1"/>
    <col min="7" max="7" width="33.6333333333333" style="363" customWidth="1"/>
    <col min="8" max="8" width="10.3833333333333" style="3"/>
    <col min="9" max="9" width="9" style="3" hidden="1" customWidth="1"/>
    <col min="10" max="10" width="10.3833333333333" style="3"/>
    <col min="11" max="14" width="9" style="3" hidden="1" customWidth="1"/>
    <col min="15" max="20" width="9" style="3"/>
    <col min="21" max="22" width="10.3833333333333" style="3" hidden="1" customWidth="1"/>
    <col min="23" max="23" width="14.1333333333333" style="3" hidden="1" customWidth="1"/>
    <col min="24" max="24" width="10.3833333333333" style="3"/>
    <col min="25" max="25" width="9" style="3"/>
    <col min="26" max="26" width="12.6333333333333" style="364"/>
    <col min="27" max="30" width="9" style="3"/>
    <col min="31" max="32" width="12.8833333333333" style="3"/>
    <col min="33" max="33" width="15.6333333333333" style="365"/>
    <col min="34" max="37" width="9" style="3"/>
    <col min="38" max="38" width="12.6333333333333" style="364"/>
    <col min="39" max="39" width="18.3333333333333" style="363" customWidth="1"/>
    <col min="40" max="44" width="9" style="3"/>
    <col min="45" max="45" width="10.3833333333333" style="3" hidden="1" customWidth="1"/>
    <col min="46" max="46" width="9" style="3" hidden="1" customWidth="1"/>
    <col min="47" max="47" width="9.25833333333333" style="3" hidden="1" customWidth="1"/>
    <col min="48" max="52" width="9" style="3" hidden="1" customWidth="1"/>
    <col min="53" max="53" width="9.25833333333333" style="3" hidden="1" customWidth="1"/>
    <col min="54" max="54" width="9" style="3" hidden="1" customWidth="1"/>
    <col min="55" max="61" width="15.6333333333333" style="366" customWidth="1"/>
    <col min="62" max="62" width="15.6333333333333" style="3" customWidth="1"/>
    <col min="63" max="64" width="15.6333333333333" style="3" hidden="1" customWidth="1"/>
    <col min="65" max="66" width="15.6333333333333" style="366" hidden="1" customWidth="1"/>
    <col min="67" max="67" width="15.6333333333333" style="363" customWidth="1"/>
  </cols>
  <sheetData>
    <row r="2" ht="27.75" spans="1:67">
      <c r="A2" s="133" t="s">
        <v>2121</v>
      </c>
      <c r="B2" s="134"/>
      <c r="C2" s="134"/>
      <c r="D2" s="134"/>
      <c r="E2" s="134"/>
      <c r="F2" s="135"/>
      <c r="G2" s="135"/>
      <c r="H2" s="136"/>
      <c r="I2" s="136"/>
      <c r="J2" s="136"/>
      <c r="K2" s="136"/>
      <c r="L2" s="136"/>
      <c r="M2" s="136"/>
      <c r="N2" s="136"/>
      <c r="O2" s="136"/>
      <c r="P2" s="136"/>
      <c r="Q2" s="136"/>
      <c r="R2" s="136"/>
      <c r="S2" s="136"/>
      <c r="T2" s="136"/>
      <c r="U2" s="136"/>
      <c r="V2" s="136"/>
      <c r="W2" s="136"/>
      <c r="X2" s="136"/>
      <c r="Y2" s="136"/>
      <c r="Z2" s="376"/>
      <c r="AA2" s="136"/>
      <c r="AB2" s="136"/>
      <c r="AC2" s="136"/>
      <c r="AD2" s="136"/>
      <c r="AE2" s="136"/>
      <c r="AF2" s="136"/>
      <c r="AG2" s="382"/>
      <c r="AH2" s="136"/>
      <c r="AI2" s="183"/>
      <c r="AJ2" s="136"/>
      <c r="AK2" s="136"/>
      <c r="AL2" s="376"/>
      <c r="AM2" s="134"/>
      <c r="AN2" s="134"/>
      <c r="AO2" s="134"/>
      <c r="AP2" s="134"/>
      <c r="AQ2" s="134"/>
      <c r="AR2" s="134"/>
      <c r="AS2" s="136"/>
      <c r="AT2" s="136"/>
      <c r="AU2" s="136"/>
      <c r="AV2" s="136"/>
      <c r="AW2" s="136"/>
      <c r="AX2" s="136"/>
      <c r="AY2" s="136"/>
      <c r="AZ2" s="136"/>
      <c r="BA2" s="136"/>
      <c r="BB2" s="136"/>
      <c r="BC2" s="136"/>
      <c r="BD2" s="136"/>
      <c r="BE2" s="136"/>
      <c r="BF2" s="136"/>
      <c r="BG2" s="136"/>
      <c r="BH2" s="136"/>
      <c r="BI2" s="134"/>
      <c r="BJ2" s="134"/>
      <c r="BK2" s="134"/>
      <c r="BL2" s="134"/>
      <c r="BM2" s="134"/>
      <c r="BN2" s="134"/>
      <c r="BO2" s="135"/>
    </row>
    <row r="3" ht="23.25" spans="1:67">
      <c r="A3" s="120"/>
      <c r="B3" s="120"/>
      <c r="C3" s="120"/>
      <c r="D3" s="120"/>
      <c r="E3" s="120"/>
      <c r="F3" s="239"/>
      <c r="G3" s="239"/>
      <c r="H3" s="239"/>
      <c r="I3" s="239"/>
      <c r="J3" s="153" t="s">
        <v>2</v>
      </c>
      <c r="K3" s="167"/>
      <c r="L3" s="167"/>
      <c r="M3" s="167"/>
      <c r="N3" s="167"/>
      <c r="O3" s="167"/>
      <c r="P3" s="167"/>
      <c r="Q3" s="167"/>
      <c r="R3" s="167"/>
      <c r="S3" s="167"/>
      <c r="T3" s="167"/>
      <c r="U3" s="167"/>
      <c r="V3" s="167"/>
      <c r="W3" s="167"/>
      <c r="X3" s="167"/>
      <c r="Y3" s="167"/>
      <c r="Z3" s="377"/>
      <c r="AA3" s="167"/>
      <c r="AB3" s="167"/>
      <c r="AC3" s="167"/>
      <c r="AD3" s="167"/>
      <c r="AE3" s="167"/>
      <c r="AF3" s="167"/>
      <c r="AG3" s="383"/>
      <c r="AH3" s="167"/>
      <c r="AI3" s="185"/>
      <c r="AJ3" s="167"/>
      <c r="AK3" s="167"/>
      <c r="AL3" s="377"/>
      <c r="AM3" s="184"/>
      <c r="AN3" s="184"/>
      <c r="AO3" s="184"/>
      <c r="AP3" s="184"/>
      <c r="AQ3" s="184"/>
      <c r="AR3" s="184"/>
      <c r="AS3" s="167"/>
      <c r="AT3" s="167"/>
      <c r="AU3" s="167"/>
      <c r="AV3" s="167"/>
      <c r="AW3" s="167"/>
      <c r="AX3" s="167"/>
      <c r="AY3" s="167"/>
      <c r="AZ3" s="167"/>
      <c r="BA3" s="167"/>
      <c r="BB3" s="167"/>
      <c r="BC3" s="167"/>
      <c r="BD3" s="167"/>
      <c r="BE3" s="167"/>
      <c r="BF3" s="167"/>
      <c r="BG3" s="167"/>
      <c r="BH3" s="167"/>
      <c r="BI3" s="184"/>
      <c r="BJ3" s="184"/>
      <c r="BK3" s="184"/>
      <c r="BL3" s="184"/>
      <c r="BM3" s="184"/>
      <c r="BN3" s="184"/>
      <c r="BO3" s="395"/>
    </row>
    <row r="4" ht="30" customHeight="1" spans="1:67">
      <c r="A4" s="276" t="s">
        <v>561</v>
      </c>
      <c r="B4" s="141" t="s">
        <v>562</v>
      </c>
      <c r="C4" s="141" t="s">
        <v>563</v>
      </c>
      <c r="D4" s="141" t="s">
        <v>564</v>
      </c>
      <c r="E4" s="141"/>
      <c r="F4" s="276" t="s">
        <v>565</v>
      </c>
      <c r="G4" s="276" t="s">
        <v>566</v>
      </c>
      <c r="H4" s="156" t="s">
        <v>567</v>
      </c>
      <c r="I4" s="371" t="s">
        <v>568</v>
      </c>
      <c r="J4" s="155" t="s">
        <v>11</v>
      </c>
      <c r="K4" s="156" t="s">
        <v>569</v>
      </c>
      <c r="L4" s="156"/>
      <c r="M4" s="156"/>
      <c r="N4" s="156"/>
      <c r="O4" s="156"/>
      <c r="P4" s="156"/>
      <c r="Q4" s="156"/>
      <c r="R4" s="156"/>
      <c r="S4" s="156"/>
      <c r="T4" s="156"/>
      <c r="U4" s="372" t="s">
        <v>570</v>
      </c>
      <c r="V4" s="373"/>
      <c r="W4" s="373"/>
      <c r="X4" s="159"/>
      <c r="Y4" s="156" t="s">
        <v>571</v>
      </c>
      <c r="Z4" s="378"/>
      <c r="AA4" s="156"/>
      <c r="AB4" s="373" t="s">
        <v>572</v>
      </c>
      <c r="AC4" s="373"/>
      <c r="AD4" s="373"/>
      <c r="AE4" s="373" t="s">
        <v>2112</v>
      </c>
      <c r="AF4" s="159"/>
      <c r="AG4" s="181" t="s">
        <v>574</v>
      </c>
      <c r="AH4" s="189" t="s">
        <v>575</v>
      </c>
      <c r="AI4" s="188"/>
      <c r="AJ4" s="189"/>
      <c r="AK4" s="189"/>
      <c r="AL4" s="384"/>
      <c r="AM4" s="187"/>
      <c r="AN4" s="373" t="s">
        <v>576</v>
      </c>
      <c r="AO4" s="159"/>
      <c r="AP4" s="142" t="s">
        <v>577</v>
      </c>
      <c r="AQ4" s="142"/>
      <c r="AR4" s="142"/>
      <c r="AS4" s="29" t="s">
        <v>578</v>
      </c>
      <c r="AT4" s="39"/>
      <c r="AU4" s="39"/>
      <c r="AV4" s="39"/>
      <c r="AW4" s="39"/>
      <c r="AX4" s="39"/>
      <c r="AY4" s="39"/>
      <c r="AZ4" s="39"/>
      <c r="BA4" s="39"/>
      <c r="BB4" s="39"/>
      <c r="BC4" s="156" t="s">
        <v>579</v>
      </c>
      <c r="BD4" s="156" t="s">
        <v>580</v>
      </c>
      <c r="BE4" s="39"/>
      <c r="BF4" s="156" t="s">
        <v>581</v>
      </c>
      <c r="BG4" s="39"/>
      <c r="BH4" s="215" t="s">
        <v>25</v>
      </c>
      <c r="BI4" s="215"/>
      <c r="BJ4" s="215"/>
      <c r="BK4" s="392" t="s">
        <v>582</v>
      </c>
      <c r="BL4" s="393"/>
      <c r="BM4" s="396" t="s">
        <v>583</v>
      </c>
      <c r="BN4" s="393"/>
      <c r="BO4" s="397" t="s">
        <v>584</v>
      </c>
    </row>
    <row r="5" ht="45" spans="1:67">
      <c r="A5" s="142"/>
      <c r="B5" s="37"/>
      <c r="C5" s="37"/>
      <c r="D5" s="141"/>
      <c r="E5" s="141"/>
      <c r="F5" s="142"/>
      <c r="G5" s="142"/>
      <c r="H5" s="39"/>
      <c r="I5" s="297"/>
      <c r="J5" s="157"/>
      <c r="K5" s="156" t="s">
        <v>585</v>
      </c>
      <c r="L5" s="156" t="s">
        <v>586</v>
      </c>
      <c r="M5" s="156" t="s">
        <v>587</v>
      </c>
      <c r="N5" s="156" t="s">
        <v>588</v>
      </c>
      <c r="O5" s="372" t="s">
        <v>589</v>
      </c>
      <c r="P5" s="159"/>
      <c r="Q5" s="372" t="s">
        <v>590</v>
      </c>
      <c r="R5" s="159"/>
      <c r="S5" s="156" t="s">
        <v>591</v>
      </c>
      <c r="T5" s="156"/>
      <c r="U5" s="374" t="s">
        <v>592</v>
      </c>
      <c r="V5" s="374" t="s">
        <v>593</v>
      </c>
      <c r="W5" s="374" t="s">
        <v>594</v>
      </c>
      <c r="X5" s="374" t="s">
        <v>595</v>
      </c>
      <c r="Y5" s="374" t="str">
        <f>新建!AA5</f>
        <v>10月31日年度投资完成</v>
      </c>
      <c r="Z5" s="379" t="s">
        <v>596</v>
      </c>
      <c r="AA5" s="374" t="s">
        <v>2113</v>
      </c>
      <c r="AB5" s="374" t="s">
        <v>598</v>
      </c>
      <c r="AC5" s="374" t="s">
        <v>599</v>
      </c>
      <c r="AD5" s="374" t="s">
        <v>2114</v>
      </c>
      <c r="AE5" s="374" t="s">
        <v>2115</v>
      </c>
      <c r="AF5" s="374" t="s">
        <v>600</v>
      </c>
      <c r="AG5" s="181"/>
      <c r="AH5" s="385" t="str">
        <f>新建!AJ5</f>
        <v>6月30日开工数</v>
      </c>
      <c r="AI5" s="188"/>
      <c r="AJ5" s="373" t="s">
        <v>602</v>
      </c>
      <c r="AK5" s="189"/>
      <c r="AL5" s="384"/>
      <c r="AM5" s="276" t="s">
        <v>603</v>
      </c>
      <c r="AN5" s="386" t="s">
        <v>51</v>
      </c>
      <c r="AO5" s="386" t="s">
        <v>604</v>
      </c>
      <c r="AP5" s="268" t="s">
        <v>605</v>
      </c>
      <c r="AQ5" s="268" t="s">
        <v>606</v>
      </c>
      <c r="AR5" s="268" t="s">
        <v>607</v>
      </c>
      <c r="AS5" s="29" t="s">
        <v>608</v>
      </c>
      <c r="AT5" s="156" t="s">
        <v>609</v>
      </c>
      <c r="AU5" s="156" t="s">
        <v>610</v>
      </c>
      <c r="AV5" s="156" t="s">
        <v>611</v>
      </c>
      <c r="AW5" s="156" t="s">
        <v>612</v>
      </c>
      <c r="AX5" s="156" t="s">
        <v>613</v>
      </c>
      <c r="AY5" s="156" t="s">
        <v>614</v>
      </c>
      <c r="AZ5" s="156" t="s">
        <v>615</v>
      </c>
      <c r="BA5" s="156" t="s">
        <v>616</v>
      </c>
      <c r="BB5" s="156" t="s">
        <v>617</v>
      </c>
      <c r="BC5" s="39"/>
      <c r="BD5" s="156" t="s">
        <v>618</v>
      </c>
      <c r="BE5" s="156" t="s">
        <v>619</v>
      </c>
      <c r="BF5" s="156" t="s">
        <v>620</v>
      </c>
      <c r="BG5" s="156" t="s">
        <v>619</v>
      </c>
      <c r="BH5" s="156" t="s">
        <v>621</v>
      </c>
      <c r="BI5" s="156" t="s">
        <v>622</v>
      </c>
      <c r="BJ5" s="394" t="s">
        <v>623</v>
      </c>
      <c r="BK5" s="156" t="s">
        <v>624</v>
      </c>
      <c r="BL5" s="394" t="s">
        <v>623</v>
      </c>
      <c r="BM5" s="398" t="s">
        <v>72</v>
      </c>
      <c r="BN5" s="398" t="s">
        <v>73</v>
      </c>
      <c r="BO5" s="223"/>
    </row>
    <row r="6" ht="31" customHeight="1" spans="1:67">
      <c r="A6" s="142"/>
      <c r="B6" s="37"/>
      <c r="C6" s="37"/>
      <c r="D6" s="367" t="s">
        <v>625</v>
      </c>
      <c r="E6" s="367" t="s">
        <v>626</v>
      </c>
      <c r="F6" s="142"/>
      <c r="G6" s="142"/>
      <c r="H6" s="39"/>
      <c r="I6" s="298"/>
      <c r="J6" s="160"/>
      <c r="K6" s="39"/>
      <c r="L6" s="39"/>
      <c r="M6" s="39"/>
      <c r="N6" s="39"/>
      <c r="O6" s="156" t="s">
        <v>627</v>
      </c>
      <c r="P6" s="39" t="s">
        <v>628</v>
      </c>
      <c r="Q6" s="156" t="s">
        <v>627</v>
      </c>
      <c r="R6" s="39" t="s">
        <v>628</v>
      </c>
      <c r="S6" s="39" t="s">
        <v>2116</v>
      </c>
      <c r="T6" s="39" t="s">
        <v>2117</v>
      </c>
      <c r="U6" s="164"/>
      <c r="V6" s="164"/>
      <c r="W6" s="164"/>
      <c r="X6" s="164"/>
      <c r="Y6" s="164"/>
      <c r="Z6" s="380"/>
      <c r="AA6" s="164"/>
      <c r="AB6" s="164"/>
      <c r="AC6" s="164"/>
      <c r="AD6" s="164"/>
      <c r="AE6" s="164"/>
      <c r="AF6" s="164"/>
      <c r="AG6" s="181"/>
      <c r="AH6" s="142" t="s">
        <v>633</v>
      </c>
      <c r="AI6" s="387" t="s">
        <v>634</v>
      </c>
      <c r="AJ6" s="159" t="s">
        <v>635</v>
      </c>
      <c r="AK6" s="39" t="s">
        <v>636</v>
      </c>
      <c r="AL6" s="378" t="s">
        <v>84</v>
      </c>
      <c r="AM6" s="142"/>
      <c r="AN6" s="194"/>
      <c r="AO6" s="194"/>
      <c r="AP6" s="268"/>
      <c r="AQ6" s="268"/>
      <c r="AR6" s="268"/>
      <c r="AS6" s="29"/>
      <c r="AT6" s="39"/>
      <c r="AU6" s="39"/>
      <c r="AV6" s="39"/>
      <c r="AW6" s="39"/>
      <c r="AX6" s="39"/>
      <c r="AY6" s="39"/>
      <c r="AZ6" s="39"/>
      <c r="BA6" s="39"/>
      <c r="BB6" s="39"/>
      <c r="BC6" s="39"/>
      <c r="BD6" s="39"/>
      <c r="BE6" s="156" t="s">
        <v>66</v>
      </c>
      <c r="BF6" s="156" t="s">
        <v>67</v>
      </c>
      <c r="BG6" s="156" t="s">
        <v>66</v>
      </c>
      <c r="BH6" s="156"/>
      <c r="BI6" s="156" t="s">
        <v>69</v>
      </c>
      <c r="BJ6" s="215" t="s">
        <v>70</v>
      </c>
      <c r="BK6" s="156"/>
      <c r="BL6" s="215"/>
      <c r="BM6" s="399"/>
      <c r="BN6" s="399"/>
      <c r="BO6" s="223"/>
    </row>
    <row r="7" s="17" customFormat="1" ht="42" customHeight="1" spans="1:67">
      <c r="A7" s="142" t="s">
        <v>608</v>
      </c>
      <c r="B7" s="37">
        <f>B8+B27+B93</f>
        <v>115</v>
      </c>
      <c r="C7" s="37"/>
      <c r="D7" s="37">
        <f t="shared" ref="D7:Y7" si="0">D8+D27+D93</f>
        <v>109</v>
      </c>
      <c r="E7" s="37">
        <f t="shared" si="0"/>
        <v>518262</v>
      </c>
      <c r="F7" s="142"/>
      <c r="G7" s="142"/>
      <c r="H7" s="37">
        <f t="shared" si="0"/>
        <v>2253204.14</v>
      </c>
      <c r="I7" s="37">
        <f t="shared" si="0"/>
        <v>108259</v>
      </c>
      <c r="J7" s="37">
        <f t="shared" si="0"/>
        <v>621092.14</v>
      </c>
      <c r="K7" s="37">
        <f t="shared" si="0"/>
        <v>108</v>
      </c>
      <c r="L7" s="37">
        <f t="shared" si="0"/>
        <v>109</v>
      </c>
      <c r="M7" s="37">
        <f t="shared" si="0"/>
        <v>109</v>
      </c>
      <c r="N7" s="37">
        <f t="shared" si="0"/>
        <v>110</v>
      </c>
      <c r="O7" s="37">
        <f t="shared" si="0"/>
        <v>111</v>
      </c>
      <c r="P7" s="37">
        <f t="shared" si="0"/>
        <v>4</v>
      </c>
      <c r="Q7" s="37">
        <f t="shared" si="0"/>
        <v>107</v>
      </c>
      <c r="R7" s="37">
        <f t="shared" si="0"/>
        <v>5</v>
      </c>
      <c r="S7" s="37">
        <f t="shared" si="0"/>
        <v>4</v>
      </c>
      <c r="T7" s="37">
        <f t="shared" si="0"/>
        <v>104</v>
      </c>
      <c r="U7" s="37">
        <f t="shared" si="0"/>
        <v>575692.14</v>
      </c>
      <c r="V7" s="37">
        <f t="shared" si="0"/>
        <v>562792.14</v>
      </c>
      <c r="W7" s="37">
        <f t="shared" si="0"/>
        <v>0.00263492063492063</v>
      </c>
      <c r="X7" s="37">
        <f t="shared" si="0"/>
        <v>557742.14</v>
      </c>
      <c r="Y7" s="37">
        <f t="shared" si="0"/>
        <v>354013</v>
      </c>
      <c r="Z7" s="180">
        <f>Y7/J7</f>
        <v>0.569984672483538</v>
      </c>
      <c r="AA7" s="37">
        <f t="shared" ref="AA7:AC7" si="1">AA8+AA27+AA93</f>
        <v>227376</v>
      </c>
      <c r="AB7" s="37">
        <f t="shared" si="1"/>
        <v>90</v>
      </c>
      <c r="AC7" s="37">
        <f t="shared" si="1"/>
        <v>240813</v>
      </c>
      <c r="AD7" s="142"/>
      <c r="AE7" s="37">
        <f t="shared" ref="AE7:AH7" si="2">AE8+AE27+AE93</f>
        <v>418306.605</v>
      </c>
      <c r="AF7" s="175">
        <f t="shared" si="2"/>
        <v>-64293.605</v>
      </c>
      <c r="AG7" s="181"/>
      <c r="AH7" s="175">
        <f t="shared" si="2"/>
        <v>104</v>
      </c>
      <c r="AI7" s="195">
        <f>AH7/B7</f>
        <v>0.904347826086957</v>
      </c>
      <c r="AJ7" s="175">
        <f t="shared" ref="AJ7:AO7" si="3">AJ8+AJ27+AJ93</f>
        <v>2407</v>
      </c>
      <c r="AK7" s="175">
        <f t="shared" si="3"/>
        <v>1942</v>
      </c>
      <c r="AL7" s="378">
        <f>AK7/AJ7</f>
        <v>0.80681346073951</v>
      </c>
      <c r="AM7" s="142"/>
      <c r="AN7" s="175">
        <f t="shared" si="3"/>
        <v>92.6</v>
      </c>
      <c r="AO7" s="175">
        <f t="shared" si="3"/>
        <v>11.4</v>
      </c>
      <c r="AP7" s="142"/>
      <c r="AQ7" s="142"/>
      <c r="AR7" s="142"/>
      <c r="AS7" s="175">
        <f t="shared" ref="AS7:BB7" si="4">AS8+AS27+AS93</f>
        <v>621092.14</v>
      </c>
      <c r="AT7" s="175">
        <f t="shared" si="4"/>
        <v>58235</v>
      </c>
      <c r="AU7" s="175">
        <f t="shared" si="4"/>
        <v>27396</v>
      </c>
      <c r="AV7" s="175">
        <f t="shared" si="4"/>
        <v>15401</v>
      </c>
      <c r="AW7" s="175">
        <f t="shared" si="4"/>
        <v>58574.14</v>
      </c>
      <c r="AX7" s="175">
        <f t="shared" si="4"/>
        <v>17235</v>
      </c>
      <c r="AY7" s="175">
        <f t="shared" si="4"/>
        <v>74000</v>
      </c>
      <c r="AZ7" s="175">
        <f t="shared" si="4"/>
        <v>39376</v>
      </c>
      <c r="BA7" s="175">
        <f t="shared" si="4"/>
        <v>329449</v>
      </c>
      <c r="BB7" s="175">
        <f t="shared" si="4"/>
        <v>1426</v>
      </c>
      <c r="BC7" s="39"/>
      <c r="BD7" s="39"/>
      <c r="BE7" s="156"/>
      <c r="BF7" s="156"/>
      <c r="BG7" s="156"/>
      <c r="BH7" s="156"/>
      <c r="BI7" s="156"/>
      <c r="BJ7" s="215"/>
      <c r="BK7" s="156"/>
      <c r="BL7" s="215"/>
      <c r="BM7" s="394"/>
      <c r="BN7" s="394"/>
      <c r="BO7" s="223"/>
    </row>
    <row r="8" s="17" customFormat="1" ht="42" customHeight="1" spans="1:67">
      <c r="A8" s="390" t="s">
        <v>2118</v>
      </c>
      <c r="B8" s="390">
        <f>SUM(B9:B26)</f>
        <v>18</v>
      </c>
      <c r="C8" s="390"/>
      <c r="D8" s="390">
        <f t="shared" ref="D8:Y8" si="5">SUM(D9:D26)</f>
        <v>18</v>
      </c>
      <c r="E8" s="390">
        <f t="shared" si="5"/>
        <v>111585</v>
      </c>
      <c r="F8" s="369"/>
      <c r="G8" s="369"/>
      <c r="H8" s="390">
        <f t="shared" si="5"/>
        <v>780080</v>
      </c>
      <c r="I8" s="390">
        <f t="shared" si="5"/>
        <v>108259</v>
      </c>
      <c r="J8" s="390">
        <f t="shared" si="5"/>
        <v>145020</v>
      </c>
      <c r="K8" s="390">
        <f t="shared" si="5"/>
        <v>18</v>
      </c>
      <c r="L8" s="390">
        <f t="shared" si="5"/>
        <v>18</v>
      </c>
      <c r="M8" s="390">
        <f t="shared" si="5"/>
        <v>18</v>
      </c>
      <c r="N8" s="390">
        <f t="shared" si="5"/>
        <v>18</v>
      </c>
      <c r="O8" s="390">
        <f t="shared" si="5"/>
        <v>18</v>
      </c>
      <c r="P8" s="390">
        <f t="shared" si="5"/>
        <v>0</v>
      </c>
      <c r="Q8" s="390">
        <f t="shared" si="5"/>
        <v>18</v>
      </c>
      <c r="R8" s="390">
        <f t="shared" si="5"/>
        <v>0</v>
      </c>
      <c r="S8" s="390">
        <f t="shared" si="5"/>
        <v>0</v>
      </c>
      <c r="T8" s="390">
        <f t="shared" si="5"/>
        <v>18</v>
      </c>
      <c r="U8" s="390">
        <f t="shared" si="5"/>
        <v>145020</v>
      </c>
      <c r="V8" s="390">
        <f t="shared" si="5"/>
        <v>145020</v>
      </c>
      <c r="W8" s="390">
        <f t="shared" si="5"/>
        <v>0</v>
      </c>
      <c r="X8" s="390">
        <f t="shared" si="5"/>
        <v>145020</v>
      </c>
      <c r="Y8" s="390">
        <f t="shared" si="5"/>
        <v>124800</v>
      </c>
      <c r="Z8" s="180">
        <f>Y8/J8</f>
        <v>0.860570955730244</v>
      </c>
      <c r="AA8" s="390">
        <f t="shared" ref="AA8:AC8" si="6">SUM(AA9:AA26)</f>
        <v>79740</v>
      </c>
      <c r="AB8" s="390">
        <f t="shared" si="6"/>
        <v>18</v>
      </c>
      <c r="AC8" s="390">
        <f t="shared" si="6"/>
        <v>79068</v>
      </c>
      <c r="AD8" s="390"/>
      <c r="AE8" s="390">
        <f t="shared" ref="AE8:AH8" si="7">SUM(AE9:AE26)</f>
        <v>108765</v>
      </c>
      <c r="AF8" s="175">
        <f t="shared" si="7"/>
        <v>16035</v>
      </c>
      <c r="AG8" s="401"/>
      <c r="AH8" s="390">
        <f t="shared" si="7"/>
        <v>18</v>
      </c>
      <c r="AI8" s="195">
        <f>AH8/B8</f>
        <v>1</v>
      </c>
      <c r="AJ8" s="390">
        <f>SUM(AJ9:AJ26)</f>
        <v>845</v>
      </c>
      <c r="AK8" s="390">
        <f>SUM(AK9:AK26)</f>
        <v>740</v>
      </c>
      <c r="AL8" s="378">
        <f>AK8/AJ8</f>
        <v>0.875739644970414</v>
      </c>
      <c r="AM8" s="369"/>
      <c r="AN8" s="368">
        <f>B8</f>
        <v>18</v>
      </c>
      <c r="AO8" s="368">
        <f>AH8-AN8</f>
        <v>0</v>
      </c>
      <c r="AP8" s="390"/>
      <c r="AQ8" s="390"/>
      <c r="AR8" s="390"/>
      <c r="AS8" s="390">
        <f t="shared" ref="AS8:BB8" si="8">SUM(AS9:AS26)</f>
        <v>145020</v>
      </c>
      <c r="AT8" s="390">
        <f t="shared" si="8"/>
        <v>32300</v>
      </c>
      <c r="AU8" s="390">
        <f t="shared" si="8"/>
        <v>0</v>
      </c>
      <c r="AV8" s="390">
        <f t="shared" si="8"/>
        <v>1350</v>
      </c>
      <c r="AW8" s="390">
        <f t="shared" si="8"/>
        <v>0</v>
      </c>
      <c r="AX8" s="390">
        <f t="shared" si="8"/>
        <v>12435</v>
      </c>
      <c r="AY8" s="390">
        <f t="shared" si="8"/>
        <v>26000</v>
      </c>
      <c r="AZ8" s="390">
        <f t="shared" si="8"/>
        <v>0</v>
      </c>
      <c r="BA8" s="390">
        <f t="shared" si="8"/>
        <v>72935</v>
      </c>
      <c r="BB8" s="390">
        <f t="shared" si="8"/>
        <v>0</v>
      </c>
      <c r="BC8" s="390"/>
      <c r="BD8" s="390"/>
      <c r="BE8" s="390"/>
      <c r="BF8" s="390"/>
      <c r="BG8" s="390"/>
      <c r="BH8" s="390"/>
      <c r="BI8" s="390"/>
      <c r="BJ8" s="390"/>
      <c r="BK8" s="390"/>
      <c r="BL8" s="390"/>
      <c r="BM8" s="390"/>
      <c r="BN8" s="390"/>
      <c r="BO8" s="369"/>
    </row>
    <row r="9" ht="42" customHeight="1" spans="1:67">
      <c r="A9" s="370">
        <f>续建!A17</f>
        <v>2</v>
      </c>
      <c r="B9" s="370">
        <f>续建!B17</f>
        <v>1</v>
      </c>
      <c r="C9" s="370" t="str">
        <f>续建!C17</f>
        <v>阿克陶县</v>
      </c>
      <c r="D9" s="370">
        <f>续建!D17</f>
        <v>1</v>
      </c>
      <c r="E9" s="370">
        <f>续建!E17</f>
        <v>30000</v>
      </c>
      <c r="F9" s="370" t="str">
        <f>续建!F17</f>
        <v>库尔干水利枢纽工程</v>
      </c>
      <c r="G9" s="370" t="str">
        <f>续建!G17</f>
        <v>总库容1.25亿立方米，电站装机24万千瓦</v>
      </c>
      <c r="H9" s="370">
        <f>续建!H17</f>
        <v>170536</v>
      </c>
      <c r="I9" s="370">
        <f>续建!I17</f>
        <v>17153</v>
      </c>
      <c r="J9" s="370">
        <f>续建!J17</f>
        <v>30000</v>
      </c>
      <c r="K9" s="370">
        <f>续建!K17</f>
        <v>1</v>
      </c>
      <c r="L9" s="370">
        <f>续建!L17</f>
        <v>1</v>
      </c>
      <c r="M9" s="370">
        <f>续建!M17</f>
        <v>1</v>
      </c>
      <c r="N9" s="370">
        <f>续建!N17</f>
        <v>1</v>
      </c>
      <c r="O9" s="370">
        <f>续建!O17</f>
        <v>1</v>
      </c>
      <c r="P9" s="370">
        <f>续建!P17</f>
        <v>0</v>
      </c>
      <c r="Q9" s="370">
        <f>续建!Q17</f>
        <v>1</v>
      </c>
      <c r="R9" s="370">
        <f>续建!R17</f>
        <v>0</v>
      </c>
      <c r="S9" s="370">
        <f>续建!S17</f>
        <v>0</v>
      </c>
      <c r="T9" s="370">
        <f>续建!T17</f>
        <v>1</v>
      </c>
      <c r="U9" s="370">
        <f>续建!U17</f>
        <v>30000</v>
      </c>
      <c r="V9" s="370">
        <f>续建!V17</f>
        <v>30000</v>
      </c>
      <c r="W9" s="370">
        <f>续建!W17</f>
        <v>0</v>
      </c>
      <c r="X9" s="370">
        <f>续建!X17</f>
        <v>30000</v>
      </c>
      <c r="Y9" s="370">
        <f>续建!Y17</f>
        <v>27500</v>
      </c>
      <c r="Z9" s="381">
        <f>续建!Z17</f>
        <v>0.916666666666667</v>
      </c>
      <c r="AA9" s="370">
        <f>续建!AA17</f>
        <v>10000</v>
      </c>
      <c r="AB9" s="370">
        <f>续建!AB17</f>
        <v>1</v>
      </c>
      <c r="AC9" s="370">
        <f>续建!AC17</f>
        <v>19613</v>
      </c>
      <c r="AD9" s="370">
        <f>续建!AD17</f>
        <v>0</v>
      </c>
      <c r="AE9" s="370">
        <f>续建!AE17</f>
        <v>22500</v>
      </c>
      <c r="AF9" s="370">
        <f>续建!AF17</f>
        <v>5000</v>
      </c>
      <c r="AG9" s="389">
        <f>续建!AG17</f>
        <v>44562</v>
      </c>
      <c r="AH9" s="370">
        <f>续建!AH17</f>
        <v>1</v>
      </c>
      <c r="AI9" s="370">
        <f>续建!AI17</f>
        <v>0</v>
      </c>
      <c r="AJ9" s="370">
        <f>续建!AJ17</f>
        <v>60</v>
      </c>
      <c r="AK9" s="370">
        <f>续建!AK17</f>
        <v>60</v>
      </c>
      <c r="AL9" s="381">
        <f>续建!AL17</f>
        <v>1</v>
      </c>
      <c r="AM9" s="370" t="str">
        <f>续建!AM17</f>
        <v>复工准备进行主体工程退水渠开挖，溢洪道引渠段开挖，大坝左岸坝前古河曹堆积体开挖。临建工程1号交通洞出口洞开挖，1号交通洞洞内底板混凝土浇筑工作。</v>
      </c>
      <c r="AN9" s="370">
        <f>续建!AN17</f>
        <v>0</v>
      </c>
      <c r="AO9" s="370">
        <f>续建!AO17</f>
        <v>0</v>
      </c>
      <c r="AP9" s="370" t="str">
        <f>续建!AP17</f>
        <v>车辆材料的问题，喀什粉煤灰材料运输车辆进不来，领导需要前往乌鲁木齐资金下拨手续，大工需求钢筋工、混凝土工需要到喀什找，存在20多人缺口</v>
      </c>
      <c r="AQ9" s="370">
        <f>续建!AQ17</f>
        <v>0</v>
      </c>
      <c r="AR9" s="370">
        <f>续建!AR17</f>
        <v>0</v>
      </c>
      <c r="AS9" s="370">
        <f>续建!AS17</f>
        <v>30000</v>
      </c>
      <c r="AT9" s="370">
        <f>续建!AT17</f>
        <v>30000</v>
      </c>
      <c r="AU9" s="370">
        <f>续建!AU17</f>
        <v>0</v>
      </c>
      <c r="AV9" s="370">
        <f>续建!AV17</f>
        <v>0</v>
      </c>
      <c r="AW9" s="370">
        <f>续建!AW17</f>
        <v>0</v>
      </c>
      <c r="AX9" s="370">
        <f>续建!AX17</f>
        <v>0</v>
      </c>
      <c r="AY9" s="370">
        <f>续建!AY17</f>
        <v>0</v>
      </c>
      <c r="AZ9" s="370">
        <f>续建!AZ17</f>
        <v>0</v>
      </c>
      <c r="BA9" s="370">
        <f>续建!BA17</f>
        <v>0</v>
      </c>
      <c r="BB9" s="370">
        <f>续建!BB17</f>
        <v>0</v>
      </c>
      <c r="BC9" s="370" t="str">
        <f>续建!BC17</f>
        <v>水利专班</v>
      </c>
      <c r="BD9" s="370" t="str">
        <f>续建!BD17</f>
        <v>州水利局</v>
      </c>
      <c r="BE9" s="370" t="str">
        <f>续建!BE17</f>
        <v>邹健</v>
      </c>
      <c r="BF9" s="370" t="str">
        <f>续建!BF17</f>
        <v>阿克陶县</v>
      </c>
      <c r="BG9" s="370" t="str">
        <f>续建!BG17</f>
        <v>斯马依力江·买买提</v>
      </c>
      <c r="BH9" s="370" t="str">
        <f>续建!BH17</f>
        <v>阿克陶县水利局</v>
      </c>
      <c r="BI9" s="370" t="str">
        <f>续建!BI17</f>
        <v>陈双喜</v>
      </c>
      <c r="BJ9" s="370">
        <f>续建!BJ17</f>
        <v>17699870666</v>
      </c>
      <c r="BK9" s="370" t="str">
        <f>续建!BK17</f>
        <v>孟令起  </v>
      </c>
      <c r="BL9" s="370">
        <f>续建!BL17</f>
        <v>13704342340</v>
      </c>
      <c r="BM9" s="370" t="str">
        <f>续建!BM17</f>
        <v>巴仁乡</v>
      </c>
      <c r="BN9" s="370" t="str">
        <f>续建!BN17</f>
        <v>罕铁力克村</v>
      </c>
      <c r="BO9" s="370">
        <f>续建!BO17</f>
        <v>0</v>
      </c>
    </row>
    <row r="10" ht="42" customHeight="1" spans="1:67">
      <c r="A10" s="370">
        <f>续建!A24</f>
        <v>7</v>
      </c>
      <c r="B10" s="370">
        <f>续建!B24</f>
        <v>1</v>
      </c>
      <c r="C10" s="370" t="str">
        <f>续建!C24</f>
        <v>阿克陶县</v>
      </c>
      <c r="D10" s="370">
        <f>续建!D24</f>
        <v>1</v>
      </c>
      <c r="E10" s="370">
        <f>续建!E24</f>
        <v>2000</v>
      </c>
      <c r="F10" s="370" t="str">
        <f>续建!F24</f>
        <v>阿克陶县生态养猪生猪、种植苋草标准化农业生态循环建设项目</v>
      </c>
      <c r="G10" s="370" t="str">
        <f>续建!G24</f>
        <v>新建年出栏生猪20万头的产业融合发展园</v>
      </c>
      <c r="H10" s="370">
        <f>续建!H24</f>
        <v>21000</v>
      </c>
      <c r="I10" s="370">
        <f>续建!I24</f>
        <v>4652</v>
      </c>
      <c r="J10" s="370">
        <f>续建!J24</f>
        <v>2000</v>
      </c>
      <c r="K10" s="370">
        <f>续建!K24</f>
        <v>1</v>
      </c>
      <c r="L10" s="370">
        <f>续建!L24</f>
        <v>1</v>
      </c>
      <c r="M10" s="370">
        <f>续建!M24</f>
        <v>1</v>
      </c>
      <c r="N10" s="370">
        <f>续建!N24</f>
        <v>1</v>
      </c>
      <c r="O10" s="370">
        <f>续建!O24</f>
        <v>1</v>
      </c>
      <c r="P10" s="370">
        <f>续建!P24</f>
        <v>0</v>
      </c>
      <c r="Q10" s="370">
        <f>续建!Q24</f>
        <v>1</v>
      </c>
      <c r="R10" s="370">
        <f>续建!R24</f>
        <v>0</v>
      </c>
      <c r="S10" s="370">
        <f>续建!S24</f>
        <v>0</v>
      </c>
      <c r="T10" s="370">
        <f>续建!T24</f>
        <v>1</v>
      </c>
      <c r="U10" s="370">
        <f>续建!U24</f>
        <v>2000</v>
      </c>
      <c r="V10" s="370">
        <f>续建!V24</f>
        <v>2000</v>
      </c>
      <c r="W10" s="370">
        <f>续建!W24</f>
        <v>0</v>
      </c>
      <c r="X10" s="370">
        <f>续建!X24</f>
        <v>2000</v>
      </c>
      <c r="Y10" s="370">
        <f>续建!Y24</f>
        <v>1600</v>
      </c>
      <c r="Z10" s="381">
        <f>续建!Z24</f>
        <v>0.8</v>
      </c>
      <c r="AA10" s="370">
        <f>续建!AA24</f>
        <v>1000</v>
      </c>
      <c r="AB10" s="370">
        <f>续建!AB24</f>
        <v>1</v>
      </c>
      <c r="AC10" s="370">
        <f>续建!AC24</f>
        <v>355</v>
      </c>
      <c r="AD10" s="370">
        <f>续建!AD24</f>
        <v>0</v>
      </c>
      <c r="AE10" s="370">
        <f>续建!AE24</f>
        <v>1500</v>
      </c>
      <c r="AF10" s="370">
        <f>续建!AF24</f>
        <v>100</v>
      </c>
      <c r="AG10" s="389">
        <f>续建!AG24</f>
        <v>44612</v>
      </c>
      <c r="AH10" s="370">
        <f>续建!AH24</f>
        <v>1</v>
      </c>
      <c r="AI10" s="370">
        <f>续建!AI24</f>
        <v>0</v>
      </c>
      <c r="AJ10" s="370">
        <f>续建!AJ24</f>
        <v>20</v>
      </c>
      <c r="AK10" s="370">
        <f>续建!AK24</f>
        <v>20</v>
      </c>
      <c r="AL10" s="381">
        <f>续建!AL24</f>
        <v>1</v>
      </c>
      <c r="AM10" s="370" t="str">
        <f>续建!AM24</f>
        <v>正在安装设备</v>
      </c>
      <c r="AN10" s="370">
        <f>续建!AN24</f>
        <v>0</v>
      </c>
      <c r="AO10" s="370">
        <f>续建!AO24</f>
        <v>0</v>
      </c>
      <c r="AP10" s="370">
        <f>续建!AP24</f>
        <v>0</v>
      </c>
      <c r="AQ10" s="370">
        <f>续建!AQ24</f>
        <v>0</v>
      </c>
      <c r="AR10" s="370">
        <f>续建!AR24</f>
        <v>0</v>
      </c>
      <c r="AS10" s="370">
        <f>续建!AS24</f>
        <v>2000</v>
      </c>
      <c r="AT10" s="370">
        <f>续建!AT24</f>
        <v>0</v>
      </c>
      <c r="AU10" s="370">
        <f>续建!AU24</f>
        <v>0</v>
      </c>
      <c r="AV10" s="370">
        <f>续建!AV24</f>
        <v>0</v>
      </c>
      <c r="AW10" s="370">
        <f>续建!AW24</f>
        <v>0</v>
      </c>
      <c r="AX10" s="370">
        <f>续建!AX24</f>
        <v>0</v>
      </c>
      <c r="AY10" s="370">
        <f>续建!AY24</f>
        <v>0</v>
      </c>
      <c r="AZ10" s="370">
        <f>续建!AZ24</f>
        <v>0</v>
      </c>
      <c r="BA10" s="370">
        <f>续建!BA24</f>
        <v>2000</v>
      </c>
      <c r="BB10" s="370">
        <f>续建!BB24</f>
        <v>0</v>
      </c>
      <c r="BC10" s="370" t="str">
        <f>续建!BC24</f>
        <v>乡村振兴专班</v>
      </c>
      <c r="BD10" s="370" t="str">
        <f>续建!BD24</f>
        <v>州畜牧兽医局</v>
      </c>
      <c r="BE10" s="370" t="str">
        <f>续建!BE24</f>
        <v>努尔艾力·买买提</v>
      </c>
      <c r="BF10" s="370" t="str">
        <f>续建!BF24</f>
        <v>阿克陶县</v>
      </c>
      <c r="BG10" s="370" t="str">
        <f>续建!BG24</f>
        <v>王清勇</v>
      </c>
      <c r="BH10" s="370" t="str">
        <f>续建!BH24</f>
        <v>阿克陶县畜牧局</v>
      </c>
      <c r="BI10" s="370" t="str">
        <f>续建!BI24</f>
        <v>夏尔西白克·阿克木</v>
      </c>
      <c r="BJ10" s="370">
        <f>续建!BJ24</f>
        <v>13899492348</v>
      </c>
      <c r="BK10" s="370" t="str">
        <f>续建!BK24</f>
        <v>李明</v>
      </c>
      <c r="BL10" s="370">
        <f>续建!BL24</f>
        <v>16609088719</v>
      </c>
      <c r="BM10" s="370">
        <f>续建!BM24</f>
        <v>0</v>
      </c>
      <c r="BN10" s="370">
        <f>续建!BN24</f>
        <v>0</v>
      </c>
      <c r="BO10" s="370">
        <f>续建!BO24</f>
        <v>0</v>
      </c>
    </row>
    <row r="11" ht="42" customHeight="1" spans="1:67">
      <c r="A11" s="370">
        <f>续建!A27</f>
        <v>9</v>
      </c>
      <c r="B11" s="370">
        <f>续建!B27</f>
        <v>1</v>
      </c>
      <c r="C11" s="370" t="str">
        <f>续建!C27</f>
        <v>阿克陶县</v>
      </c>
      <c r="D11" s="370">
        <f>续建!D27</f>
        <v>1</v>
      </c>
      <c r="E11" s="370">
        <f>续建!E27</f>
        <v>3900</v>
      </c>
      <c r="F11" s="370" t="str">
        <f>续建!F27</f>
        <v>2021年阿克陶县县乡道路改建EPC项目</v>
      </c>
      <c r="G11" s="370" t="str">
        <f>续建!G27</f>
        <v>改建乡村道路28.13公里</v>
      </c>
      <c r="H11" s="370">
        <f>续建!H27</f>
        <v>14641</v>
      </c>
      <c r="I11" s="370">
        <f>续建!I27</f>
        <v>3386</v>
      </c>
      <c r="J11" s="370">
        <f>续建!J27</f>
        <v>9335</v>
      </c>
      <c r="K11" s="370">
        <f>续建!K27</f>
        <v>1</v>
      </c>
      <c r="L11" s="370">
        <f>续建!L27</f>
        <v>1</v>
      </c>
      <c r="M11" s="370">
        <f>续建!M27</f>
        <v>1</v>
      </c>
      <c r="N11" s="370">
        <f>续建!N27</f>
        <v>1</v>
      </c>
      <c r="O11" s="370">
        <f>续建!O27</f>
        <v>1</v>
      </c>
      <c r="P11" s="370">
        <f>续建!P27</f>
        <v>0</v>
      </c>
      <c r="Q11" s="370">
        <f>续建!Q27</f>
        <v>1</v>
      </c>
      <c r="R11" s="370">
        <f>续建!R27</f>
        <v>0</v>
      </c>
      <c r="S11" s="370">
        <f>续建!S27</f>
        <v>0</v>
      </c>
      <c r="T11" s="370">
        <f>续建!T27</f>
        <v>1</v>
      </c>
      <c r="U11" s="370">
        <f>续建!U27</f>
        <v>9335</v>
      </c>
      <c r="V11" s="370">
        <f>续建!V27</f>
        <v>9335</v>
      </c>
      <c r="W11" s="370">
        <f>续建!W27</f>
        <v>0</v>
      </c>
      <c r="X11" s="370">
        <f>续建!X27</f>
        <v>9335</v>
      </c>
      <c r="Y11" s="370">
        <f>续建!Y27</f>
        <v>8800</v>
      </c>
      <c r="Z11" s="381">
        <f>续建!Z27</f>
        <v>0.942688805570434</v>
      </c>
      <c r="AA11" s="370">
        <f>续建!AA27</f>
        <v>4000</v>
      </c>
      <c r="AB11" s="370">
        <f>续建!AB27</f>
        <v>1</v>
      </c>
      <c r="AC11" s="370">
        <f>续建!AC27</f>
        <v>8791</v>
      </c>
      <c r="AD11" s="370">
        <f>续建!AD27</f>
        <v>0</v>
      </c>
      <c r="AE11" s="370">
        <f>续建!AE27</f>
        <v>7001.25</v>
      </c>
      <c r="AF11" s="370">
        <f>续建!AF27</f>
        <v>1798.75</v>
      </c>
      <c r="AG11" s="389">
        <f>续建!AG27</f>
        <v>44635</v>
      </c>
      <c r="AH11" s="370">
        <f>续建!AH27</f>
        <v>1</v>
      </c>
      <c r="AI11" s="370">
        <f>续建!AI27</f>
        <v>0</v>
      </c>
      <c r="AJ11" s="370">
        <f>续建!AJ27</f>
        <v>40</v>
      </c>
      <c r="AK11" s="370">
        <f>续建!AK27</f>
        <v>40</v>
      </c>
      <c r="AL11" s="381">
        <f>续建!AL27</f>
        <v>1</v>
      </c>
      <c r="AM11" s="370" t="str">
        <f>续建!AM27</f>
        <v>桥涵施工</v>
      </c>
      <c r="AN11" s="370">
        <f>续建!AN27</f>
        <v>0</v>
      </c>
      <c r="AO11" s="370">
        <f>续建!AO27</f>
        <v>0</v>
      </c>
      <c r="AP11" s="370">
        <f>续建!AP27</f>
        <v>0</v>
      </c>
      <c r="AQ11" s="370">
        <f>续建!AQ27</f>
        <v>0</v>
      </c>
      <c r="AR11" s="370">
        <f>续建!AR27</f>
        <v>0</v>
      </c>
      <c r="AS11" s="370">
        <f>续建!AS27</f>
        <v>9335</v>
      </c>
      <c r="AT11" s="370">
        <f>续建!AT27</f>
        <v>0</v>
      </c>
      <c r="AU11" s="370">
        <f>续建!AU27</f>
        <v>0</v>
      </c>
      <c r="AV11" s="370">
        <f>续建!AV27</f>
        <v>0</v>
      </c>
      <c r="AW11" s="370">
        <f>续建!AW27</f>
        <v>0</v>
      </c>
      <c r="AX11" s="370">
        <f>续建!AX27</f>
        <v>9335</v>
      </c>
      <c r="AY11" s="370">
        <f>续建!AY27</f>
        <v>0</v>
      </c>
      <c r="AZ11" s="370">
        <f>续建!AZ27</f>
        <v>0</v>
      </c>
      <c r="BA11" s="370">
        <f>续建!BA27</f>
        <v>0</v>
      </c>
      <c r="BB11" s="370">
        <f>续建!BB27</f>
        <v>0</v>
      </c>
      <c r="BC11" s="370" t="str">
        <f>续建!BC27</f>
        <v>交通专班</v>
      </c>
      <c r="BD11" s="370" t="str">
        <f>续建!BD27</f>
        <v>州交通运输局</v>
      </c>
      <c r="BE11" s="370" t="str">
        <f>续建!BE27</f>
        <v>吴显俊</v>
      </c>
      <c r="BF11" s="370" t="str">
        <f>续建!BF27</f>
        <v>阿克陶县</v>
      </c>
      <c r="BG11" s="370" t="str">
        <f>续建!BG27</f>
        <v>王峰</v>
      </c>
      <c r="BH11" s="370" t="str">
        <f>续建!BH27</f>
        <v>阿克陶县交通运输局</v>
      </c>
      <c r="BI11" s="370" t="str">
        <f>续建!BI27</f>
        <v>唐喜禄</v>
      </c>
      <c r="BJ11" s="370">
        <f>续建!BJ27</f>
        <v>15909081057</v>
      </c>
      <c r="BK11" s="370" t="str">
        <f>续建!BK27</f>
        <v>罗聪</v>
      </c>
      <c r="BL11" s="370">
        <f>续建!BL27</f>
        <v>15699087666</v>
      </c>
      <c r="BM11" s="370" t="str">
        <f>续建!BM27</f>
        <v>皮拉勒乡</v>
      </c>
      <c r="BN11" s="370">
        <f>续建!BN27</f>
        <v>0</v>
      </c>
      <c r="BO11" s="370" t="str">
        <f>续建!BO27</f>
        <v>5.8号投资增加7435万</v>
      </c>
    </row>
    <row r="12" ht="42" customHeight="1" spans="1:67">
      <c r="A12" s="370">
        <f>续建!A31</f>
        <v>12</v>
      </c>
      <c r="B12" s="370">
        <f>续建!B31</f>
        <v>1</v>
      </c>
      <c r="C12" s="370" t="str">
        <f>续建!C31</f>
        <v>阿克陶县</v>
      </c>
      <c r="D12" s="370">
        <f>续建!D31</f>
        <v>1</v>
      </c>
      <c r="E12" s="370">
        <f>续建!E31</f>
        <v>3000</v>
      </c>
      <c r="F12" s="370" t="str">
        <f>续建!F31</f>
        <v>塔什库尔干河两河口水电站</v>
      </c>
      <c r="G12" s="370" t="str">
        <f>续建!G31</f>
        <v>装机容量12万千瓦</v>
      </c>
      <c r="H12" s="370">
        <f>续建!H31</f>
        <v>121300</v>
      </c>
      <c r="I12" s="370">
        <f>续建!I31</f>
        <v>33841</v>
      </c>
      <c r="J12" s="370">
        <f>续建!J31</f>
        <v>30000</v>
      </c>
      <c r="K12" s="370">
        <f>续建!K31</f>
        <v>1</v>
      </c>
      <c r="L12" s="370">
        <f>续建!L31</f>
        <v>1</v>
      </c>
      <c r="M12" s="370">
        <f>续建!M31</f>
        <v>1</v>
      </c>
      <c r="N12" s="370">
        <f>续建!N31</f>
        <v>1</v>
      </c>
      <c r="O12" s="370">
        <f>续建!O31</f>
        <v>1</v>
      </c>
      <c r="P12" s="370">
        <f>续建!P31</f>
        <v>0</v>
      </c>
      <c r="Q12" s="370">
        <f>续建!Q31</f>
        <v>1</v>
      </c>
      <c r="R12" s="370">
        <f>续建!R31</f>
        <v>0</v>
      </c>
      <c r="S12" s="370">
        <f>续建!S31</f>
        <v>0</v>
      </c>
      <c r="T12" s="370">
        <f>续建!T31</f>
        <v>1</v>
      </c>
      <c r="U12" s="370">
        <f>续建!U31</f>
        <v>30000</v>
      </c>
      <c r="V12" s="370">
        <f>续建!V31</f>
        <v>30000</v>
      </c>
      <c r="W12" s="370">
        <f>续建!W31</f>
        <v>0</v>
      </c>
      <c r="X12" s="370">
        <f>续建!X31</f>
        <v>30000</v>
      </c>
      <c r="Y12" s="370">
        <f>续建!Y31</f>
        <v>28000</v>
      </c>
      <c r="Z12" s="381">
        <f>续建!Z31</f>
        <v>0.933333333333333</v>
      </c>
      <c r="AA12" s="370">
        <f>续建!AA31</f>
        <v>20000</v>
      </c>
      <c r="AB12" s="370">
        <f>续建!AB31</f>
        <v>1</v>
      </c>
      <c r="AC12" s="370">
        <f>续建!AC31</f>
        <v>20328</v>
      </c>
      <c r="AD12" s="370">
        <f>续建!AD31</f>
        <v>0</v>
      </c>
      <c r="AE12" s="370">
        <f>续建!AE31</f>
        <v>22500</v>
      </c>
      <c r="AF12" s="370">
        <f>续建!AF31</f>
        <v>5500</v>
      </c>
      <c r="AG12" s="389">
        <f>续建!AG31</f>
        <v>44562</v>
      </c>
      <c r="AH12" s="370">
        <f>续建!AH31</f>
        <v>1</v>
      </c>
      <c r="AI12" s="370">
        <f>续建!AI31</f>
        <v>0</v>
      </c>
      <c r="AJ12" s="370">
        <f>续建!AJ31</f>
        <v>100</v>
      </c>
      <c r="AK12" s="370">
        <f>续建!AK31</f>
        <v>100</v>
      </c>
      <c r="AL12" s="381">
        <f>续建!AL31</f>
        <v>1</v>
      </c>
      <c r="AM12" s="370" t="str">
        <f>续建!AM31</f>
        <v>正在开展隧洞开挖和大坝厂房建设</v>
      </c>
      <c r="AN12" s="370">
        <f>续建!AN31</f>
        <v>0</v>
      </c>
      <c r="AO12" s="370">
        <f>续建!AO31</f>
        <v>0</v>
      </c>
      <c r="AP12" s="370" t="str">
        <f>续建!AP31</f>
        <v>缺少车辆通行证，物资通行证（要以发改委的名义办，设备车辆正在做消杀），边防通行证办理，10个左右，设备车辆到喀什过不来，现在是没地方办，人员隔离缺少车辆转运到施工现场</v>
      </c>
      <c r="AQ12" s="370">
        <f>续建!AQ31</f>
        <v>0</v>
      </c>
      <c r="AR12" s="370">
        <f>续建!AR31</f>
        <v>0</v>
      </c>
      <c r="AS12" s="370">
        <f>续建!AS31</f>
        <v>30000</v>
      </c>
      <c r="AT12" s="370">
        <f>续建!AT31</f>
        <v>0</v>
      </c>
      <c r="AU12" s="370">
        <f>续建!AU31</f>
        <v>0</v>
      </c>
      <c r="AV12" s="370">
        <f>续建!AV31</f>
        <v>0</v>
      </c>
      <c r="AW12" s="370">
        <f>续建!AW31</f>
        <v>0</v>
      </c>
      <c r="AX12" s="370">
        <f>续建!AX31</f>
        <v>0</v>
      </c>
      <c r="AY12" s="370">
        <f>续建!AY31</f>
        <v>0</v>
      </c>
      <c r="AZ12" s="370">
        <f>续建!AZ31</f>
        <v>0</v>
      </c>
      <c r="BA12" s="370">
        <f>续建!BA31</f>
        <v>30000</v>
      </c>
      <c r="BB12" s="370">
        <f>续建!BB31</f>
        <v>0</v>
      </c>
      <c r="BC12" s="370" t="str">
        <f>续建!BC31</f>
        <v>水利专班</v>
      </c>
      <c r="BD12" s="370" t="str">
        <f>续建!BD31</f>
        <v>州水利局</v>
      </c>
      <c r="BE12" s="370" t="str">
        <f>续建!BE31</f>
        <v>邹健</v>
      </c>
      <c r="BF12" s="370" t="str">
        <f>续建!BF31</f>
        <v>阿克陶县</v>
      </c>
      <c r="BG12" s="370" t="str">
        <f>续建!BG31</f>
        <v>斯马依力江·买买提</v>
      </c>
      <c r="BH12" s="370" t="str">
        <f>续建!BH31</f>
        <v>阿克陶县水利局</v>
      </c>
      <c r="BI12" s="370" t="str">
        <f>续建!BI31</f>
        <v>陈双喜</v>
      </c>
      <c r="BJ12" s="370">
        <f>续建!BJ31</f>
        <v>17699870666</v>
      </c>
      <c r="BK12" s="370" t="str">
        <f>续建!BK31</f>
        <v>马浩珲</v>
      </c>
      <c r="BL12" s="370">
        <f>续建!BL31</f>
        <v>18705919776</v>
      </c>
      <c r="BM12" s="370" t="str">
        <f>续建!BM31</f>
        <v>塔尔乡</v>
      </c>
      <c r="BN12" s="370" t="str">
        <f>续建!BN31</f>
        <v>库祖村</v>
      </c>
      <c r="BO12" s="370" t="str">
        <f>续建!BO31</f>
        <v>5.16号投资增加5000万</v>
      </c>
    </row>
    <row r="13" ht="42" customHeight="1" spans="1:67">
      <c r="A13" s="370">
        <f>续建!A35</f>
        <v>14</v>
      </c>
      <c r="B13" s="370">
        <f>续建!B35</f>
        <v>1</v>
      </c>
      <c r="C13" s="370" t="str">
        <f>续建!C35</f>
        <v>阿克陶县</v>
      </c>
      <c r="D13" s="370">
        <f>续建!D35</f>
        <v>1</v>
      </c>
      <c r="E13" s="370">
        <f>续建!E35</f>
        <v>2000</v>
      </c>
      <c r="F13" s="370" t="str">
        <f>续建!F35</f>
        <v>阿克陶县易地扶贫搬迁初中部校舍建设项目</v>
      </c>
      <c r="G13" s="370" t="str">
        <f>续建!G35</f>
        <v>新建昆仑佳苑小学初中4450平方米、丝路佳苑小学初中7200平方米及配套附属设施建设</v>
      </c>
      <c r="H13" s="370">
        <f>续建!H35</f>
        <v>4500</v>
      </c>
      <c r="I13" s="370">
        <f>续建!I35</f>
        <v>2400</v>
      </c>
      <c r="J13" s="370">
        <f>续建!J35</f>
        <v>2000</v>
      </c>
      <c r="K13" s="370">
        <f>续建!K35</f>
        <v>1</v>
      </c>
      <c r="L13" s="370">
        <f>续建!L35</f>
        <v>1</v>
      </c>
      <c r="M13" s="370">
        <f>续建!M35</f>
        <v>1</v>
      </c>
      <c r="N13" s="370">
        <f>续建!N35</f>
        <v>1</v>
      </c>
      <c r="O13" s="370">
        <f>续建!O35</f>
        <v>1</v>
      </c>
      <c r="P13" s="370">
        <f>续建!P35</f>
        <v>0</v>
      </c>
      <c r="Q13" s="370">
        <f>续建!Q35</f>
        <v>1</v>
      </c>
      <c r="R13" s="370">
        <f>续建!R35</f>
        <v>0</v>
      </c>
      <c r="S13" s="370">
        <f>续建!S35</f>
        <v>0</v>
      </c>
      <c r="T13" s="370">
        <f>续建!T35</f>
        <v>1</v>
      </c>
      <c r="U13" s="370">
        <f>续建!U35</f>
        <v>2000</v>
      </c>
      <c r="V13" s="370">
        <f>续建!V35</f>
        <v>2000</v>
      </c>
      <c r="W13" s="370">
        <f>续建!W35</f>
        <v>0</v>
      </c>
      <c r="X13" s="370">
        <f>续建!X35</f>
        <v>2000</v>
      </c>
      <c r="Y13" s="370">
        <f>续建!Y35</f>
        <v>2000</v>
      </c>
      <c r="Z13" s="381">
        <f>续建!Z35</f>
        <v>1</v>
      </c>
      <c r="AA13" s="370">
        <f>续建!AA35</f>
        <v>2000</v>
      </c>
      <c r="AB13" s="370">
        <f>续建!AB35</f>
        <v>1</v>
      </c>
      <c r="AC13" s="370">
        <f>续建!AC35</f>
        <v>1782</v>
      </c>
      <c r="AD13" s="370">
        <f>续建!AD35</f>
        <v>0</v>
      </c>
      <c r="AE13" s="370">
        <f>续建!AE35</f>
        <v>1500</v>
      </c>
      <c r="AF13" s="370">
        <f>续建!AF35</f>
        <v>500</v>
      </c>
      <c r="AG13" s="389">
        <f>续建!AG35</f>
        <v>44623</v>
      </c>
      <c r="AH13" s="370">
        <f>续建!AH35</f>
        <v>1</v>
      </c>
      <c r="AI13" s="370">
        <f>续建!AI35</f>
        <v>0</v>
      </c>
      <c r="AJ13" s="370">
        <f>续建!AJ35</f>
        <v>0</v>
      </c>
      <c r="AK13" s="370">
        <f>续建!AK35</f>
        <v>0</v>
      </c>
      <c r="AL13" s="381">
        <f>续建!AL35</f>
        <v>0</v>
      </c>
      <c r="AM13" s="370" t="str">
        <f>续建!AM35</f>
        <v>完工</v>
      </c>
      <c r="AN13" s="370">
        <f>续建!AN35</f>
        <v>0</v>
      </c>
      <c r="AO13" s="370">
        <f>续建!AO35</f>
        <v>0</v>
      </c>
      <c r="AP13" s="370">
        <f>续建!AP35</f>
        <v>0</v>
      </c>
      <c r="AQ13" s="370">
        <f>续建!AQ35</f>
        <v>0</v>
      </c>
      <c r="AR13" s="370">
        <f>续建!AR35</f>
        <v>0</v>
      </c>
      <c r="AS13" s="370">
        <f>续建!AS35</f>
        <v>2000</v>
      </c>
      <c r="AT13" s="370">
        <f>续建!AT35</f>
        <v>0</v>
      </c>
      <c r="AU13" s="370">
        <f>续建!AU35</f>
        <v>0</v>
      </c>
      <c r="AV13" s="370">
        <f>续建!AV35</f>
        <v>0</v>
      </c>
      <c r="AW13" s="370">
        <f>续建!AW35</f>
        <v>0</v>
      </c>
      <c r="AX13" s="370">
        <f>续建!AX35</f>
        <v>2000</v>
      </c>
      <c r="AY13" s="370">
        <f>续建!AY35</f>
        <v>0</v>
      </c>
      <c r="AZ13" s="370">
        <f>续建!AZ35</f>
        <v>0</v>
      </c>
      <c r="BA13" s="370">
        <f>续建!BA35</f>
        <v>0</v>
      </c>
      <c r="BB13" s="370">
        <f>续建!BB35</f>
        <v>0</v>
      </c>
      <c r="BC13" s="370" t="str">
        <f>续建!BC35</f>
        <v>教育专班</v>
      </c>
      <c r="BD13" s="370" t="str">
        <f>续建!BD35</f>
        <v>州教育局</v>
      </c>
      <c r="BE13" s="370" t="str">
        <f>续建!BE35</f>
        <v>阿依古丽·白仙阿里</v>
      </c>
      <c r="BF13" s="370" t="str">
        <f>续建!BF35</f>
        <v>阿克陶县</v>
      </c>
      <c r="BG13" s="370" t="str">
        <f>续建!BG35</f>
        <v>艾尼瓦尔·吾布力</v>
      </c>
      <c r="BH13" s="370" t="str">
        <f>续建!BH35</f>
        <v>阿克陶县教育局</v>
      </c>
      <c r="BI13" s="370" t="str">
        <f>续建!BI35</f>
        <v>阿不都乃比·阿不都热依木</v>
      </c>
      <c r="BJ13" s="370">
        <f>续建!BJ35</f>
        <v>13379707050</v>
      </c>
      <c r="BK13" s="370" t="str">
        <f>续建!BK35</f>
        <v>文伟（昆仑佳苑教学楼）  王守波（昆仑佳苑食堂）   朱会涛（丝路佳苑教学楼） 李明（丝路佳苑宿舍）  黄开心（丝路佳苑食堂）</v>
      </c>
      <c r="BL13" s="370" t="str">
        <f>续建!BL35</f>
        <v>18742676545    15719026888   18699400000   13667591801   13809989615</v>
      </c>
      <c r="BM13" s="370" t="str">
        <f>续建!BM35</f>
        <v>克孜勒陶镇
恰尔隆镇</v>
      </c>
      <c r="BN13" s="370" t="str">
        <f>续建!BN35</f>
        <v>丝路佳苑
昆仑佳苑</v>
      </c>
      <c r="BO13" s="370">
        <f>续建!BO35</f>
        <v>0</v>
      </c>
    </row>
    <row r="14" ht="42" customHeight="1" spans="1:67">
      <c r="A14" s="370">
        <f>续建!A36</f>
        <v>15</v>
      </c>
      <c r="B14" s="370">
        <f>续建!B36</f>
        <v>1</v>
      </c>
      <c r="C14" s="370" t="str">
        <f>续建!C36</f>
        <v>阿克陶县</v>
      </c>
      <c r="D14" s="370">
        <f>续建!D36</f>
        <v>1</v>
      </c>
      <c r="E14" s="370">
        <f>续建!E36</f>
        <v>600</v>
      </c>
      <c r="F14" s="370" t="str">
        <f>续建!F36</f>
        <v>阿克陶县湖滨小区新建幼儿园建设项目</v>
      </c>
      <c r="G14" s="370" t="str">
        <f>续建!G36</f>
        <v>新建幼儿园建筑面积4200平方米及相关配套附属设施</v>
      </c>
      <c r="H14" s="370">
        <f>续建!H36</f>
        <v>1718</v>
      </c>
      <c r="I14" s="370">
        <f>续建!I36</f>
        <v>1000</v>
      </c>
      <c r="J14" s="370">
        <f>续建!J36</f>
        <v>600</v>
      </c>
      <c r="K14" s="370">
        <f>续建!K36</f>
        <v>1</v>
      </c>
      <c r="L14" s="370">
        <f>续建!L36</f>
        <v>1</v>
      </c>
      <c r="M14" s="370">
        <f>续建!M36</f>
        <v>1</v>
      </c>
      <c r="N14" s="370">
        <f>续建!N36</f>
        <v>1</v>
      </c>
      <c r="O14" s="370">
        <f>续建!O36</f>
        <v>1</v>
      </c>
      <c r="P14" s="370">
        <f>续建!P36</f>
        <v>0</v>
      </c>
      <c r="Q14" s="370">
        <f>续建!Q36</f>
        <v>1</v>
      </c>
      <c r="R14" s="370">
        <f>续建!R36</f>
        <v>0</v>
      </c>
      <c r="S14" s="370">
        <f>续建!S36</f>
        <v>0</v>
      </c>
      <c r="T14" s="370">
        <f>续建!T36</f>
        <v>1</v>
      </c>
      <c r="U14" s="370">
        <f>续建!U36</f>
        <v>600</v>
      </c>
      <c r="V14" s="370">
        <f>续建!V36</f>
        <v>600</v>
      </c>
      <c r="W14" s="370">
        <f>续建!W36</f>
        <v>0</v>
      </c>
      <c r="X14" s="370">
        <f>续建!X36</f>
        <v>600</v>
      </c>
      <c r="Y14" s="370">
        <f>续建!Y36</f>
        <v>600</v>
      </c>
      <c r="Z14" s="381">
        <f>续建!Z36</f>
        <v>1</v>
      </c>
      <c r="AA14" s="370">
        <f>续建!AA36</f>
        <v>600</v>
      </c>
      <c r="AB14" s="370">
        <f>续建!AB36</f>
        <v>1</v>
      </c>
      <c r="AC14" s="370">
        <f>续建!AC36</f>
        <v>448</v>
      </c>
      <c r="AD14" s="370">
        <f>续建!AD36</f>
        <v>0</v>
      </c>
      <c r="AE14" s="370">
        <f>续建!AE36</f>
        <v>450</v>
      </c>
      <c r="AF14" s="370">
        <f>续建!AF36</f>
        <v>150</v>
      </c>
      <c r="AG14" s="389">
        <f>续建!AG36</f>
        <v>44624</v>
      </c>
      <c r="AH14" s="370">
        <f>续建!AH36</f>
        <v>1</v>
      </c>
      <c r="AI14" s="370">
        <f>续建!AI36</f>
        <v>0</v>
      </c>
      <c r="AJ14" s="370">
        <f>续建!AJ36</f>
        <v>0</v>
      </c>
      <c r="AK14" s="370">
        <f>续建!AK36</f>
        <v>0</v>
      </c>
      <c r="AL14" s="381">
        <f>续建!AL36</f>
        <v>0</v>
      </c>
      <c r="AM14" s="370" t="str">
        <f>续建!AM36</f>
        <v>完工</v>
      </c>
      <c r="AN14" s="370">
        <f>续建!AN36</f>
        <v>0</v>
      </c>
      <c r="AO14" s="370">
        <f>续建!AO36</f>
        <v>0</v>
      </c>
      <c r="AP14" s="370">
        <f>续建!AP36</f>
        <v>0</v>
      </c>
      <c r="AQ14" s="370">
        <f>续建!AQ36</f>
        <v>0</v>
      </c>
      <c r="AR14" s="370">
        <f>续建!AR36</f>
        <v>0</v>
      </c>
      <c r="AS14" s="370">
        <f>续建!AS36</f>
        <v>600</v>
      </c>
      <c r="AT14" s="370">
        <f>续建!AT36</f>
        <v>0</v>
      </c>
      <c r="AU14" s="370">
        <f>续建!AU36</f>
        <v>0</v>
      </c>
      <c r="AV14" s="370">
        <f>续建!AV36</f>
        <v>0</v>
      </c>
      <c r="AW14" s="370">
        <f>续建!AW36</f>
        <v>0</v>
      </c>
      <c r="AX14" s="370">
        <f>续建!AX36</f>
        <v>600</v>
      </c>
      <c r="AY14" s="370">
        <f>续建!AY36</f>
        <v>0</v>
      </c>
      <c r="AZ14" s="370">
        <f>续建!AZ36</f>
        <v>0</v>
      </c>
      <c r="BA14" s="370">
        <f>续建!BA36</f>
        <v>0</v>
      </c>
      <c r="BB14" s="370">
        <f>续建!BB36</f>
        <v>0</v>
      </c>
      <c r="BC14" s="370" t="str">
        <f>续建!BC36</f>
        <v>教育专班</v>
      </c>
      <c r="BD14" s="370" t="str">
        <f>续建!BD36</f>
        <v>州教育局</v>
      </c>
      <c r="BE14" s="370" t="str">
        <f>续建!BE36</f>
        <v>阿依古丽·白仙阿里</v>
      </c>
      <c r="BF14" s="370" t="str">
        <f>续建!BF36</f>
        <v>阿克陶县</v>
      </c>
      <c r="BG14" s="370" t="str">
        <f>续建!BG36</f>
        <v>艾尼瓦尔·吾布力</v>
      </c>
      <c r="BH14" s="370" t="str">
        <f>续建!BH36</f>
        <v>阿克陶县教育局</v>
      </c>
      <c r="BI14" s="370" t="str">
        <f>续建!BI36</f>
        <v>阿不都乃比·阿不都热依木</v>
      </c>
      <c r="BJ14" s="370">
        <f>续建!BJ36</f>
        <v>13379707050</v>
      </c>
      <c r="BK14" s="370" t="str">
        <f>续建!BK36</f>
        <v>于建新</v>
      </c>
      <c r="BL14" s="370">
        <f>续建!BL36</f>
        <v>18742670526</v>
      </c>
      <c r="BM14" s="370" t="str">
        <f>续建!BM36</f>
        <v>县城</v>
      </c>
      <c r="BN14" s="370">
        <f>续建!BN36</f>
        <v>0</v>
      </c>
      <c r="BO14" s="370">
        <f>续建!BO36</f>
        <v>0</v>
      </c>
    </row>
    <row r="15" ht="42" customHeight="1" spans="1:67">
      <c r="A15" s="370">
        <f>续建!A39</f>
        <v>17</v>
      </c>
      <c r="B15" s="370">
        <f>续建!B39</f>
        <v>1</v>
      </c>
      <c r="C15" s="370" t="str">
        <f>续建!C39</f>
        <v>阿克陶县</v>
      </c>
      <c r="D15" s="370">
        <f>续建!D39</f>
        <v>1</v>
      </c>
      <c r="E15" s="370">
        <f>续建!E39</f>
        <v>2300</v>
      </c>
      <c r="F15" s="370" t="str">
        <f>续建!F39</f>
        <v>克州阿克陶县人民医院传染病区建设项目</v>
      </c>
      <c r="G15" s="370" t="str">
        <f>续建!G39</f>
        <v>建筑面积4100平方米及设施设备</v>
      </c>
      <c r="H15" s="370">
        <f>续建!H39</f>
        <v>3000</v>
      </c>
      <c r="I15" s="370">
        <f>续建!I39</f>
        <v>704</v>
      </c>
      <c r="J15" s="370">
        <f>续建!J39</f>
        <v>2300</v>
      </c>
      <c r="K15" s="370">
        <f>续建!K39</f>
        <v>1</v>
      </c>
      <c r="L15" s="370">
        <f>续建!L39</f>
        <v>1</v>
      </c>
      <c r="M15" s="370">
        <f>续建!M39</f>
        <v>1</v>
      </c>
      <c r="N15" s="370">
        <f>续建!N39</f>
        <v>1</v>
      </c>
      <c r="O15" s="370">
        <f>续建!O39</f>
        <v>1</v>
      </c>
      <c r="P15" s="370">
        <f>续建!P39</f>
        <v>0</v>
      </c>
      <c r="Q15" s="370">
        <f>续建!Q39</f>
        <v>1</v>
      </c>
      <c r="R15" s="370">
        <f>续建!R39</f>
        <v>0</v>
      </c>
      <c r="S15" s="370">
        <f>续建!S39</f>
        <v>0</v>
      </c>
      <c r="T15" s="370">
        <f>续建!T39</f>
        <v>1</v>
      </c>
      <c r="U15" s="370">
        <f>续建!U39</f>
        <v>2300</v>
      </c>
      <c r="V15" s="370">
        <f>续建!V39</f>
        <v>2300</v>
      </c>
      <c r="W15" s="370">
        <f>续建!W39</f>
        <v>0</v>
      </c>
      <c r="X15" s="370">
        <f>续建!X39</f>
        <v>2300</v>
      </c>
      <c r="Y15" s="370">
        <f>续建!Y39</f>
        <v>1900</v>
      </c>
      <c r="Z15" s="381">
        <f>续建!Z39</f>
        <v>0.826086956521739</v>
      </c>
      <c r="AA15" s="370">
        <f>续建!AA39</f>
        <v>1200</v>
      </c>
      <c r="AB15" s="370">
        <f>续建!AB39</f>
        <v>1</v>
      </c>
      <c r="AC15" s="370">
        <f>续建!AC39</f>
        <v>701</v>
      </c>
      <c r="AD15" s="370">
        <f>续建!AD39</f>
        <v>0</v>
      </c>
      <c r="AE15" s="370">
        <f>续建!AE39</f>
        <v>1725</v>
      </c>
      <c r="AF15" s="370">
        <f>续建!AF39</f>
        <v>175</v>
      </c>
      <c r="AG15" s="389">
        <f>续建!AG39</f>
        <v>44617</v>
      </c>
      <c r="AH15" s="370">
        <f>续建!AH39</f>
        <v>1</v>
      </c>
      <c r="AI15" s="370">
        <f>续建!AI39</f>
        <v>0</v>
      </c>
      <c r="AJ15" s="370">
        <f>续建!AJ39</f>
        <v>40</v>
      </c>
      <c r="AK15" s="370">
        <f>续建!AK39</f>
        <v>40</v>
      </c>
      <c r="AL15" s="381">
        <f>续建!AL39</f>
        <v>1</v>
      </c>
      <c r="AM15" s="370" t="str">
        <f>续建!AM39</f>
        <v>主体完工</v>
      </c>
      <c r="AN15" s="370">
        <f>续建!AN39</f>
        <v>0</v>
      </c>
      <c r="AO15" s="370">
        <f>续建!AO39</f>
        <v>0</v>
      </c>
      <c r="AP15" s="370">
        <f>续建!AP39</f>
        <v>0</v>
      </c>
      <c r="AQ15" s="370">
        <f>续建!AQ39</f>
        <v>0</v>
      </c>
      <c r="AR15" s="370">
        <f>续建!AR39</f>
        <v>0</v>
      </c>
      <c r="AS15" s="370">
        <f>续建!AS39</f>
        <v>2300</v>
      </c>
      <c r="AT15" s="370">
        <f>续建!AT39</f>
        <v>2300</v>
      </c>
      <c r="AU15" s="370">
        <f>续建!AU39</f>
        <v>0</v>
      </c>
      <c r="AV15" s="370">
        <f>续建!AV39</f>
        <v>0</v>
      </c>
      <c r="AW15" s="370">
        <f>续建!AW39</f>
        <v>0</v>
      </c>
      <c r="AX15" s="370">
        <f>续建!AX39</f>
        <v>0</v>
      </c>
      <c r="AY15" s="370">
        <f>续建!AY39</f>
        <v>0</v>
      </c>
      <c r="AZ15" s="370">
        <f>续建!AZ39</f>
        <v>0</v>
      </c>
      <c r="BA15" s="370">
        <f>续建!BA39</f>
        <v>0</v>
      </c>
      <c r="BB15" s="370">
        <f>续建!BB39</f>
        <v>0</v>
      </c>
      <c r="BC15" s="370" t="str">
        <f>续建!BC39</f>
        <v>卫生专班</v>
      </c>
      <c r="BD15" s="370" t="str">
        <f>续建!BD39</f>
        <v>州卫健委</v>
      </c>
      <c r="BE15" s="370" t="str">
        <f>续建!BE39</f>
        <v>王良森</v>
      </c>
      <c r="BF15" s="370" t="str">
        <f>续建!BF39</f>
        <v>阿克陶县</v>
      </c>
      <c r="BG15" s="370" t="str">
        <f>续建!BG39</f>
        <v>王峰</v>
      </c>
      <c r="BH15" s="370" t="str">
        <f>续建!BH39</f>
        <v>阿克陶县卫健委</v>
      </c>
      <c r="BI15" s="370" t="str">
        <f>续建!BI39</f>
        <v>蒋心灵</v>
      </c>
      <c r="BJ15" s="370">
        <f>续建!BJ39</f>
        <v>13899491588</v>
      </c>
      <c r="BK15" s="370" t="str">
        <f>续建!BK39</f>
        <v>杨虎</v>
      </c>
      <c r="BL15" s="370">
        <f>续建!BL39</f>
        <v>15160866555</v>
      </c>
      <c r="BM15" s="370" t="str">
        <f>续建!BM39</f>
        <v>县城</v>
      </c>
      <c r="BN15" s="370">
        <f>续建!BN39</f>
        <v>0</v>
      </c>
      <c r="BO15" s="370">
        <f>续建!BO39</f>
        <v>0</v>
      </c>
    </row>
    <row r="16" ht="42" customHeight="1" spans="1:67">
      <c r="A16" s="370">
        <f>续建!A62</f>
        <v>35</v>
      </c>
      <c r="B16" s="370">
        <f>续建!B62</f>
        <v>1</v>
      </c>
      <c r="C16" s="370" t="str">
        <f>续建!C62</f>
        <v>阿克陶县</v>
      </c>
      <c r="D16" s="370">
        <f>续建!D62</f>
        <v>1</v>
      </c>
      <c r="E16" s="370">
        <f>续建!E62</f>
        <v>10500</v>
      </c>
      <c r="F16" s="370" t="str">
        <f>续建!F62</f>
        <v>阿克陶县锦绣龙泽苑小区建设项目</v>
      </c>
      <c r="G16" s="370" t="str">
        <f>续建!G62</f>
        <v>总建筑面积14万平方米</v>
      </c>
      <c r="H16" s="370">
        <f>续建!H62</f>
        <v>48000</v>
      </c>
      <c r="I16" s="370">
        <f>续建!I62</f>
        <v>15187</v>
      </c>
      <c r="J16" s="370">
        <f>续建!J62</f>
        <v>10500</v>
      </c>
      <c r="K16" s="370">
        <f>续建!K62</f>
        <v>1</v>
      </c>
      <c r="L16" s="370">
        <f>续建!L62</f>
        <v>1</v>
      </c>
      <c r="M16" s="370">
        <f>续建!M62</f>
        <v>1</v>
      </c>
      <c r="N16" s="370">
        <f>续建!N62</f>
        <v>1</v>
      </c>
      <c r="O16" s="370">
        <f>续建!O62</f>
        <v>1</v>
      </c>
      <c r="P16" s="370">
        <f>续建!P62</f>
        <v>0</v>
      </c>
      <c r="Q16" s="370">
        <f>续建!Q62</f>
        <v>1</v>
      </c>
      <c r="R16" s="370">
        <f>续建!R62</f>
        <v>0</v>
      </c>
      <c r="S16" s="370">
        <f>续建!S62</f>
        <v>0</v>
      </c>
      <c r="T16" s="370">
        <f>续建!T62</f>
        <v>1</v>
      </c>
      <c r="U16" s="370">
        <f>续建!U62</f>
        <v>10500</v>
      </c>
      <c r="V16" s="370">
        <f>续建!V62</f>
        <v>10500</v>
      </c>
      <c r="W16" s="370">
        <f>续建!W62</f>
        <v>0</v>
      </c>
      <c r="X16" s="370">
        <f>续建!X62</f>
        <v>10500</v>
      </c>
      <c r="Y16" s="370">
        <f>续建!Y62</f>
        <v>10500</v>
      </c>
      <c r="Z16" s="381">
        <f>续建!Z62</f>
        <v>1</v>
      </c>
      <c r="AA16" s="370">
        <f>续建!AA62</f>
        <v>9500</v>
      </c>
      <c r="AB16" s="370">
        <f>续建!AB62</f>
        <v>1</v>
      </c>
      <c r="AC16" s="370">
        <f>续建!AC62</f>
        <v>3193</v>
      </c>
      <c r="AD16" s="370">
        <f>续建!AD62</f>
        <v>0</v>
      </c>
      <c r="AE16" s="370">
        <f>续建!AE62</f>
        <v>7875</v>
      </c>
      <c r="AF16" s="370">
        <f>续建!AF62</f>
        <v>2625</v>
      </c>
      <c r="AG16" s="389">
        <f>续建!AG62</f>
        <v>44620</v>
      </c>
      <c r="AH16" s="370">
        <f>续建!AH62</f>
        <v>1</v>
      </c>
      <c r="AI16" s="370">
        <f>续建!AI62</f>
        <v>0</v>
      </c>
      <c r="AJ16" s="370">
        <f>续建!AJ62</f>
        <v>60</v>
      </c>
      <c r="AK16" s="370">
        <f>续建!AK62</f>
        <v>60</v>
      </c>
      <c r="AL16" s="381">
        <f>续建!AL62</f>
        <v>1</v>
      </c>
      <c r="AM16" s="370" t="str">
        <f>续建!AM62</f>
        <v>主体完工，装修</v>
      </c>
      <c r="AN16" s="370">
        <f>续建!AN62</f>
        <v>0</v>
      </c>
      <c r="AO16" s="370">
        <f>续建!AO62</f>
        <v>0</v>
      </c>
      <c r="AP16" s="370">
        <f>续建!AP62</f>
        <v>0</v>
      </c>
      <c r="AQ16" s="370">
        <f>续建!AQ62</f>
        <v>0</v>
      </c>
      <c r="AR16" s="370">
        <f>续建!AR62</f>
        <v>0</v>
      </c>
      <c r="AS16" s="370">
        <f>续建!AS62</f>
        <v>10500</v>
      </c>
      <c r="AT16" s="370">
        <f>续建!AT62</f>
        <v>0</v>
      </c>
      <c r="AU16" s="370">
        <f>续建!AU62</f>
        <v>0</v>
      </c>
      <c r="AV16" s="370">
        <f>续建!AV62</f>
        <v>0</v>
      </c>
      <c r="AW16" s="370">
        <f>续建!AW62</f>
        <v>0</v>
      </c>
      <c r="AX16" s="370">
        <f>续建!AX62</f>
        <v>0</v>
      </c>
      <c r="AY16" s="370">
        <f>续建!AY62</f>
        <v>0</v>
      </c>
      <c r="AZ16" s="370">
        <f>续建!AZ62</f>
        <v>0</v>
      </c>
      <c r="BA16" s="370">
        <f>续建!BA62</f>
        <v>10500</v>
      </c>
      <c r="BB16" s="370">
        <f>续建!BB62</f>
        <v>0</v>
      </c>
      <c r="BC16" s="370" t="str">
        <f>续建!BC62</f>
        <v>住房和城乡建设专班</v>
      </c>
      <c r="BD16" s="370" t="str">
        <f>续建!BD62</f>
        <v>州住建局</v>
      </c>
      <c r="BE16" s="370" t="str">
        <f>续建!BE62</f>
        <v>王海江</v>
      </c>
      <c r="BF16" s="370" t="str">
        <f>续建!BF62</f>
        <v>阿克陶县</v>
      </c>
      <c r="BG16" s="370" t="str">
        <f>续建!BG62</f>
        <v>艾尼瓦尔·吾布力</v>
      </c>
      <c r="BH16" s="370" t="str">
        <f>续建!BH62</f>
        <v>阿克陶县住建局</v>
      </c>
      <c r="BI16" s="370" t="str">
        <f>续建!BI62</f>
        <v>买合木提·米曼</v>
      </c>
      <c r="BJ16" s="370">
        <f>续建!BJ62</f>
        <v>13345375888</v>
      </c>
      <c r="BK16" s="370" t="str">
        <f>续建!BK62</f>
        <v>王成勇</v>
      </c>
      <c r="BL16" s="370">
        <f>续建!BL62</f>
        <v>13809989602</v>
      </c>
      <c r="BM16" s="370" t="str">
        <f>续建!BM62</f>
        <v>县城</v>
      </c>
      <c r="BN16" s="370">
        <f>续建!BN62</f>
        <v>0</v>
      </c>
      <c r="BO16" s="370" t="str">
        <f>续建!BO62</f>
        <v>9.4投资减少4500万</v>
      </c>
    </row>
    <row r="17" ht="42" customHeight="1" spans="1:67">
      <c r="A17" s="370">
        <f>续建!A63</f>
        <v>36</v>
      </c>
      <c r="B17" s="370">
        <f>续建!B63</f>
        <v>1</v>
      </c>
      <c r="C17" s="370" t="str">
        <f>续建!C63</f>
        <v>阿克陶县</v>
      </c>
      <c r="D17" s="370">
        <f>续建!D63</f>
        <v>1</v>
      </c>
      <c r="E17" s="370">
        <f>续建!E63</f>
        <v>3850</v>
      </c>
      <c r="F17" s="370" t="str">
        <f>续建!F63</f>
        <v>阿克陶县民富小区17号，18 号，19号，20号楼建设项目</v>
      </c>
      <c r="G17" s="370" t="str">
        <f>续建!G63</f>
        <v>总建筑面积27716.97平方米</v>
      </c>
      <c r="H17" s="370">
        <f>续建!H63</f>
        <v>12000</v>
      </c>
      <c r="I17" s="370">
        <f>续建!I63</f>
        <v>5849</v>
      </c>
      <c r="J17" s="370">
        <f>续建!J63</f>
        <v>3850</v>
      </c>
      <c r="K17" s="370">
        <f>续建!K63</f>
        <v>1</v>
      </c>
      <c r="L17" s="370">
        <f>续建!L63</f>
        <v>1</v>
      </c>
      <c r="M17" s="370">
        <f>续建!M63</f>
        <v>1</v>
      </c>
      <c r="N17" s="370">
        <f>续建!N63</f>
        <v>1</v>
      </c>
      <c r="O17" s="370">
        <f>续建!O63</f>
        <v>1</v>
      </c>
      <c r="P17" s="370">
        <f>续建!P63</f>
        <v>0</v>
      </c>
      <c r="Q17" s="370">
        <f>续建!Q63</f>
        <v>1</v>
      </c>
      <c r="R17" s="370">
        <f>续建!R63</f>
        <v>0</v>
      </c>
      <c r="S17" s="370">
        <f>续建!S63</f>
        <v>0</v>
      </c>
      <c r="T17" s="370">
        <f>续建!T63</f>
        <v>1</v>
      </c>
      <c r="U17" s="370">
        <f>续建!U63</f>
        <v>3850</v>
      </c>
      <c r="V17" s="370">
        <f>续建!V63</f>
        <v>3850</v>
      </c>
      <c r="W17" s="370">
        <f>续建!W63</f>
        <v>0</v>
      </c>
      <c r="X17" s="370">
        <f>续建!X63</f>
        <v>3850</v>
      </c>
      <c r="Y17" s="370">
        <f>续建!Y63</f>
        <v>3850</v>
      </c>
      <c r="Z17" s="381">
        <f>续建!Z63</f>
        <v>1</v>
      </c>
      <c r="AA17" s="370">
        <f>续建!AA63</f>
        <v>5000</v>
      </c>
      <c r="AB17" s="370">
        <f>续建!AB63</f>
        <v>1</v>
      </c>
      <c r="AC17" s="370">
        <f>续建!AC63</f>
        <v>2105</v>
      </c>
      <c r="AD17" s="370">
        <f>续建!AD63</f>
        <v>0</v>
      </c>
      <c r="AE17" s="370">
        <f>续建!AE63</f>
        <v>2887.5</v>
      </c>
      <c r="AF17" s="370">
        <f>续建!AF63</f>
        <v>962.5</v>
      </c>
      <c r="AG17" s="389">
        <f>续建!AG63</f>
        <v>44620</v>
      </c>
      <c r="AH17" s="370">
        <f>续建!AH63</f>
        <v>1</v>
      </c>
      <c r="AI17" s="370">
        <f>续建!AI63</f>
        <v>0</v>
      </c>
      <c r="AJ17" s="370">
        <f>续建!AJ63</f>
        <v>50</v>
      </c>
      <c r="AK17" s="370">
        <f>续建!AK63</f>
        <v>50</v>
      </c>
      <c r="AL17" s="381">
        <f>续建!AL63</f>
        <v>1</v>
      </c>
      <c r="AM17" s="370">
        <f>续建!AM63</f>
        <v>0</v>
      </c>
      <c r="AN17" s="370">
        <f>续建!AN63</f>
        <v>0</v>
      </c>
      <c r="AO17" s="370">
        <f>续建!AO63</f>
        <v>0</v>
      </c>
      <c r="AP17" s="370">
        <f>续建!AP63</f>
        <v>0</v>
      </c>
      <c r="AQ17" s="370">
        <f>续建!AQ63</f>
        <v>0</v>
      </c>
      <c r="AR17" s="370">
        <f>续建!AR63</f>
        <v>0</v>
      </c>
      <c r="AS17" s="370">
        <f>续建!AS63</f>
        <v>3850</v>
      </c>
      <c r="AT17" s="370">
        <f>续建!AT63</f>
        <v>0</v>
      </c>
      <c r="AU17" s="370">
        <f>续建!AU63</f>
        <v>0</v>
      </c>
      <c r="AV17" s="370">
        <f>续建!AV63</f>
        <v>0</v>
      </c>
      <c r="AW17" s="370">
        <f>续建!AW63</f>
        <v>0</v>
      </c>
      <c r="AX17" s="370">
        <f>续建!AX63</f>
        <v>0</v>
      </c>
      <c r="AY17" s="370">
        <f>续建!AY63</f>
        <v>0</v>
      </c>
      <c r="AZ17" s="370">
        <f>续建!AZ63</f>
        <v>0</v>
      </c>
      <c r="BA17" s="370">
        <f>续建!BA63</f>
        <v>3850</v>
      </c>
      <c r="BB17" s="370">
        <f>续建!BB63</f>
        <v>0</v>
      </c>
      <c r="BC17" s="370" t="str">
        <f>续建!BC63</f>
        <v>住房和城乡建设专班</v>
      </c>
      <c r="BD17" s="370" t="str">
        <f>续建!BD63</f>
        <v>州住建局</v>
      </c>
      <c r="BE17" s="370" t="str">
        <f>续建!BE63</f>
        <v>王海江</v>
      </c>
      <c r="BF17" s="370" t="str">
        <f>续建!BF63</f>
        <v>阿克陶县</v>
      </c>
      <c r="BG17" s="370" t="str">
        <f>续建!BG63</f>
        <v>艾尼瓦尔·吾布力</v>
      </c>
      <c r="BH17" s="370" t="str">
        <f>续建!BH63</f>
        <v>阿克陶县住建局</v>
      </c>
      <c r="BI17" s="370" t="str">
        <f>续建!BI63</f>
        <v>买合木提·米曼</v>
      </c>
      <c r="BJ17" s="370">
        <f>续建!BJ63</f>
        <v>13345375888</v>
      </c>
      <c r="BK17" s="370" t="str">
        <f>续建!BK63</f>
        <v>阿不力克木</v>
      </c>
      <c r="BL17" s="370">
        <f>续建!BL63</f>
        <v>18997501111</v>
      </c>
      <c r="BM17" s="370" t="str">
        <f>续建!BM63</f>
        <v>县城</v>
      </c>
      <c r="BN17" s="370">
        <f>续建!BN63</f>
        <v>0</v>
      </c>
      <c r="BO17" s="370" t="str">
        <f>续建!BO63</f>
        <v>9.4投资减少2150万</v>
      </c>
    </row>
    <row r="18" ht="42" customHeight="1" spans="1:67">
      <c r="A18" s="370">
        <f>续建!A64</f>
        <v>37</v>
      </c>
      <c r="B18" s="370">
        <f>续建!B64</f>
        <v>1</v>
      </c>
      <c r="C18" s="370" t="str">
        <f>续建!C64</f>
        <v>阿克陶县</v>
      </c>
      <c r="D18" s="370">
        <f>续建!D64</f>
        <v>1</v>
      </c>
      <c r="E18" s="370">
        <f>续建!E64</f>
        <v>6000</v>
      </c>
      <c r="F18" s="370" t="str">
        <f>续建!F64</f>
        <v>阿克陶县民悦府小区建设项目</v>
      </c>
      <c r="G18" s="370" t="str">
        <f>续建!G64</f>
        <v>总建筑面积50495.44平方米</v>
      </c>
      <c r="H18" s="370">
        <f>续建!H64</f>
        <v>18000</v>
      </c>
      <c r="I18" s="370">
        <f>续建!I64</f>
        <v>5573</v>
      </c>
      <c r="J18" s="370">
        <f>续建!J64</f>
        <v>6000</v>
      </c>
      <c r="K18" s="370">
        <f>续建!K64</f>
        <v>1</v>
      </c>
      <c r="L18" s="370">
        <f>续建!L64</f>
        <v>1</v>
      </c>
      <c r="M18" s="370">
        <f>续建!M64</f>
        <v>1</v>
      </c>
      <c r="N18" s="370">
        <f>续建!N64</f>
        <v>1</v>
      </c>
      <c r="O18" s="370">
        <f>续建!O64</f>
        <v>1</v>
      </c>
      <c r="P18" s="370">
        <f>续建!P64</f>
        <v>0</v>
      </c>
      <c r="Q18" s="370">
        <f>续建!Q64</f>
        <v>1</v>
      </c>
      <c r="R18" s="370">
        <f>续建!R64</f>
        <v>0</v>
      </c>
      <c r="S18" s="370">
        <f>续建!S64</f>
        <v>0</v>
      </c>
      <c r="T18" s="370">
        <f>续建!T64</f>
        <v>1</v>
      </c>
      <c r="U18" s="370">
        <f>续建!U64</f>
        <v>6000</v>
      </c>
      <c r="V18" s="370">
        <f>续建!V64</f>
        <v>6000</v>
      </c>
      <c r="W18" s="370">
        <f>续建!W64</f>
        <v>0</v>
      </c>
      <c r="X18" s="370">
        <f>续建!X64</f>
        <v>6000</v>
      </c>
      <c r="Y18" s="370">
        <f>续建!Y64</f>
        <v>6000</v>
      </c>
      <c r="Z18" s="381">
        <f>续建!Z64</f>
        <v>1</v>
      </c>
      <c r="AA18" s="370">
        <f>续建!AA64</f>
        <v>6000</v>
      </c>
      <c r="AB18" s="370">
        <f>续建!AB64</f>
        <v>1</v>
      </c>
      <c r="AC18" s="370">
        <f>续建!AC64</f>
        <v>1970</v>
      </c>
      <c r="AD18" s="370">
        <f>续建!AD64</f>
        <v>0</v>
      </c>
      <c r="AE18" s="370">
        <f>续建!AE64</f>
        <v>4500</v>
      </c>
      <c r="AF18" s="370">
        <f>续建!AF64</f>
        <v>1500</v>
      </c>
      <c r="AG18" s="389">
        <f>续建!AG64</f>
        <v>44620</v>
      </c>
      <c r="AH18" s="370">
        <f>续建!AH64</f>
        <v>1</v>
      </c>
      <c r="AI18" s="370">
        <f>续建!AI64</f>
        <v>0</v>
      </c>
      <c r="AJ18" s="370">
        <f>续建!AJ64</f>
        <v>50</v>
      </c>
      <c r="AK18" s="370">
        <f>续建!AK64</f>
        <v>50</v>
      </c>
      <c r="AL18" s="381">
        <f>续建!AL64</f>
        <v>1</v>
      </c>
      <c r="AM18" s="370">
        <f>续建!AM64</f>
        <v>0</v>
      </c>
      <c r="AN18" s="370">
        <f>续建!AN64</f>
        <v>0</v>
      </c>
      <c r="AO18" s="370">
        <f>续建!AO64</f>
        <v>0</v>
      </c>
      <c r="AP18" s="370">
        <f>续建!AP64</f>
        <v>0</v>
      </c>
      <c r="AQ18" s="370">
        <f>续建!AQ64</f>
        <v>0</v>
      </c>
      <c r="AR18" s="370">
        <f>续建!AR64</f>
        <v>0</v>
      </c>
      <c r="AS18" s="370">
        <f>续建!AS64</f>
        <v>6000</v>
      </c>
      <c r="AT18" s="370">
        <f>续建!AT64</f>
        <v>0</v>
      </c>
      <c r="AU18" s="370">
        <f>续建!AU64</f>
        <v>0</v>
      </c>
      <c r="AV18" s="370">
        <f>续建!AV64</f>
        <v>0</v>
      </c>
      <c r="AW18" s="370">
        <f>续建!AW64</f>
        <v>0</v>
      </c>
      <c r="AX18" s="370">
        <f>续建!AX64</f>
        <v>0</v>
      </c>
      <c r="AY18" s="370">
        <f>续建!AY64</f>
        <v>0</v>
      </c>
      <c r="AZ18" s="370">
        <f>续建!AZ64</f>
        <v>0</v>
      </c>
      <c r="BA18" s="370">
        <f>续建!BA64</f>
        <v>6000</v>
      </c>
      <c r="BB18" s="370">
        <f>续建!BB64</f>
        <v>0</v>
      </c>
      <c r="BC18" s="370" t="str">
        <f>续建!BC64</f>
        <v>住房和城乡建设专班</v>
      </c>
      <c r="BD18" s="370" t="str">
        <f>续建!BD64</f>
        <v>州住建局</v>
      </c>
      <c r="BE18" s="370" t="str">
        <f>续建!BE64</f>
        <v>王海江</v>
      </c>
      <c r="BF18" s="370" t="str">
        <f>续建!BF64</f>
        <v>阿克陶县</v>
      </c>
      <c r="BG18" s="370" t="str">
        <f>续建!BG64</f>
        <v>艾尼瓦尔·吾布力</v>
      </c>
      <c r="BH18" s="370" t="str">
        <f>续建!BH64</f>
        <v>阿克陶县住建局</v>
      </c>
      <c r="BI18" s="370" t="str">
        <f>续建!BI64</f>
        <v>买合木提·米曼</v>
      </c>
      <c r="BJ18" s="370">
        <f>续建!BJ64</f>
        <v>13345375888</v>
      </c>
      <c r="BK18" s="370" t="str">
        <f>续建!BK64</f>
        <v>范德春</v>
      </c>
      <c r="BL18" s="370">
        <f>续建!BL64</f>
        <v>15209979333</v>
      </c>
      <c r="BM18" s="370" t="str">
        <f>续建!BM64</f>
        <v>县城</v>
      </c>
      <c r="BN18" s="370">
        <f>续建!BN64</f>
        <v>0</v>
      </c>
      <c r="BO18" s="370" t="str">
        <f>续建!BO64</f>
        <v>9.4投资减少2000万</v>
      </c>
    </row>
    <row r="19" ht="42" customHeight="1" spans="1:67">
      <c r="A19" s="370">
        <f>续建!A65</f>
        <v>38</v>
      </c>
      <c r="B19" s="370">
        <f>续建!B65</f>
        <v>1</v>
      </c>
      <c r="C19" s="370" t="str">
        <f>续建!C65</f>
        <v>阿克陶县</v>
      </c>
      <c r="D19" s="370">
        <f>续建!D65</f>
        <v>1</v>
      </c>
      <c r="E19" s="370">
        <f>续建!E65</f>
        <v>5000</v>
      </c>
      <c r="F19" s="370" t="str">
        <f>续建!F65</f>
        <v>阿克陶县库克蓝小区建设项目</v>
      </c>
      <c r="G19" s="370" t="str">
        <f>续建!G65</f>
        <v>总建筑面积47235.32平方米</v>
      </c>
      <c r="H19" s="370">
        <f>续建!H65</f>
        <v>16000</v>
      </c>
      <c r="I19" s="370">
        <f>续建!I65</f>
        <v>7000</v>
      </c>
      <c r="J19" s="370">
        <f>续建!J65</f>
        <v>5000</v>
      </c>
      <c r="K19" s="370">
        <f>续建!K65</f>
        <v>1</v>
      </c>
      <c r="L19" s="370">
        <f>续建!L65</f>
        <v>1</v>
      </c>
      <c r="M19" s="370">
        <f>续建!M65</f>
        <v>1</v>
      </c>
      <c r="N19" s="370">
        <f>续建!N65</f>
        <v>1</v>
      </c>
      <c r="O19" s="370">
        <f>续建!O65</f>
        <v>1</v>
      </c>
      <c r="P19" s="370">
        <f>续建!P65</f>
        <v>0</v>
      </c>
      <c r="Q19" s="370">
        <f>续建!Q65</f>
        <v>1</v>
      </c>
      <c r="R19" s="370">
        <f>续建!R65</f>
        <v>0</v>
      </c>
      <c r="S19" s="370">
        <f>续建!S65</f>
        <v>0</v>
      </c>
      <c r="T19" s="370">
        <f>续建!T65</f>
        <v>1</v>
      </c>
      <c r="U19" s="370">
        <f>续建!U65</f>
        <v>5000</v>
      </c>
      <c r="V19" s="370">
        <f>续建!V65</f>
        <v>5000</v>
      </c>
      <c r="W19" s="370">
        <f>续建!W65</f>
        <v>0</v>
      </c>
      <c r="X19" s="370">
        <f>续建!X65</f>
        <v>5000</v>
      </c>
      <c r="Y19" s="370">
        <f>续建!Y65</f>
        <v>5000</v>
      </c>
      <c r="Z19" s="381">
        <f>续建!Z65</f>
        <v>1</v>
      </c>
      <c r="AA19" s="370">
        <f>续建!AA65</f>
        <v>5000</v>
      </c>
      <c r="AB19" s="370">
        <f>续建!AB65</f>
        <v>1</v>
      </c>
      <c r="AC19" s="370">
        <f>续建!AC65</f>
        <v>3000</v>
      </c>
      <c r="AD19" s="370">
        <f>续建!AD65</f>
        <v>0</v>
      </c>
      <c r="AE19" s="370">
        <f>续建!AE65</f>
        <v>3750</v>
      </c>
      <c r="AF19" s="370">
        <f>续建!AF65</f>
        <v>1250</v>
      </c>
      <c r="AG19" s="389">
        <f>续建!AG65</f>
        <v>44620</v>
      </c>
      <c r="AH19" s="370">
        <f>续建!AH65</f>
        <v>1</v>
      </c>
      <c r="AI19" s="370">
        <f>续建!AI65</f>
        <v>0</v>
      </c>
      <c r="AJ19" s="370">
        <f>续建!AJ65</f>
        <v>60</v>
      </c>
      <c r="AK19" s="370">
        <f>续建!AK65</f>
        <v>60</v>
      </c>
      <c r="AL19" s="381">
        <f>续建!AL65</f>
        <v>1</v>
      </c>
      <c r="AM19" s="370">
        <f>续建!AM65</f>
        <v>0</v>
      </c>
      <c r="AN19" s="370">
        <f>续建!AN65</f>
        <v>0</v>
      </c>
      <c r="AO19" s="370">
        <f>续建!AO65</f>
        <v>0</v>
      </c>
      <c r="AP19" s="370">
        <f>续建!AP65</f>
        <v>0</v>
      </c>
      <c r="AQ19" s="370">
        <f>续建!AQ65</f>
        <v>0</v>
      </c>
      <c r="AR19" s="370">
        <f>续建!AR65</f>
        <v>0</v>
      </c>
      <c r="AS19" s="370">
        <f>续建!AS65</f>
        <v>5000</v>
      </c>
      <c r="AT19" s="370">
        <f>续建!AT65</f>
        <v>0</v>
      </c>
      <c r="AU19" s="370">
        <f>续建!AU65</f>
        <v>0</v>
      </c>
      <c r="AV19" s="370">
        <f>续建!AV65</f>
        <v>0</v>
      </c>
      <c r="AW19" s="370">
        <f>续建!AW65</f>
        <v>0</v>
      </c>
      <c r="AX19" s="370">
        <f>续建!AX65</f>
        <v>0</v>
      </c>
      <c r="AY19" s="370">
        <f>续建!AY65</f>
        <v>0</v>
      </c>
      <c r="AZ19" s="370">
        <f>续建!AZ65</f>
        <v>0</v>
      </c>
      <c r="BA19" s="370">
        <f>续建!BA65</f>
        <v>5000</v>
      </c>
      <c r="BB19" s="370">
        <f>续建!BB65</f>
        <v>0</v>
      </c>
      <c r="BC19" s="370" t="str">
        <f>续建!BC65</f>
        <v>住房和城乡建设专班</v>
      </c>
      <c r="BD19" s="370" t="str">
        <f>续建!BD65</f>
        <v>州住建局</v>
      </c>
      <c r="BE19" s="370" t="str">
        <f>续建!BE65</f>
        <v>王海江</v>
      </c>
      <c r="BF19" s="370" t="str">
        <f>续建!BF65</f>
        <v>阿克陶县</v>
      </c>
      <c r="BG19" s="370" t="str">
        <f>续建!BG65</f>
        <v>艾尼瓦尔·吾布力</v>
      </c>
      <c r="BH19" s="370" t="str">
        <f>续建!BH65</f>
        <v>阿克陶县住建局</v>
      </c>
      <c r="BI19" s="370" t="str">
        <f>续建!BI65</f>
        <v>买合木提·米曼</v>
      </c>
      <c r="BJ19" s="370">
        <f>续建!BJ65</f>
        <v>13345375888</v>
      </c>
      <c r="BK19" s="370" t="str">
        <f>续建!BK65</f>
        <v>崔立青</v>
      </c>
      <c r="BL19" s="1011" t="str">
        <f>续建!BL65</f>
        <v>137779602228</v>
      </c>
      <c r="BM19" s="370" t="str">
        <f>续建!BM65</f>
        <v>县城</v>
      </c>
      <c r="BN19" s="370">
        <f>续建!BN65</f>
        <v>0</v>
      </c>
      <c r="BO19" s="370" t="str">
        <f>续建!BO65</f>
        <v>9.4投资减少2000万</v>
      </c>
    </row>
    <row r="20" ht="42" customHeight="1" spans="1:67">
      <c r="A20" s="370">
        <f>续建!A73</f>
        <v>45</v>
      </c>
      <c r="B20" s="370">
        <f>续建!B73</f>
        <v>1</v>
      </c>
      <c r="C20" s="370" t="str">
        <f>续建!C73</f>
        <v>阿克陶县</v>
      </c>
      <c r="D20" s="370">
        <f>续建!D73</f>
        <v>1</v>
      </c>
      <c r="E20" s="370">
        <f>续建!E73</f>
        <v>26000</v>
      </c>
      <c r="F20" s="370" t="str">
        <f>续建!F73</f>
        <v>克州阿克陶县阳光丽景小区、惠民小区及白山小区棚户区改造建设项目</v>
      </c>
      <c r="G20" s="370" t="str">
        <f>续建!G73</f>
        <v>新建安置房780套及配套工程</v>
      </c>
      <c r="H20" s="370">
        <f>续建!H73</f>
        <v>287500</v>
      </c>
      <c r="I20" s="370">
        <f>续建!I73</f>
        <v>6589</v>
      </c>
      <c r="J20" s="370">
        <f>续建!J73</f>
        <v>26000</v>
      </c>
      <c r="K20" s="370">
        <f>续建!K73</f>
        <v>1</v>
      </c>
      <c r="L20" s="370">
        <f>续建!L73</f>
        <v>1</v>
      </c>
      <c r="M20" s="370">
        <f>续建!M73</f>
        <v>1</v>
      </c>
      <c r="N20" s="370">
        <f>续建!N73</f>
        <v>1</v>
      </c>
      <c r="O20" s="370">
        <f>续建!O73</f>
        <v>1</v>
      </c>
      <c r="P20" s="370">
        <f>续建!P73</f>
        <v>0</v>
      </c>
      <c r="Q20" s="370">
        <f>续建!Q73</f>
        <v>1</v>
      </c>
      <c r="R20" s="370">
        <f>续建!R73</f>
        <v>0</v>
      </c>
      <c r="S20" s="370">
        <f>续建!S73</f>
        <v>0</v>
      </c>
      <c r="T20" s="370">
        <f>续建!T73</f>
        <v>1</v>
      </c>
      <c r="U20" s="370">
        <f>续建!U73</f>
        <v>26000</v>
      </c>
      <c r="V20" s="370">
        <f>续建!V73</f>
        <v>26000</v>
      </c>
      <c r="W20" s="370">
        <f>续建!W73</f>
        <v>0</v>
      </c>
      <c r="X20" s="370">
        <f>续建!X73</f>
        <v>26000</v>
      </c>
      <c r="Y20" s="370">
        <f>续建!Y73</f>
        <v>21000</v>
      </c>
      <c r="Z20" s="381">
        <f>续建!Z73</f>
        <v>0.807692307692308</v>
      </c>
      <c r="AA20" s="370">
        <f>续建!AA73</f>
        <v>10000</v>
      </c>
      <c r="AB20" s="370">
        <f>续建!AB73</f>
        <v>1</v>
      </c>
      <c r="AC20" s="370">
        <f>续建!AC73</f>
        <v>14378</v>
      </c>
      <c r="AD20" s="370">
        <f>续建!AD73</f>
        <v>0</v>
      </c>
      <c r="AE20" s="370">
        <f>续建!AE73</f>
        <v>19500</v>
      </c>
      <c r="AF20" s="370">
        <f>续建!AF73</f>
        <v>1500</v>
      </c>
      <c r="AG20" s="389">
        <f>续建!AG73</f>
        <v>44617</v>
      </c>
      <c r="AH20" s="370">
        <f>续建!AH73</f>
        <v>1</v>
      </c>
      <c r="AI20" s="370">
        <f>续建!AI73</f>
        <v>0</v>
      </c>
      <c r="AJ20" s="370">
        <f>续建!AJ73</f>
        <v>50</v>
      </c>
      <c r="AK20" s="370">
        <f>续建!AK73</f>
        <v>50</v>
      </c>
      <c r="AL20" s="381">
        <f>续建!AL73</f>
        <v>1</v>
      </c>
      <c r="AM20" s="370" t="str">
        <f>续建!AM73</f>
        <v>主体施工</v>
      </c>
      <c r="AN20" s="370">
        <f>续建!AN73</f>
        <v>0</v>
      </c>
      <c r="AO20" s="370">
        <f>续建!AO73</f>
        <v>0</v>
      </c>
      <c r="AP20" s="370">
        <f>续建!AP73</f>
        <v>0</v>
      </c>
      <c r="AQ20" s="370">
        <f>续建!AQ73</f>
        <v>0</v>
      </c>
      <c r="AR20" s="370">
        <f>续建!AR73</f>
        <v>0</v>
      </c>
      <c r="AS20" s="370">
        <f>续建!AS73</f>
        <v>26000</v>
      </c>
      <c r="AT20" s="370">
        <f>续建!AT73</f>
        <v>0</v>
      </c>
      <c r="AU20" s="370">
        <f>续建!AU73</f>
        <v>0</v>
      </c>
      <c r="AV20" s="370">
        <f>续建!AV73</f>
        <v>0</v>
      </c>
      <c r="AW20" s="370">
        <f>续建!AW73</f>
        <v>0</v>
      </c>
      <c r="AX20" s="370">
        <f>续建!AX73</f>
        <v>0</v>
      </c>
      <c r="AY20" s="370">
        <f>续建!AY73</f>
        <v>26000</v>
      </c>
      <c r="AZ20" s="370">
        <f>续建!AZ73</f>
        <v>0</v>
      </c>
      <c r="BA20" s="370">
        <f>续建!BA73</f>
        <v>0</v>
      </c>
      <c r="BB20" s="370">
        <f>续建!BB73</f>
        <v>0</v>
      </c>
      <c r="BC20" s="370" t="str">
        <f>续建!BC73</f>
        <v>住房和城乡建设专班</v>
      </c>
      <c r="BD20" s="370" t="str">
        <f>续建!BD73</f>
        <v>州住建局</v>
      </c>
      <c r="BE20" s="370" t="str">
        <f>续建!BE73</f>
        <v>王海江</v>
      </c>
      <c r="BF20" s="370" t="str">
        <f>续建!BF73</f>
        <v>阿克陶县</v>
      </c>
      <c r="BG20" s="370" t="str">
        <f>续建!BG73</f>
        <v>艾尼瓦尔·吾布力</v>
      </c>
      <c r="BH20" s="370" t="str">
        <f>续建!BH73</f>
        <v>阿克陶县住建局</v>
      </c>
      <c r="BI20" s="370" t="str">
        <f>续建!BI73</f>
        <v>买合木提·米曼</v>
      </c>
      <c r="BJ20" s="370">
        <f>续建!BJ73</f>
        <v>13345375888</v>
      </c>
      <c r="BK20" s="370" t="str">
        <f>续建!BK73</f>
        <v>王新利</v>
      </c>
      <c r="BL20" s="370">
        <f>续建!BL73</f>
        <v>13369082822</v>
      </c>
      <c r="BM20" s="370" t="str">
        <f>续建!BM73</f>
        <v>县城</v>
      </c>
      <c r="BN20" s="370">
        <f>续建!BN73</f>
        <v>0</v>
      </c>
      <c r="BO20" s="370" t="str">
        <f>续建!BO73</f>
        <v>5.8号投资减少9000万，9.4投资减少4000万</v>
      </c>
    </row>
    <row r="21" ht="42" customHeight="1" spans="1:67">
      <c r="A21" s="370">
        <f>续建!A75</f>
        <v>46</v>
      </c>
      <c r="B21" s="370">
        <f>续建!B75</f>
        <v>1</v>
      </c>
      <c r="C21" s="370" t="str">
        <f>续建!C75</f>
        <v>阿克陶县</v>
      </c>
      <c r="D21" s="370">
        <f>续建!D75</f>
        <v>1</v>
      </c>
      <c r="E21" s="370">
        <f>续建!E75</f>
        <v>1350</v>
      </c>
      <c r="F21" s="370" t="str">
        <f>续建!F75</f>
        <v>阿克陶县2021年保障性住房公租房建设项目</v>
      </c>
      <c r="G21" s="370" t="str">
        <f>续建!G75</f>
        <v>新建公租房300套，总建筑面积15000平方米</v>
      </c>
      <c r="H21" s="370">
        <f>续建!H75</f>
        <v>4300</v>
      </c>
      <c r="I21" s="370">
        <f>续建!I75</f>
        <v>2488</v>
      </c>
      <c r="J21" s="370">
        <f>续建!J75</f>
        <v>1350</v>
      </c>
      <c r="K21" s="370">
        <f>续建!K75</f>
        <v>1</v>
      </c>
      <c r="L21" s="370">
        <f>续建!L75</f>
        <v>1</v>
      </c>
      <c r="M21" s="370">
        <f>续建!M75</f>
        <v>1</v>
      </c>
      <c r="N21" s="370">
        <f>续建!N75</f>
        <v>1</v>
      </c>
      <c r="O21" s="370">
        <f>续建!O75</f>
        <v>1</v>
      </c>
      <c r="P21" s="370">
        <f>续建!P75</f>
        <v>0</v>
      </c>
      <c r="Q21" s="370">
        <f>续建!Q75</f>
        <v>1</v>
      </c>
      <c r="R21" s="370">
        <f>续建!R75</f>
        <v>0</v>
      </c>
      <c r="S21" s="370">
        <f>续建!S75</f>
        <v>0</v>
      </c>
      <c r="T21" s="370">
        <f>续建!T75</f>
        <v>1</v>
      </c>
      <c r="U21" s="370">
        <f>续建!U75</f>
        <v>1350</v>
      </c>
      <c r="V21" s="370">
        <f>续建!V75</f>
        <v>1350</v>
      </c>
      <c r="W21" s="370">
        <f>续建!W75</f>
        <v>0</v>
      </c>
      <c r="X21" s="370">
        <f>续建!X75</f>
        <v>1350</v>
      </c>
      <c r="Y21" s="370">
        <f>续建!Y75</f>
        <v>1350</v>
      </c>
      <c r="Z21" s="381">
        <f>续建!Z75</f>
        <v>1</v>
      </c>
      <c r="AA21" s="370">
        <f>续建!AA75</f>
        <v>1500</v>
      </c>
      <c r="AB21" s="370">
        <f>续建!AB75</f>
        <v>1</v>
      </c>
      <c r="AC21" s="370">
        <f>续建!AC75</f>
        <v>400</v>
      </c>
      <c r="AD21" s="370">
        <f>续建!AD75</f>
        <v>0</v>
      </c>
      <c r="AE21" s="370">
        <f>续建!AE75</f>
        <v>1012.5</v>
      </c>
      <c r="AF21" s="370">
        <f>续建!AF75</f>
        <v>337.5</v>
      </c>
      <c r="AG21" s="389">
        <f>续建!AG75</f>
        <v>44625</v>
      </c>
      <c r="AH21" s="370">
        <f>续建!AH75</f>
        <v>1</v>
      </c>
      <c r="AI21" s="370">
        <f>续建!AI75</f>
        <v>0</v>
      </c>
      <c r="AJ21" s="370">
        <f>续建!AJ75</f>
        <v>40</v>
      </c>
      <c r="AK21" s="370">
        <f>续建!AK75</f>
        <v>40</v>
      </c>
      <c r="AL21" s="381">
        <f>续建!AL75</f>
        <v>1</v>
      </c>
      <c r="AM21" s="370" t="str">
        <f>续建!AM75</f>
        <v>主体完工，装修</v>
      </c>
      <c r="AN21" s="370">
        <f>续建!AN75</f>
        <v>0</v>
      </c>
      <c r="AO21" s="370">
        <f>续建!AO75</f>
        <v>0</v>
      </c>
      <c r="AP21" s="370">
        <f>续建!AP75</f>
        <v>0</v>
      </c>
      <c r="AQ21" s="370">
        <f>续建!AQ75</f>
        <v>0</v>
      </c>
      <c r="AR21" s="370">
        <f>续建!AR75</f>
        <v>0</v>
      </c>
      <c r="AS21" s="370">
        <f>续建!AS75</f>
        <v>1350</v>
      </c>
      <c r="AT21" s="370">
        <f>续建!AT75</f>
        <v>0</v>
      </c>
      <c r="AU21" s="370">
        <f>续建!AU75</f>
        <v>0</v>
      </c>
      <c r="AV21" s="370">
        <f>续建!AV75</f>
        <v>1350</v>
      </c>
      <c r="AW21" s="370">
        <f>续建!AW75</f>
        <v>0</v>
      </c>
      <c r="AX21" s="370">
        <f>续建!AX75</f>
        <v>0</v>
      </c>
      <c r="AY21" s="370">
        <f>续建!AY75</f>
        <v>0</v>
      </c>
      <c r="AZ21" s="370">
        <f>续建!AZ75</f>
        <v>0</v>
      </c>
      <c r="BA21" s="370">
        <f>续建!BA75</f>
        <v>0</v>
      </c>
      <c r="BB21" s="370">
        <f>续建!BB75</f>
        <v>0</v>
      </c>
      <c r="BC21" s="370" t="str">
        <f>续建!BC75</f>
        <v>住房和城乡建设专班</v>
      </c>
      <c r="BD21" s="370" t="str">
        <f>续建!BD75</f>
        <v>州住建局</v>
      </c>
      <c r="BE21" s="370" t="str">
        <f>续建!BE75</f>
        <v>王海江</v>
      </c>
      <c r="BF21" s="370" t="str">
        <f>续建!BF75</f>
        <v>阿克陶县</v>
      </c>
      <c r="BG21" s="370" t="str">
        <f>续建!BG75</f>
        <v>艾尼瓦尔·吾布力</v>
      </c>
      <c r="BH21" s="370" t="str">
        <f>续建!BH75</f>
        <v>阿克陶县住建局</v>
      </c>
      <c r="BI21" s="370" t="str">
        <f>续建!BI75</f>
        <v>买合木提·米曼</v>
      </c>
      <c r="BJ21" s="370">
        <f>续建!BJ75</f>
        <v>13345375888</v>
      </c>
      <c r="BK21" s="370" t="str">
        <f>续建!BK75</f>
        <v>王新利</v>
      </c>
      <c r="BL21" s="370">
        <f>续建!BL75</f>
        <v>13369082822</v>
      </c>
      <c r="BM21" s="370" t="str">
        <f>续建!BM75</f>
        <v>县城</v>
      </c>
      <c r="BN21" s="370">
        <f>续建!BN75</f>
        <v>0</v>
      </c>
      <c r="BO21" s="370" t="str">
        <f>续建!BO75</f>
        <v>9.4投资减少462万</v>
      </c>
    </row>
    <row r="22" ht="42" customHeight="1" spans="1:67">
      <c r="A22" s="370">
        <f>续建!A87</f>
        <v>57</v>
      </c>
      <c r="B22" s="370">
        <f>续建!B87</f>
        <v>1</v>
      </c>
      <c r="C22" s="370" t="str">
        <f>续建!C87</f>
        <v>阿克陶县</v>
      </c>
      <c r="D22" s="370">
        <f>续建!D87</f>
        <v>1</v>
      </c>
      <c r="E22" s="370">
        <f>续建!E87</f>
        <v>2940</v>
      </c>
      <c r="F22" s="370" t="str">
        <f>续建!F87</f>
        <v>阿克陶科邦锰业制造有限公司电解车间整流变压器升级改造</v>
      </c>
      <c r="G22" s="370" t="str">
        <f>续建!G87</f>
        <v>年产电解锰15万吨，设计整流变压器12台</v>
      </c>
      <c r="H22" s="370">
        <f>续建!H87</f>
        <v>2940</v>
      </c>
      <c r="I22" s="370">
        <f>续建!I87</f>
        <v>0</v>
      </c>
      <c r="J22" s="370">
        <f>续建!J87</f>
        <v>2940</v>
      </c>
      <c r="K22" s="370">
        <f>续建!K87</f>
        <v>1</v>
      </c>
      <c r="L22" s="370">
        <f>续建!L87</f>
        <v>1</v>
      </c>
      <c r="M22" s="370">
        <f>续建!M87</f>
        <v>1</v>
      </c>
      <c r="N22" s="370">
        <f>续建!N87</f>
        <v>1</v>
      </c>
      <c r="O22" s="370">
        <f>续建!O87</f>
        <v>1</v>
      </c>
      <c r="P22" s="370">
        <f>续建!P87</f>
        <v>0</v>
      </c>
      <c r="Q22" s="370">
        <f>续建!Q87</f>
        <v>1</v>
      </c>
      <c r="R22" s="370">
        <f>续建!R87</f>
        <v>0</v>
      </c>
      <c r="S22" s="370">
        <f>续建!S87</f>
        <v>0</v>
      </c>
      <c r="T22" s="370">
        <f>续建!T87</f>
        <v>1</v>
      </c>
      <c r="U22" s="370">
        <f>续建!U87</f>
        <v>2940</v>
      </c>
      <c r="V22" s="370">
        <f>续建!V87</f>
        <v>2940</v>
      </c>
      <c r="W22" s="370">
        <f>续建!W87</f>
        <v>0</v>
      </c>
      <c r="X22" s="370">
        <f>续建!X87</f>
        <v>2940</v>
      </c>
      <c r="Y22" s="370">
        <f>续建!Y87</f>
        <v>800</v>
      </c>
      <c r="Z22" s="381">
        <f>续建!Z87</f>
        <v>0.272108843537415</v>
      </c>
      <c r="AA22" s="370">
        <f>续建!AA87</f>
        <v>440</v>
      </c>
      <c r="AB22" s="370">
        <f>续建!AB87</f>
        <v>1</v>
      </c>
      <c r="AC22" s="370">
        <f>续建!AC87</f>
        <v>579</v>
      </c>
      <c r="AD22" s="370">
        <f>续建!AD87</f>
        <v>0</v>
      </c>
      <c r="AE22" s="370">
        <f>续建!AE87</f>
        <v>2205</v>
      </c>
      <c r="AF22" s="370">
        <f>续建!AF87</f>
        <v>-1405</v>
      </c>
      <c r="AG22" s="389">
        <f>续建!AG87</f>
        <v>44635</v>
      </c>
      <c r="AH22" s="370">
        <f>续建!AH87</f>
        <v>1</v>
      </c>
      <c r="AI22" s="370">
        <f>续建!AI87</f>
        <v>0</v>
      </c>
      <c r="AJ22" s="370">
        <f>续建!AJ87</f>
        <v>25</v>
      </c>
      <c r="AK22" s="370">
        <f>续建!AK87</f>
        <v>10</v>
      </c>
      <c r="AL22" s="381">
        <f>续建!AL87</f>
        <v>0.4</v>
      </c>
      <c r="AM22" s="370" t="str">
        <f>续建!AM87</f>
        <v>准备更换第一台变压器</v>
      </c>
      <c r="AN22" s="370">
        <f>续建!AN87</f>
        <v>0</v>
      </c>
      <c r="AO22" s="370">
        <f>续建!AO87</f>
        <v>0</v>
      </c>
      <c r="AP22" s="370" t="str">
        <f>续建!AP87</f>
        <v>因2022年电解锰价格下跌，为确保公司全年经营目标完成，原定于4月开始更换变压器的计划延后至7月底先停一条生产线进行变压器的更换实验，待实验成功后在逐步更换其它生产线变压器。预计本年度可更换变压器2台</v>
      </c>
      <c r="AQ22" s="370">
        <f>续建!AQ87</f>
        <v>0</v>
      </c>
      <c r="AR22" s="370">
        <f>续建!AR87</f>
        <v>0</v>
      </c>
      <c r="AS22" s="370">
        <f>续建!AS87</f>
        <v>2940</v>
      </c>
      <c r="AT22" s="370">
        <f>续建!AT87</f>
        <v>0</v>
      </c>
      <c r="AU22" s="370">
        <f>续建!AU87</f>
        <v>0</v>
      </c>
      <c r="AV22" s="370">
        <f>续建!AV87</f>
        <v>0</v>
      </c>
      <c r="AW22" s="370">
        <f>续建!AW87</f>
        <v>0</v>
      </c>
      <c r="AX22" s="370">
        <f>续建!AX87</f>
        <v>0</v>
      </c>
      <c r="AY22" s="370">
        <f>续建!AY87</f>
        <v>0</v>
      </c>
      <c r="AZ22" s="370">
        <f>续建!AZ87</f>
        <v>0</v>
      </c>
      <c r="BA22" s="370">
        <f>续建!BA87</f>
        <v>2940</v>
      </c>
      <c r="BB22" s="370">
        <f>续建!BB87</f>
        <v>0</v>
      </c>
      <c r="BC22" s="370" t="str">
        <f>续建!BC87</f>
        <v>产业专班</v>
      </c>
      <c r="BD22" s="370" t="str">
        <f>续建!BD87</f>
        <v>州工信局</v>
      </c>
      <c r="BE22" s="370" t="str">
        <f>续建!BE87</f>
        <v>刘鹏</v>
      </c>
      <c r="BF22" s="370" t="str">
        <f>续建!BF87</f>
        <v>阿克陶县</v>
      </c>
      <c r="BG22" s="370" t="str">
        <f>续建!BG87</f>
        <v>陈敬华</v>
      </c>
      <c r="BH22" s="370" t="str">
        <f>续建!BH87</f>
        <v>阿克陶县商信局</v>
      </c>
      <c r="BI22" s="370" t="str">
        <f>续建!BI87</f>
        <v>张子琦</v>
      </c>
      <c r="BJ22" s="370">
        <f>续建!BJ87</f>
        <v>18129188868</v>
      </c>
      <c r="BK22" s="370" t="str">
        <f>续建!BK87</f>
        <v>李德海</v>
      </c>
      <c r="BL22" s="370">
        <f>续建!BL87</f>
        <v>18196989256</v>
      </c>
      <c r="BM22" s="370" t="str">
        <f>续建!BM87</f>
        <v>奥依塔克镇</v>
      </c>
      <c r="BN22" s="370" t="str">
        <f>续建!BN87</f>
        <v>江西工业园区</v>
      </c>
      <c r="BO22" s="370" t="str">
        <f>续建!BO87</f>
        <v>5.8号调整</v>
      </c>
    </row>
    <row r="23" ht="42" customHeight="1" spans="1:67">
      <c r="A23" s="370">
        <f>续建!A88</f>
        <v>58</v>
      </c>
      <c r="B23" s="370">
        <f>续建!B88</f>
        <v>1</v>
      </c>
      <c r="C23" s="370" t="str">
        <f>续建!C88</f>
        <v>阿克陶县</v>
      </c>
      <c r="D23" s="370">
        <f>续建!D88</f>
        <v>1</v>
      </c>
      <c r="E23" s="370">
        <f>续建!E88</f>
        <v>5645</v>
      </c>
      <c r="F23" s="370" t="str">
        <f>续建!F88</f>
        <v>阿克陶县佰源丰巷道工程项目</v>
      </c>
      <c r="G23" s="370" t="str">
        <f>续建!G88</f>
        <v>60万吨/年井下开采井巷工程</v>
      </c>
      <c r="H23" s="370">
        <f>续建!H88</f>
        <v>11445</v>
      </c>
      <c r="I23" s="370">
        <f>续建!I88</f>
        <v>725</v>
      </c>
      <c r="J23" s="370">
        <f>续建!J88</f>
        <v>5645</v>
      </c>
      <c r="K23" s="370">
        <f>续建!K88</f>
        <v>1</v>
      </c>
      <c r="L23" s="370">
        <f>续建!L88</f>
        <v>1</v>
      </c>
      <c r="M23" s="370">
        <f>续建!M88</f>
        <v>1</v>
      </c>
      <c r="N23" s="370">
        <f>续建!N88</f>
        <v>1</v>
      </c>
      <c r="O23" s="370">
        <f>续建!O88</f>
        <v>1</v>
      </c>
      <c r="P23" s="370">
        <f>续建!P88</f>
        <v>0</v>
      </c>
      <c r="Q23" s="370">
        <f>续建!Q88</f>
        <v>1</v>
      </c>
      <c r="R23" s="370">
        <f>续建!R88</f>
        <v>0</v>
      </c>
      <c r="S23" s="370">
        <f>续建!S88</f>
        <v>0</v>
      </c>
      <c r="T23" s="370">
        <f>续建!T88</f>
        <v>1</v>
      </c>
      <c r="U23" s="370">
        <f>续建!U88</f>
        <v>5645</v>
      </c>
      <c r="V23" s="370">
        <f>续建!V88</f>
        <v>5645</v>
      </c>
      <c r="W23" s="370">
        <f>续建!W88</f>
        <v>0</v>
      </c>
      <c r="X23" s="370">
        <f>续建!X88</f>
        <v>5645</v>
      </c>
      <c r="Y23" s="370">
        <f>续建!Y88</f>
        <v>2000</v>
      </c>
      <c r="Z23" s="381">
        <f>续建!Z88</f>
        <v>0.354295837023915</v>
      </c>
      <c r="AA23" s="370">
        <f>续建!AA88</f>
        <v>2000</v>
      </c>
      <c r="AB23" s="370">
        <f>续建!AB88</f>
        <v>1</v>
      </c>
      <c r="AC23" s="370">
        <f>续建!AC88</f>
        <v>0</v>
      </c>
      <c r="AD23" s="370">
        <f>续建!AD88</f>
        <v>0</v>
      </c>
      <c r="AE23" s="370">
        <f>续建!AE88</f>
        <v>4233.75</v>
      </c>
      <c r="AF23" s="370">
        <f>续建!AF88</f>
        <v>-2233.75</v>
      </c>
      <c r="AG23" s="389">
        <f>续建!AG88</f>
        <v>44592</v>
      </c>
      <c r="AH23" s="370">
        <f>续建!AH88</f>
        <v>1</v>
      </c>
      <c r="AI23" s="370">
        <f>续建!AI88</f>
        <v>0</v>
      </c>
      <c r="AJ23" s="370">
        <f>续建!AJ88</f>
        <v>100</v>
      </c>
      <c r="AK23" s="370">
        <f>续建!AK88</f>
        <v>100</v>
      </c>
      <c r="AL23" s="381">
        <f>续建!AL88</f>
        <v>1</v>
      </c>
      <c r="AM23" s="370">
        <f>续建!AM88</f>
        <v>0</v>
      </c>
      <c r="AN23" s="370">
        <f>续建!AN88</f>
        <v>0</v>
      </c>
      <c r="AO23" s="370">
        <f>续建!AO88</f>
        <v>0</v>
      </c>
      <c r="AP23" s="370" t="str">
        <f>续建!AP88</f>
        <v>因5月底才完成60万吨中15万吨的矿山安全生产验收，取得安全生产许可证，6月才进行正常生产建设，故造成投资缓慢</v>
      </c>
      <c r="AQ23" s="370">
        <f>续建!AQ88</f>
        <v>0</v>
      </c>
      <c r="AR23" s="370">
        <f>续建!AR88</f>
        <v>0</v>
      </c>
      <c r="AS23" s="370">
        <f>续建!AS88</f>
        <v>5645</v>
      </c>
      <c r="AT23" s="370">
        <f>续建!AT88</f>
        <v>0</v>
      </c>
      <c r="AU23" s="370">
        <f>续建!AU88</f>
        <v>0</v>
      </c>
      <c r="AV23" s="370">
        <f>续建!AV88</f>
        <v>0</v>
      </c>
      <c r="AW23" s="370">
        <f>续建!AW88</f>
        <v>0</v>
      </c>
      <c r="AX23" s="370">
        <f>续建!AX88</f>
        <v>0</v>
      </c>
      <c r="AY23" s="370">
        <f>续建!AY88</f>
        <v>0</v>
      </c>
      <c r="AZ23" s="370">
        <f>续建!AZ88</f>
        <v>0</v>
      </c>
      <c r="BA23" s="370">
        <f>续建!BA88</f>
        <v>5645</v>
      </c>
      <c r="BB23" s="370">
        <f>续建!BB88</f>
        <v>0</v>
      </c>
      <c r="BC23" s="370" t="str">
        <f>续建!BC88</f>
        <v>产业专班</v>
      </c>
      <c r="BD23" s="370" t="str">
        <f>续建!BD88</f>
        <v>州工信局</v>
      </c>
      <c r="BE23" s="370" t="str">
        <f>续建!BE88</f>
        <v>刘鹏</v>
      </c>
      <c r="BF23" s="370" t="str">
        <f>续建!BF88</f>
        <v>阿克陶县</v>
      </c>
      <c r="BG23" s="370" t="str">
        <f>续建!BG88</f>
        <v>陈敬华</v>
      </c>
      <c r="BH23" s="370" t="str">
        <f>续建!BH88</f>
        <v>阿克陶县商信局</v>
      </c>
      <c r="BI23" s="370" t="str">
        <f>续建!BI88</f>
        <v>张子琦</v>
      </c>
      <c r="BJ23" s="370">
        <f>续建!BJ88</f>
        <v>18129188868</v>
      </c>
      <c r="BK23" s="370" t="str">
        <f>续建!BK88</f>
        <v>曾瑞波
苏尔团</v>
      </c>
      <c r="BL23" s="370" t="str">
        <f>续建!BL88</f>
        <v>15967781658    15999337666</v>
      </c>
      <c r="BM23" s="370" t="str">
        <f>续建!BM88</f>
        <v>木吉乡</v>
      </c>
      <c r="BN23" s="370" t="str">
        <f>续建!BN88</f>
        <v>布拉克村</v>
      </c>
      <c r="BO23" s="370">
        <f>续建!BO88</f>
        <v>0</v>
      </c>
    </row>
    <row r="24" ht="42" customHeight="1" spans="1:67">
      <c r="A24" s="370">
        <f>续建!A49</f>
        <v>25</v>
      </c>
      <c r="B24" s="370">
        <f>续建!B49</f>
        <v>1</v>
      </c>
      <c r="C24" s="370" t="str">
        <f>续建!C49</f>
        <v>阿克陶县</v>
      </c>
      <c r="D24" s="370">
        <f>续建!D49</f>
        <v>1</v>
      </c>
      <c r="E24" s="370">
        <f>续建!E49</f>
        <v>3000</v>
      </c>
      <c r="F24" s="370" t="str">
        <f>续建!F49</f>
        <v>阿克陶县克州冰川公园景区旅游基础设施建设项目</v>
      </c>
      <c r="G24" s="370" t="str">
        <f>续建!G49</f>
        <v>景区道路、栈道、观景台、游客服务中心、停车场等</v>
      </c>
      <c r="H24" s="370">
        <f>续建!H49</f>
        <v>19200</v>
      </c>
      <c r="I24" s="370">
        <f>续建!I49</f>
        <v>0</v>
      </c>
      <c r="J24" s="370">
        <f>续建!J49</f>
        <v>4000</v>
      </c>
      <c r="K24" s="370">
        <f>续建!K49</f>
        <v>1</v>
      </c>
      <c r="L24" s="370">
        <f>续建!L49</f>
        <v>1</v>
      </c>
      <c r="M24" s="370">
        <f>续建!M49</f>
        <v>1</v>
      </c>
      <c r="N24" s="370">
        <f>续建!N49</f>
        <v>1</v>
      </c>
      <c r="O24" s="370">
        <f>续建!O49</f>
        <v>1</v>
      </c>
      <c r="P24" s="370">
        <f>续建!P49</f>
        <v>0</v>
      </c>
      <c r="Q24" s="370">
        <f>续建!Q49</f>
        <v>1</v>
      </c>
      <c r="R24" s="370">
        <f>续建!R49</f>
        <v>0</v>
      </c>
      <c r="S24" s="370">
        <f>续建!S49</f>
        <v>0</v>
      </c>
      <c r="T24" s="370">
        <f>续建!T49</f>
        <v>1</v>
      </c>
      <c r="U24" s="370">
        <f>续建!U49</f>
        <v>4000</v>
      </c>
      <c r="V24" s="370">
        <f>续建!V49</f>
        <v>4000</v>
      </c>
      <c r="W24" s="370">
        <f>续建!W49</f>
        <v>0</v>
      </c>
      <c r="X24" s="370">
        <f>续建!X49</f>
        <v>4000</v>
      </c>
      <c r="Y24" s="370">
        <f>续建!Y49</f>
        <v>2000</v>
      </c>
      <c r="Z24" s="381">
        <f>续建!Z49</f>
        <v>0.5</v>
      </c>
      <c r="AA24" s="370">
        <f>续建!AA49</f>
        <v>0</v>
      </c>
      <c r="AB24" s="370">
        <f>续建!AB49</f>
        <v>1</v>
      </c>
      <c r="AC24" s="370">
        <f>续建!AC49</f>
        <v>886</v>
      </c>
      <c r="AD24" s="370">
        <f>续建!AD49</f>
        <v>0</v>
      </c>
      <c r="AE24" s="370">
        <f>续建!AE49</f>
        <v>3000</v>
      </c>
      <c r="AF24" s="370">
        <f>续建!AF49</f>
        <v>-1000</v>
      </c>
      <c r="AG24" s="389">
        <f>续建!AG49</f>
        <v>44757</v>
      </c>
      <c r="AH24" s="370">
        <f>续建!AH49</f>
        <v>1</v>
      </c>
      <c r="AI24" s="370">
        <f>续建!AI49</f>
        <v>0</v>
      </c>
      <c r="AJ24" s="370">
        <f>续建!AJ49</f>
        <v>50</v>
      </c>
      <c r="AK24" s="370">
        <f>续建!AK49</f>
        <v>15</v>
      </c>
      <c r="AL24" s="381">
        <f>续建!AL49</f>
        <v>0.3</v>
      </c>
      <c r="AM24" s="370" t="str">
        <f>续建!AM49</f>
        <v>基础施工</v>
      </c>
      <c r="AN24" s="370">
        <f>续建!AN49</f>
        <v>0</v>
      </c>
      <c r="AO24" s="370">
        <f>续建!AO49</f>
        <v>0</v>
      </c>
      <c r="AP24" s="370">
        <f>续建!AP49</f>
        <v>0</v>
      </c>
      <c r="AQ24" s="370">
        <f>续建!AQ49</f>
        <v>0</v>
      </c>
      <c r="AR24" s="370">
        <f>续建!AR49</f>
        <v>0</v>
      </c>
      <c r="AS24" s="370">
        <f>续建!AS49</f>
        <v>4000</v>
      </c>
      <c r="AT24" s="370">
        <f>续建!AT49</f>
        <v>0</v>
      </c>
      <c r="AU24" s="370">
        <f>续建!AU49</f>
        <v>0</v>
      </c>
      <c r="AV24" s="370">
        <f>续建!AV49</f>
        <v>0</v>
      </c>
      <c r="AW24" s="370">
        <f>续建!AW49</f>
        <v>0</v>
      </c>
      <c r="AX24" s="370">
        <f>续建!AX49</f>
        <v>0</v>
      </c>
      <c r="AY24" s="370">
        <f>续建!AY49</f>
        <v>0</v>
      </c>
      <c r="AZ24" s="370">
        <f>续建!AZ49</f>
        <v>0</v>
      </c>
      <c r="BA24" s="370">
        <f>续建!BA49</f>
        <v>4000</v>
      </c>
      <c r="BB24" s="370">
        <f>续建!BB49</f>
        <v>0</v>
      </c>
      <c r="BC24" s="370" t="str">
        <f>续建!BC49</f>
        <v>文化体育旅游专班</v>
      </c>
      <c r="BD24" s="370" t="str">
        <f>续建!BD49</f>
        <v>州文旅局</v>
      </c>
      <c r="BE24" s="370" t="str">
        <f>续建!BE49</f>
        <v>马中阳</v>
      </c>
      <c r="BF24" s="370" t="str">
        <f>续建!BF49</f>
        <v>阿克陶县</v>
      </c>
      <c r="BG24" s="370" t="str">
        <f>续建!BG49</f>
        <v>张伟</v>
      </c>
      <c r="BH24" s="370" t="str">
        <f>续建!BH49</f>
        <v>阿克陶县文旅局</v>
      </c>
      <c r="BI24" s="370" t="str">
        <f>续建!BI49</f>
        <v>冯东明</v>
      </c>
      <c r="BJ24" s="370">
        <f>续建!BJ49</f>
        <v>13899485857</v>
      </c>
      <c r="BK24" s="370">
        <f>续建!BK49</f>
        <v>0</v>
      </c>
      <c r="BL24" s="370">
        <f>续建!BL49</f>
        <v>0</v>
      </c>
      <c r="BM24" s="370">
        <f>续建!BM49</f>
        <v>0</v>
      </c>
      <c r="BN24" s="370">
        <f>续建!BN49</f>
        <v>0</v>
      </c>
      <c r="BO24" s="370" t="str">
        <f>续建!BO49</f>
        <v>8.15日替换</v>
      </c>
    </row>
    <row r="25" ht="42" customHeight="1" spans="1:67">
      <c r="A25" s="370">
        <f>续建!A89</f>
        <v>59</v>
      </c>
      <c r="B25" s="370">
        <f>续建!B89</f>
        <v>1</v>
      </c>
      <c r="C25" s="370" t="str">
        <f>续建!C89</f>
        <v>阿克陶县</v>
      </c>
      <c r="D25" s="370">
        <f>续建!D89</f>
        <v>1</v>
      </c>
      <c r="E25" s="370">
        <f>续建!E89</f>
        <v>500</v>
      </c>
      <c r="F25" s="370" t="str">
        <f>续建!F89</f>
        <v>克州阿克陶县冷链保鲜仓储中心建设项目</v>
      </c>
      <c r="G25" s="370" t="str">
        <f>续建!G89</f>
        <v>总建筑面积4941平方米及配套附属设施建设</v>
      </c>
      <c r="H25" s="370">
        <f>续建!H89</f>
        <v>2000</v>
      </c>
      <c r="I25" s="370">
        <f>续建!I89</f>
        <v>999</v>
      </c>
      <c r="J25" s="370">
        <f>续建!J89</f>
        <v>500</v>
      </c>
      <c r="K25" s="370">
        <f>续建!K89</f>
        <v>1</v>
      </c>
      <c r="L25" s="370">
        <f>续建!L89</f>
        <v>1</v>
      </c>
      <c r="M25" s="370">
        <f>续建!M89</f>
        <v>1</v>
      </c>
      <c r="N25" s="370">
        <f>续建!N89</f>
        <v>1</v>
      </c>
      <c r="O25" s="370">
        <f>续建!O89</f>
        <v>1</v>
      </c>
      <c r="P25" s="370">
        <f>续建!P89</f>
        <v>0</v>
      </c>
      <c r="Q25" s="370">
        <f>续建!Q89</f>
        <v>1</v>
      </c>
      <c r="R25" s="370">
        <f>续建!R89</f>
        <v>0</v>
      </c>
      <c r="S25" s="370">
        <f>续建!S89</f>
        <v>0</v>
      </c>
      <c r="T25" s="370">
        <f>续建!T89</f>
        <v>1</v>
      </c>
      <c r="U25" s="370">
        <f>续建!U89</f>
        <v>500</v>
      </c>
      <c r="V25" s="370">
        <f>续建!V89</f>
        <v>500</v>
      </c>
      <c r="W25" s="370">
        <f>续建!W89</f>
        <v>0</v>
      </c>
      <c r="X25" s="370">
        <f>续建!X89</f>
        <v>500</v>
      </c>
      <c r="Y25" s="370">
        <f>续建!Y89</f>
        <v>500</v>
      </c>
      <c r="Z25" s="381">
        <f>续建!Z89</f>
        <v>1</v>
      </c>
      <c r="AA25" s="370">
        <f>续建!AA89</f>
        <v>500</v>
      </c>
      <c r="AB25" s="370">
        <f>续建!AB89</f>
        <v>1</v>
      </c>
      <c r="AC25" s="370">
        <f>续建!AC89</f>
        <v>539</v>
      </c>
      <c r="AD25" s="370">
        <f>续建!AD89</f>
        <v>0</v>
      </c>
      <c r="AE25" s="370">
        <f>续建!AE89</f>
        <v>375</v>
      </c>
      <c r="AF25" s="370">
        <f>续建!AF89</f>
        <v>125</v>
      </c>
      <c r="AG25" s="389">
        <f>续建!AG89</f>
        <v>44620</v>
      </c>
      <c r="AH25" s="370">
        <f>续建!AH89</f>
        <v>1</v>
      </c>
      <c r="AI25" s="370">
        <f>续建!AI89</f>
        <v>0</v>
      </c>
      <c r="AJ25" s="370">
        <f>续建!AJ89</f>
        <v>50</v>
      </c>
      <c r="AK25" s="370">
        <f>续建!AK89</f>
        <v>30</v>
      </c>
      <c r="AL25" s="381">
        <f>续建!AL89</f>
        <v>0.6</v>
      </c>
      <c r="AM25" s="370" t="str">
        <f>续建!AM89</f>
        <v>完工</v>
      </c>
      <c r="AN25" s="370">
        <f>续建!AN89</f>
        <v>0</v>
      </c>
      <c r="AO25" s="370">
        <f>续建!AO89</f>
        <v>0</v>
      </c>
      <c r="AP25" s="370">
        <f>续建!AP89</f>
        <v>0</v>
      </c>
      <c r="AQ25" s="370">
        <f>续建!AQ89</f>
        <v>0</v>
      </c>
      <c r="AR25" s="370">
        <f>续建!AR89</f>
        <v>0</v>
      </c>
      <c r="AS25" s="370">
        <f>续建!AS89</f>
        <v>500</v>
      </c>
      <c r="AT25" s="370">
        <f>续建!AT89</f>
        <v>0</v>
      </c>
      <c r="AU25" s="370">
        <f>续建!AU89</f>
        <v>0</v>
      </c>
      <c r="AV25" s="370">
        <f>续建!AV89</f>
        <v>0</v>
      </c>
      <c r="AW25" s="370">
        <f>续建!AW89</f>
        <v>0</v>
      </c>
      <c r="AX25" s="370">
        <f>续建!AX89</f>
        <v>500</v>
      </c>
      <c r="AY25" s="370">
        <f>续建!AY89</f>
        <v>0</v>
      </c>
      <c r="AZ25" s="370">
        <f>续建!AZ89</f>
        <v>0</v>
      </c>
      <c r="BA25" s="370">
        <f>续建!BA89</f>
        <v>0</v>
      </c>
      <c r="BB25" s="370">
        <f>续建!BB89</f>
        <v>0</v>
      </c>
      <c r="BC25" s="370" t="str">
        <f>续建!BC89</f>
        <v>产业专班</v>
      </c>
      <c r="BD25" s="370" t="str">
        <f>续建!BD89</f>
        <v>州工信局</v>
      </c>
      <c r="BE25" s="370" t="str">
        <f>续建!BE89</f>
        <v>刘鹏</v>
      </c>
      <c r="BF25" s="370" t="str">
        <f>续建!BF89</f>
        <v>阿克陶县</v>
      </c>
      <c r="BG25" s="370" t="str">
        <f>续建!BG89</f>
        <v>陈敬华</v>
      </c>
      <c r="BH25" s="370" t="str">
        <f>续建!BH89</f>
        <v>阿克陶县商信局</v>
      </c>
      <c r="BI25" s="370" t="str">
        <f>续建!BI89</f>
        <v>张子琦</v>
      </c>
      <c r="BJ25" s="370">
        <f>续建!BJ89</f>
        <v>18129188868</v>
      </c>
      <c r="BK25" s="370" t="str">
        <f>续建!BK89</f>
        <v>谢伟</v>
      </c>
      <c r="BL25" s="370">
        <f>续建!BL89</f>
        <v>18709084539</v>
      </c>
      <c r="BM25" s="370" t="str">
        <f>续建!BM89</f>
        <v>县城</v>
      </c>
      <c r="BN25" s="370">
        <f>续建!BN89</f>
        <v>0</v>
      </c>
      <c r="BO25" s="370" t="str">
        <f>续建!BO89</f>
        <v>到位援疆资金500万</v>
      </c>
    </row>
    <row r="26" ht="42" customHeight="1" spans="1:67">
      <c r="A26" s="370">
        <f>续建!A90</f>
        <v>60</v>
      </c>
      <c r="B26" s="370">
        <f>续建!B90</f>
        <v>1</v>
      </c>
      <c r="C26" s="370" t="str">
        <f>续建!C90</f>
        <v>阿克陶县</v>
      </c>
      <c r="D26" s="370">
        <f>续建!D90</f>
        <v>1</v>
      </c>
      <c r="E26" s="370">
        <f>续建!E90</f>
        <v>3000</v>
      </c>
      <c r="F26" s="370" t="str">
        <f>续建!F90</f>
        <v>阿克陶县昆础铁矿业公司选矿厂及矿山提升改建项目</v>
      </c>
      <c r="G26" s="370" t="str">
        <f>续建!G90</f>
        <v>选矿厂及矿山提升改建</v>
      </c>
      <c r="H26" s="370">
        <f>续建!H90</f>
        <v>22000</v>
      </c>
      <c r="I26" s="370">
        <f>续建!I90</f>
        <v>713</v>
      </c>
      <c r="J26" s="370">
        <f>续建!J90</f>
        <v>3000</v>
      </c>
      <c r="K26" s="370">
        <f>续建!K90</f>
        <v>1</v>
      </c>
      <c r="L26" s="370">
        <f>续建!L90</f>
        <v>1</v>
      </c>
      <c r="M26" s="370">
        <f>续建!M90</f>
        <v>1</v>
      </c>
      <c r="N26" s="370">
        <f>续建!N90</f>
        <v>1</v>
      </c>
      <c r="O26" s="370">
        <f>续建!O90</f>
        <v>1</v>
      </c>
      <c r="P26" s="370">
        <f>续建!P90</f>
        <v>0</v>
      </c>
      <c r="Q26" s="370">
        <f>续建!Q90</f>
        <v>1</v>
      </c>
      <c r="R26" s="370">
        <f>续建!R90</f>
        <v>0</v>
      </c>
      <c r="S26" s="370">
        <f>续建!S90</f>
        <v>0</v>
      </c>
      <c r="T26" s="370">
        <f>续建!T90</f>
        <v>1</v>
      </c>
      <c r="U26" s="370">
        <f>续建!U90</f>
        <v>3000</v>
      </c>
      <c r="V26" s="370">
        <f>续建!V90</f>
        <v>3000</v>
      </c>
      <c r="W26" s="370">
        <f>续建!W90</f>
        <v>0</v>
      </c>
      <c r="X26" s="370">
        <f>续建!X90</f>
        <v>3000</v>
      </c>
      <c r="Y26" s="370">
        <f>续建!Y90</f>
        <v>1400</v>
      </c>
      <c r="Z26" s="381">
        <f>续建!Z90</f>
        <v>0.466666666666667</v>
      </c>
      <c r="AA26" s="370">
        <f>续建!AA90</f>
        <v>1000</v>
      </c>
      <c r="AB26" s="370">
        <f>续建!AB90</f>
        <v>1</v>
      </c>
      <c r="AC26" s="370">
        <f>续建!AC90</f>
        <v>0</v>
      </c>
      <c r="AD26" s="370">
        <f>续建!AD90</f>
        <v>0</v>
      </c>
      <c r="AE26" s="370">
        <f>续建!AE90</f>
        <v>2250</v>
      </c>
      <c r="AF26" s="370">
        <f>续建!AF90</f>
        <v>-850</v>
      </c>
      <c r="AG26" s="389">
        <f>续建!AG90</f>
        <v>44635</v>
      </c>
      <c r="AH26" s="370">
        <f>续建!AH90</f>
        <v>1</v>
      </c>
      <c r="AI26" s="370">
        <f>续建!AI90</f>
        <v>0</v>
      </c>
      <c r="AJ26" s="370">
        <f>续建!AJ90</f>
        <v>50</v>
      </c>
      <c r="AK26" s="370">
        <f>续建!AK90</f>
        <v>15</v>
      </c>
      <c r="AL26" s="381">
        <f>续建!AL90</f>
        <v>0.3</v>
      </c>
      <c r="AM26" s="370">
        <f>续建!AM90</f>
        <v>0</v>
      </c>
      <c r="AN26" s="370">
        <f>续建!AN90</f>
        <v>0</v>
      </c>
      <c r="AO26" s="370">
        <f>续建!AO90</f>
        <v>0</v>
      </c>
      <c r="AP26" s="370" t="str">
        <f>续建!AP90</f>
        <v>因企业资金周转困难，造成项目实施缓慢</v>
      </c>
      <c r="AQ26" s="370">
        <f>续建!AQ90</f>
        <v>0</v>
      </c>
      <c r="AR26" s="370">
        <f>续建!AR90</f>
        <v>0</v>
      </c>
      <c r="AS26" s="370">
        <f>续建!AS90</f>
        <v>3000</v>
      </c>
      <c r="AT26" s="370">
        <f>续建!AT90</f>
        <v>0</v>
      </c>
      <c r="AU26" s="370">
        <f>续建!AU90</f>
        <v>0</v>
      </c>
      <c r="AV26" s="370">
        <f>续建!AV90</f>
        <v>0</v>
      </c>
      <c r="AW26" s="370">
        <f>续建!AW90</f>
        <v>0</v>
      </c>
      <c r="AX26" s="370">
        <f>续建!AX90</f>
        <v>0</v>
      </c>
      <c r="AY26" s="370">
        <f>续建!AY90</f>
        <v>0</v>
      </c>
      <c r="AZ26" s="370">
        <f>续建!AZ90</f>
        <v>0</v>
      </c>
      <c r="BA26" s="370">
        <f>续建!BA90</f>
        <v>3000</v>
      </c>
      <c r="BB26" s="370">
        <f>续建!BB90</f>
        <v>0</v>
      </c>
      <c r="BC26" s="370" t="str">
        <f>续建!BC90</f>
        <v>产业专班</v>
      </c>
      <c r="BD26" s="370" t="str">
        <f>续建!BD90</f>
        <v>州工信局</v>
      </c>
      <c r="BE26" s="370" t="str">
        <f>续建!BE90</f>
        <v>刘鹏</v>
      </c>
      <c r="BF26" s="370" t="str">
        <f>续建!BF90</f>
        <v>阿克陶县</v>
      </c>
      <c r="BG26" s="370" t="str">
        <f>续建!BG90</f>
        <v>陈敬华</v>
      </c>
      <c r="BH26" s="370" t="str">
        <f>续建!BH90</f>
        <v>阿克陶县商信局</v>
      </c>
      <c r="BI26" s="370" t="str">
        <f>续建!BI90</f>
        <v>张子琦</v>
      </c>
      <c r="BJ26" s="370">
        <f>续建!BJ90</f>
        <v>18129188868</v>
      </c>
      <c r="BK26" s="370" t="str">
        <f>续建!BK90</f>
        <v>董单杰</v>
      </c>
      <c r="BL26" s="370">
        <f>续建!BL90</f>
        <v>13909982986</v>
      </c>
      <c r="BM26" s="370" t="str">
        <f>续建!BM90</f>
        <v>布伦口乡</v>
      </c>
      <c r="BN26" s="370" t="str">
        <f>续建!BN90</f>
        <v>苏巴什村</v>
      </c>
      <c r="BO26" s="370">
        <f>续建!BO90</f>
        <v>0</v>
      </c>
    </row>
    <row r="27" s="17" customFormat="1" ht="42" customHeight="1" spans="1:67">
      <c r="A27" s="390" t="s">
        <v>2119</v>
      </c>
      <c r="B27" s="390">
        <f>SUM(B28:B92)</f>
        <v>65</v>
      </c>
      <c r="C27" s="390"/>
      <c r="D27" s="390">
        <f t="shared" ref="D27:Y27" si="9">SUM(D28:D92)</f>
        <v>65</v>
      </c>
      <c r="E27" s="390">
        <f t="shared" si="9"/>
        <v>246794</v>
      </c>
      <c r="F27" s="369"/>
      <c r="G27" s="369"/>
      <c r="H27" s="390">
        <f t="shared" si="9"/>
        <v>422004</v>
      </c>
      <c r="I27" s="390">
        <f t="shared" si="9"/>
        <v>0</v>
      </c>
      <c r="J27" s="390">
        <f t="shared" si="9"/>
        <v>258920</v>
      </c>
      <c r="K27" s="390">
        <f t="shared" si="9"/>
        <v>64</v>
      </c>
      <c r="L27" s="390">
        <f t="shared" si="9"/>
        <v>65</v>
      </c>
      <c r="M27" s="390">
        <f t="shared" si="9"/>
        <v>65</v>
      </c>
      <c r="N27" s="390">
        <f t="shared" si="9"/>
        <v>65</v>
      </c>
      <c r="O27" s="390">
        <f t="shared" si="9"/>
        <v>65</v>
      </c>
      <c r="P27" s="390">
        <f t="shared" si="9"/>
        <v>0</v>
      </c>
      <c r="Q27" s="390">
        <f t="shared" si="9"/>
        <v>65</v>
      </c>
      <c r="R27" s="390">
        <f t="shared" si="9"/>
        <v>0</v>
      </c>
      <c r="S27" s="390">
        <f t="shared" si="9"/>
        <v>0</v>
      </c>
      <c r="T27" s="390">
        <f t="shared" si="9"/>
        <v>65</v>
      </c>
      <c r="U27" s="400">
        <f t="shared" si="9"/>
        <v>258920</v>
      </c>
      <c r="V27" s="400">
        <f t="shared" si="9"/>
        <v>258920</v>
      </c>
      <c r="W27" s="400">
        <f t="shared" si="9"/>
        <v>0</v>
      </c>
      <c r="X27" s="400">
        <f t="shared" si="9"/>
        <v>258920</v>
      </c>
      <c r="Y27" s="390">
        <f t="shared" si="9"/>
        <v>183243</v>
      </c>
      <c r="Z27" s="180">
        <f>Y27/J27</f>
        <v>0.707720531438282</v>
      </c>
      <c r="AA27" s="390">
        <f t="shared" ref="AA27:AF27" si="10">SUM(AA28:AA92)</f>
        <v>141516</v>
      </c>
      <c r="AB27" s="390">
        <f t="shared" si="10"/>
        <v>58</v>
      </c>
      <c r="AC27" s="390">
        <f t="shared" si="10"/>
        <v>134449</v>
      </c>
      <c r="AD27" s="390">
        <f t="shared" si="10"/>
        <v>0</v>
      </c>
      <c r="AE27" s="390">
        <f t="shared" si="10"/>
        <v>194190</v>
      </c>
      <c r="AF27" s="175">
        <f t="shared" si="10"/>
        <v>-10947</v>
      </c>
      <c r="AG27" s="401"/>
      <c r="AH27" s="390">
        <f>SUM(AH28:AH92)</f>
        <v>65</v>
      </c>
      <c r="AI27" s="195">
        <f>AH27/B27</f>
        <v>1</v>
      </c>
      <c r="AJ27" s="390">
        <f>SUM(AJ28:AJ92)</f>
        <v>1482</v>
      </c>
      <c r="AK27" s="390">
        <f>SUM(AK28:AK92)</f>
        <v>1132</v>
      </c>
      <c r="AL27" s="378">
        <f>AK27/AJ27</f>
        <v>0.763832658569501</v>
      </c>
      <c r="AM27" s="369"/>
      <c r="AN27" s="368">
        <f>B27</f>
        <v>65</v>
      </c>
      <c r="AO27" s="391">
        <f>AH27-AN27</f>
        <v>0</v>
      </c>
      <c r="AP27" s="390"/>
      <c r="AQ27" s="390"/>
      <c r="AR27" s="390"/>
      <c r="AS27" s="390">
        <f t="shared" ref="AS27:BB27" si="11">SUM(AS28:AS92)</f>
        <v>258920</v>
      </c>
      <c r="AT27" s="390">
        <f t="shared" si="11"/>
        <v>13579</v>
      </c>
      <c r="AU27" s="390">
        <f t="shared" si="11"/>
        <v>14339</v>
      </c>
      <c r="AV27" s="390">
        <f t="shared" si="11"/>
        <v>9451</v>
      </c>
      <c r="AW27" s="390">
        <f t="shared" si="11"/>
        <v>51495</v>
      </c>
      <c r="AX27" s="390">
        <f t="shared" si="11"/>
        <v>4800</v>
      </c>
      <c r="AY27" s="390">
        <f t="shared" si="11"/>
        <v>29000</v>
      </c>
      <c r="AZ27" s="390">
        <f t="shared" si="11"/>
        <v>27376</v>
      </c>
      <c r="BA27" s="390">
        <f t="shared" si="11"/>
        <v>108704</v>
      </c>
      <c r="BB27" s="390">
        <f t="shared" si="11"/>
        <v>176</v>
      </c>
      <c r="BC27" s="390"/>
      <c r="BD27" s="390"/>
      <c r="BE27" s="390"/>
      <c r="BF27" s="390"/>
      <c r="BG27" s="390"/>
      <c r="BH27" s="390"/>
      <c r="BI27" s="390"/>
      <c r="BJ27" s="390"/>
      <c r="BK27" s="390"/>
      <c r="BL27" s="390"/>
      <c r="BM27" s="390"/>
      <c r="BN27" s="390"/>
      <c r="BO27" s="369"/>
    </row>
    <row r="28" ht="42" customHeight="1" spans="1:67">
      <c r="A28" s="370">
        <f>新建!A16</f>
        <v>1</v>
      </c>
      <c r="B28" s="370">
        <f>新建!B16</f>
        <v>1</v>
      </c>
      <c r="C28" s="370" t="str">
        <f>新建!C16</f>
        <v>阿克陶县</v>
      </c>
      <c r="D28" s="370">
        <f>新建!D16</f>
        <v>1</v>
      </c>
      <c r="E28" s="370">
        <f>新建!E16</f>
        <v>5688</v>
      </c>
      <c r="F28" s="370" t="str">
        <f>新建!F16</f>
        <v>新疆喀什噶尔河“十四五”大型灌区续建配套与现代化改造阿克陶片区建设项目</v>
      </c>
      <c r="G28" s="370" t="str">
        <f>新建!G16</f>
        <v>改建防渗渠15.83公里，新建渠道配套建筑物118座及相关附属设施建设</v>
      </c>
      <c r="H28" s="370">
        <f>新建!H16</f>
        <v>5598</v>
      </c>
      <c r="I28" s="370">
        <f>新建!I16</f>
        <v>0</v>
      </c>
      <c r="J28" s="370">
        <f>新建!J16</f>
        <v>5598</v>
      </c>
      <c r="K28" s="370">
        <f>新建!K16</f>
        <v>0</v>
      </c>
      <c r="L28" s="370">
        <f>新建!L16</f>
        <v>1</v>
      </c>
      <c r="M28" s="370">
        <f>新建!M16</f>
        <v>1</v>
      </c>
      <c r="N28" s="370">
        <f>新建!N16</f>
        <v>1</v>
      </c>
      <c r="O28" s="370">
        <f>新建!O16</f>
        <v>1</v>
      </c>
      <c r="P28" s="370">
        <f>新建!P16</f>
        <v>0</v>
      </c>
      <c r="Q28" s="370">
        <f>新建!Q16</f>
        <v>1</v>
      </c>
      <c r="R28" s="370">
        <f>新建!R16</f>
        <v>0</v>
      </c>
      <c r="S28" s="370">
        <f>新建!T16</f>
        <v>0</v>
      </c>
      <c r="T28" s="370">
        <f>新建!V16</f>
        <v>1</v>
      </c>
      <c r="U28" s="370">
        <f>新建!W16</f>
        <v>5598</v>
      </c>
      <c r="V28" s="370">
        <f>新建!X16</f>
        <v>5598</v>
      </c>
      <c r="W28" s="370">
        <f>新建!Y16</f>
        <v>0</v>
      </c>
      <c r="X28" s="370">
        <f>新建!Z16</f>
        <v>5598</v>
      </c>
      <c r="Y28" s="370">
        <f>新建!AA16</f>
        <v>3500</v>
      </c>
      <c r="Z28" s="381">
        <f>新建!AB16</f>
        <v>0.625223294033583</v>
      </c>
      <c r="AA28" s="370">
        <f>新建!AC16</f>
        <v>1700</v>
      </c>
      <c r="AB28" s="370">
        <f>新建!AD16</f>
        <v>1</v>
      </c>
      <c r="AC28" s="370">
        <f>新建!AE16</f>
        <v>1506</v>
      </c>
      <c r="AD28" s="370">
        <f>新建!AF16</f>
        <v>0</v>
      </c>
      <c r="AE28" s="370">
        <f>新建!AG16</f>
        <v>4198.5</v>
      </c>
      <c r="AF28" s="370">
        <f>新建!AH16</f>
        <v>-698.5</v>
      </c>
      <c r="AG28" s="389">
        <f>新建!AI16</f>
        <v>44742</v>
      </c>
      <c r="AH28" s="370">
        <f>新建!AJ16</f>
        <v>1</v>
      </c>
      <c r="AI28" s="370">
        <f>新建!AK16</f>
        <v>0</v>
      </c>
      <c r="AJ28" s="370">
        <f>新建!AL16</f>
        <v>10</v>
      </c>
      <c r="AK28" s="370">
        <f>新建!AM16</f>
        <v>10</v>
      </c>
      <c r="AL28" s="381">
        <f>新建!AN16</f>
        <v>1</v>
      </c>
      <c r="AM28" s="370" t="str">
        <f>新建!AO16</f>
        <v>基础施工</v>
      </c>
      <c r="AN28" s="370">
        <f>新建!AP16</f>
        <v>0</v>
      </c>
      <c r="AO28" s="370">
        <f>新建!AQ16</f>
        <v>0</v>
      </c>
      <c r="AP28" s="370">
        <f>新建!AR16</f>
        <v>0</v>
      </c>
      <c r="AQ28" s="370">
        <f>新建!AS16</f>
        <v>0</v>
      </c>
      <c r="AR28" s="370">
        <f>新建!AT16</f>
        <v>0</v>
      </c>
      <c r="AS28" s="370">
        <f>新建!AU16</f>
        <v>5598</v>
      </c>
      <c r="AT28" s="370">
        <f>新建!AV16</f>
        <v>4478</v>
      </c>
      <c r="AU28" s="370">
        <f>新建!AW16</f>
        <v>0</v>
      </c>
      <c r="AV28" s="370">
        <f>新建!AX16</f>
        <v>0</v>
      </c>
      <c r="AW28" s="370">
        <f>新建!AY16</f>
        <v>0</v>
      </c>
      <c r="AX28" s="370">
        <f>新建!AZ16</f>
        <v>0</v>
      </c>
      <c r="AY28" s="370">
        <f>新建!BA16</f>
        <v>0</v>
      </c>
      <c r="AZ28" s="370">
        <f>新建!BB16</f>
        <v>1120</v>
      </c>
      <c r="BA28" s="370">
        <f>新建!BC16</f>
        <v>0</v>
      </c>
      <c r="BB28" s="370">
        <f>新建!BD16</f>
        <v>0</v>
      </c>
      <c r="BC28" s="370" t="str">
        <f>新建!BF16</f>
        <v>水利专班</v>
      </c>
      <c r="BD28" s="370" t="str">
        <f>新建!BG16</f>
        <v>州水利局</v>
      </c>
      <c r="BE28" s="370" t="str">
        <f>新建!BH16</f>
        <v>邹健</v>
      </c>
      <c r="BF28" s="370" t="str">
        <f>新建!BI16</f>
        <v>阿克陶县</v>
      </c>
      <c r="BG28" s="370" t="str">
        <f>新建!BJ16</f>
        <v>斯马依力江·买买提</v>
      </c>
      <c r="BH28" s="370" t="str">
        <f>新建!BK16</f>
        <v>阿克陶县水利局</v>
      </c>
      <c r="BI28" s="370" t="str">
        <f>新建!BL16</f>
        <v>陈双喜</v>
      </c>
      <c r="BJ28" s="370">
        <f>新建!BM16</f>
        <v>17699870666</v>
      </c>
      <c r="BK28" s="370">
        <f>新建!BN16</f>
        <v>0</v>
      </c>
      <c r="BL28" s="370">
        <f>新建!BO16</f>
        <v>0</v>
      </c>
      <c r="BM28" s="370">
        <f>新建!BP16</f>
        <v>0</v>
      </c>
      <c r="BN28" s="370">
        <f>新建!BQ16</f>
        <v>0</v>
      </c>
      <c r="BO28" s="370">
        <f>新建!BR16</f>
        <v>0</v>
      </c>
    </row>
    <row r="29" ht="42" customHeight="1" spans="1:67">
      <c r="A29" s="370">
        <f>新建!A19</f>
        <v>3</v>
      </c>
      <c r="B29" s="370">
        <f>新建!B19</f>
        <v>1</v>
      </c>
      <c r="C29" s="370" t="str">
        <f>新建!C19</f>
        <v>阿克陶县</v>
      </c>
      <c r="D29" s="370">
        <f>新建!D19</f>
        <v>1</v>
      </c>
      <c r="E29" s="370">
        <f>新建!E19</f>
        <v>3451</v>
      </c>
      <c r="F29" s="370" t="str">
        <f>新建!F19</f>
        <v>阿克陶县安全饮水巩固提升供水工程</v>
      </c>
      <c r="G29" s="370" t="str">
        <f>新建!G19</f>
        <v>铺设管道12.6公里，配套管道附属建筑物31座</v>
      </c>
      <c r="H29" s="370">
        <f>新建!H19</f>
        <v>3451</v>
      </c>
      <c r="I29" s="370">
        <f>新建!I19</f>
        <v>0</v>
      </c>
      <c r="J29" s="370">
        <f>新建!J19</f>
        <v>3451</v>
      </c>
      <c r="K29" s="370">
        <f>新建!K19</f>
        <v>1</v>
      </c>
      <c r="L29" s="370">
        <f>新建!L19</f>
        <v>1</v>
      </c>
      <c r="M29" s="370">
        <f>新建!M19</f>
        <v>1</v>
      </c>
      <c r="N29" s="370">
        <f>新建!N19</f>
        <v>1</v>
      </c>
      <c r="O29" s="370">
        <f>新建!O19</f>
        <v>1</v>
      </c>
      <c r="P29" s="370">
        <f>新建!P19</f>
        <v>0</v>
      </c>
      <c r="Q29" s="370">
        <f>新建!Q19</f>
        <v>1</v>
      </c>
      <c r="R29" s="370">
        <f>新建!R19</f>
        <v>0</v>
      </c>
      <c r="S29" s="370">
        <f>新建!T19</f>
        <v>0</v>
      </c>
      <c r="T29" s="370">
        <f>新建!V19</f>
        <v>1</v>
      </c>
      <c r="U29" s="370">
        <f>新建!W19</f>
        <v>3451</v>
      </c>
      <c r="V29" s="370">
        <f>新建!X19</f>
        <v>3451</v>
      </c>
      <c r="W29" s="370">
        <f>新建!Y19</f>
        <v>0</v>
      </c>
      <c r="X29" s="370">
        <f>新建!Z19</f>
        <v>3451</v>
      </c>
      <c r="Y29" s="370">
        <f>新建!AA19</f>
        <v>2980</v>
      </c>
      <c r="Z29" s="381">
        <f>新建!AB19</f>
        <v>0.863517820921472</v>
      </c>
      <c r="AA29" s="370">
        <f>新建!AC19</f>
        <v>1588</v>
      </c>
      <c r="AB29" s="370">
        <f>新建!AD19</f>
        <v>1</v>
      </c>
      <c r="AC29" s="370">
        <f>新建!AE19</f>
        <v>2843</v>
      </c>
      <c r="AD29" s="370">
        <f>新建!AF19</f>
        <v>0</v>
      </c>
      <c r="AE29" s="370">
        <f>新建!AG19</f>
        <v>2588.25</v>
      </c>
      <c r="AF29" s="370">
        <f>新建!AH19</f>
        <v>391.75</v>
      </c>
      <c r="AG29" s="389">
        <f>新建!AI19</f>
        <v>44648</v>
      </c>
      <c r="AH29" s="370">
        <f>新建!AJ19</f>
        <v>1</v>
      </c>
      <c r="AI29" s="370">
        <f>新建!AK19</f>
        <v>0</v>
      </c>
      <c r="AJ29" s="370">
        <f>新建!AL19</f>
        <v>30</v>
      </c>
      <c r="AK29" s="370">
        <f>新建!AM19</f>
        <v>10</v>
      </c>
      <c r="AL29" s="381">
        <f>新建!AN19</f>
        <v>0.333333333333333</v>
      </c>
      <c r="AM29" s="370" t="str">
        <f>新建!AO19</f>
        <v>管道埋设</v>
      </c>
      <c r="AN29" s="370">
        <f>新建!AP19</f>
        <v>0</v>
      </c>
      <c r="AO29" s="370">
        <f>新建!AQ19</f>
        <v>0</v>
      </c>
      <c r="AP29" s="370">
        <f>新建!AR19</f>
        <v>0</v>
      </c>
      <c r="AQ29" s="370">
        <f>新建!AS19</f>
        <v>0</v>
      </c>
      <c r="AR29" s="370">
        <f>新建!AT19</f>
        <v>0</v>
      </c>
      <c r="AS29" s="370">
        <f>新建!AU19</f>
        <v>3451</v>
      </c>
      <c r="AT29" s="370">
        <f>新建!AV19</f>
        <v>0</v>
      </c>
      <c r="AU29" s="370">
        <f>新建!AW19</f>
        <v>0</v>
      </c>
      <c r="AV29" s="370">
        <f>新建!AX19</f>
        <v>1651</v>
      </c>
      <c r="AW29" s="370">
        <f>新建!AY19</f>
        <v>1800</v>
      </c>
      <c r="AX29" s="370">
        <f>新建!AZ19</f>
        <v>0</v>
      </c>
      <c r="AY29" s="370">
        <f>新建!BA19</f>
        <v>0</v>
      </c>
      <c r="AZ29" s="370">
        <f>新建!BB19</f>
        <v>0</v>
      </c>
      <c r="BA29" s="370">
        <f>新建!BC19</f>
        <v>0</v>
      </c>
      <c r="BB29" s="370">
        <f>新建!BD19</f>
        <v>0</v>
      </c>
      <c r="BC29" s="370" t="str">
        <f>新建!BF19</f>
        <v>水利专班</v>
      </c>
      <c r="BD29" s="370" t="str">
        <f>新建!BG19</f>
        <v>州水利局</v>
      </c>
      <c r="BE29" s="370" t="str">
        <f>新建!BH19</f>
        <v>邹健</v>
      </c>
      <c r="BF29" s="370" t="str">
        <f>新建!BI19</f>
        <v>阿克陶县</v>
      </c>
      <c r="BG29" s="370" t="str">
        <f>新建!BJ19</f>
        <v>斯马依力江·买买提</v>
      </c>
      <c r="BH29" s="370" t="str">
        <f>新建!BK19</f>
        <v>阿克陶县水利局</v>
      </c>
      <c r="BI29" s="370" t="str">
        <f>新建!BL19</f>
        <v>陈双喜</v>
      </c>
      <c r="BJ29" s="370">
        <f>新建!BM19</f>
        <v>17699870666</v>
      </c>
      <c r="BK29" s="370" t="str">
        <f>新建!BN19</f>
        <v>福建星洲水利水电工程有限公司-----乔洋</v>
      </c>
      <c r="BL29" s="370">
        <f>新建!BO19</f>
        <v>13369639998</v>
      </c>
      <c r="BM29" s="370" t="str">
        <f>新建!BP19</f>
        <v>巴仁乡、玉麦镇、恰尔隆镇（搬迁点）、阿克陶镇</v>
      </c>
      <c r="BN29" s="370" t="str">
        <f>新建!BQ19</f>
        <v>古勒巴格村、依勒干村</v>
      </c>
      <c r="BO29" s="370" t="str">
        <f>新建!BR19</f>
        <v>5.8号项目名称变更，投资减少350万</v>
      </c>
    </row>
    <row r="30" ht="42" customHeight="1" spans="1:67">
      <c r="A30" s="370">
        <f>新建!A20</f>
        <v>4</v>
      </c>
      <c r="B30" s="370">
        <f>新建!B20</f>
        <v>1</v>
      </c>
      <c r="C30" s="370" t="str">
        <f>新建!C20</f>
        <v>阿克陶县</v>
      </c>
      <c r="D30" s="370">
        <f>新建!D20</f>
        <v>1</v>
      </c>
      <c r="E30" s="370">
        <f>新建!E20</f>
        <v>2951</v>
      </c>
      <c r="F30" s="370" t="str">
        <f>新建!F20</f>
        <v>阿克陶县饮水安全巩固提升配水工程</v>
      </c>
      <c r="G30" s="370" t="str">
        <f>新建!G20</f>
        <v>铺设管道全长37.1公里，配套管道附属建筑物153座</v>
      </c>
      <c r="H30" s="370">
        <f>新建!H20</f>
        <v>2951</v>
      </c>
      <c r="I30" s="370">
        <f>新建!I20</f>
        <v>0</v>
      </c>
      <c r="J30" s="370">
        <f>新建!J20</f>
        <v>2951</v>
      </c>
      <c r="K30" s="370">
        <f>新建!K20</f>
        <v>1</v>
      </c>
      <c r="L30" s="370">
        <f>新建!L20</f>
        <v>1</v>
      </c>
      <c r="M30" s="370">
        <f>新建!M20</f>
        <v>1</v>
      </c>
      <c r="N30" s="370">
        <f>新建!N20</f>
        <v>1</v>
      </c>
      <c r="O30" s="370">
        <f>新建!O20</f>
        <v>1</v>
      </c>
      <c r="P30" s="370">
        <f>新建!P20</f>
        <v>0</v>
      </c>
      <c r="Q30" s="370">
        <f>新建!Q20</f>
        <v>1</v>
      </c>
      <c r="R30" s="370">
        <f>新建!R20</f>
        <v>0</v>
      </c>
      <c r="S30" s="370">
        <f>新建!T20</f>
        <v>0</v>
      </c>
      <c r="T30" s="370">
        <f>新建!V20</f>
        <v>1</v>
      </c>
      <c r="U30" s="370">
        <f>新建!W20</f>
        <v>2951</v>
      </c>
      <c r="V30" s="370">
        <f>新建!X20</f>
        <v>2951</v>
      </c>
      <c r="W30" s="370">
        <f>新建!Y20</f>
        <v>0</v>
      </c>
      <c r="X30" s="370">
        <f>新建!Z20</f>
        <v>2951</v>
      </c>
      <c r="Y30" s="370">
        <f>新建!AA20</f>
        <v>2800</v>
      </c>
      <c r="Z30" s="381">
        <f>新建!AB20</f>
        <v>0.948830904778041</v>
      </c>
      <c r="AA30" s="370">
        <f>新建!AC20</f>
        <v>1600</v>
      </c>
      <c r="AB30" s="370">
        <f>新建!AD20</f>
        <v>1</v>
      </c>
      <c r="AC30" s="370">
        <f>新建!AE20</f>
        <v>2077</v>
      </c>
      <c r="AD30" s="370">
        <f>新建!AF20</f>
        <v>0</v>
      </c>
      <c r="AE30" s="370">
        <f>新建!AG20</f>
        <v>2213.25</v>
      </c>
      <c r="AF30" s="370">
        <f>新建!AH20</f>
        <v>586.75</v>
      </c>
      <c r="AG30" s="389">
        <f>新建!AI20</f>
        <v>44627</v>
      </c>
      <c r="AH30" s="370">
        <f>新建!AJ20</f>
        <v>1</v>
      </c>
      <c r="AI30" s="370">
        <f>新建!AK20</f>
        <v>0</v>
      </c>
      <c r="AJ30" s="370">
        <f>新建!AL20</f>
        <v>30</v>
      </c>
      <c r="AK30" s="370">
        <f>新建!AM20</f>
        <v>20</v>
      </c>
      <c r="AL30" s="381">
        <f>新建!AN20</f>
        <v>0.666666666666667</v>
      </c>
      <c r="AM30" s="370" t="str">
        <f>新建!AO20</f>
        <v>基础施工</v>
      </c>
      <c r="AN30" s="370">
        <f>新建!AP20</f>
        <v>0</v>
      </c>
      <c r="AO30" s="370">
        <f>新建!AQ20</f>
        <v>0</v>
      </c>
      <c r="AP30" s="370">
        <f>新建!AR20</f>
        <v>0</v>
      </c>
      <c r="AQ30" s="370">
        <f>新建!AS20</f>
        <v>0</v>
      </c>
      <c r="AR30" s="370">
        <f>新建!AT20</f>
        <v>0</v>
      </c>
      <c r="AS30" s="370">
        <f>新建!AU20</f>
        <v>2951</v>
      </c>
      <c r="AT30" s="370">
        <f>新建!AV20</f>
        <v>0</v>
      </c>
      <c r="AU30" s="370">
        <f>新建!AW20</f>
        <v>0</v>
      </c>
      <c r="AV30" s="370">
        <f>新建!AX20</f>
        <v>2000</v>
      </c>
      <c r="AW30" s="370">
        <f>新建!AY20</f>
        <v>951</v>
      </c>
      <c r="AX30" s="370">
        <f>新建!AZ20</f>
        <v>0</v>
      </c>
      <c r="AY30" s="370">
        <f>新建!BA20</f>
        <v>0</v>
      </c>
      <c r="AZ30" s="370">
        <f>新建!BB20</f>
        <v>0</v>
      </c>
      <c r="BA30" s="370">
        <f>新建!BC20</f>
        <v>0</v>
      </c>
      <c r="BB30" s="370">
        <f>新建!BD20</f>
        <v>0</v>
      </c>
      <c r="BC30" s="370" t="str">
        <f>新建!BF20</f>
        <v>水利专班</v>
      </c>
      <c r="BD30" s="370" t="str">
        <f>新建!BG20</f>
        <v>州水利局</v>
      </c>
      <c r="BE30" s="370" t="str">
        <f>新建!BH20</f>
        <v>邹健</v>
      </c>
      <c r="BF30" s="370" t="str">
        <f>新建!BI20</f>
        <v>阿克陶县</v>
      </c>
      <c r="BG30" s="370" t="str">
        <f>新建!BJ20</f>
        <v>斯马依力江·买买提</v>
      </c>
      <c r="BH30" s="370" t="str">
        <f>新建!BK20</f>
        <v>阿克陶县水利局</v>
      </c>
      <c r="BI30" s="370" t="str">
        <f>新建!BL20</f>
        <v>陈双喜</v>
      </c>
      <c r="BJ30" s="370">
        <f>新建!BM20</f>
        <v>17699870666</v>
      </c>
      <c r="BK30" s="370" t="str">
        <f>新建!BN20</f>
        <v>阿克陶县诚鑫路桥有限责任公司-----李金松</v>
      </c>
      <c r="BL30" s="370">
        <f>新建!BO20</f>
        <v>13629985908</v>
      </c>
      <c r="BM30" s="370" t="str">
        <f>新建!BP20</f>
        <v>恰尔隆镇、玉麦镇</v>
      </c>
      <c r="BN30" s="370" t="str">
        <f>新建!BQ20</f>
        <v>阿勒吞其村、康克仁村</v>
      </c>
      <c r="BO30" s="370" t="str">
        <f>新建!BR20</f>
        <v>5.8号项目名称变更，投资减少332万</v>
      </c>
    </row>
    <row r="31" ht="42" customHeight="1" spans="1:67">
      <c r="A31" s="370">
        <f>新建!A25</f>
        <v>8</v>
      </c>
      <c r="B31" s="370">
        <f>新建!B25</f>
        <v>1</v>
      </c>
      <c r="C31" s="370" t="str">
        <f>新建!C25</f>
        <v>阿克陶县</v>
      </c>
      <c r="D31" s="370">
        <f>新建!D25</f>
        <v>1</v>
      </c>
      <c r="E31" s="370">
        <f>新建!E25</f>
        <v>632</v>
      </c>
      <c r="F31" s="370" t="str">
        <f>新建!F25</f>
        <v>阿克陶县木吉乡布拉克村及火山口村安全饮水水源改造工程</v>
      </c>
      <c r="G31" s="370" t="str">
        <f>新建!G25</f>
        <v>新建集水渠、截渗墙 ，铺设管道1.6公里，配套管道附属建筑物19座</v>
      </c>
      <c r="H31" s="370">
        <f>新建!H25</f>
        <v>632</v>
      </c>
      <c r="I31" s="370">
        <f>新建!I25</f>
        <v>0</v>
      </c>
      <c r="J31" s="370">
        <f>新建!J25</f>
        <v>632</v>
      </c>
      <c r="K31" s="370">
        <f>新建!K25</f>
        <v>1</v>
      </c>
      <c r="L31" s="370">
        <f>新建!L25</f>
        <v>1</v>
      </c>
      <c r="M31" s="370">
        <f>新建!M25</f>
        <v>1</v>
      </c>
      <c r="N31" s="370">
        <f>新建!N25</f>
        <v>1</v>
      </c>
      <c r="O31" s="370">
        <f>新建!O25</f>
        <v>1</v>
      </c>
      <c r="P31" s="370">
        <f>新建!P25</f>
        <v>0</v>
      </c>
      <c r="Q31" s="370">
        <f>新建!Q25</f>
        <v>1</v>
      </c>
      <c r="R31" s="370">
        <f>新建!R25</f>
        <v>0</v>
      </c>
      <c r="S31" s="370">
        <f>新建!T25</f>
        <v>0</v>
      </c>
      <c r="T31" s="370">
        <f>新建!V25</f>
        <v>1</v>
      </c>
      <c r="U31" s="370">
        <f>新建!W25</f>
        <v>632</v>
      </c>
      <c r="V31" s="370">
        <f>新建!X25</f>
        <v>632</v>
      </c>
      <c r="W31" s="370">
        <f>新建!Y25</f>
        <v>0</v>
      </c>
      <c r="X31" s="370">
        <f>新建!Z25</f>
        <v>632</v>
      </c>
      <c r="Y31" s="370">
        <f>新建!AA25</f>
        <v>632</v>
      </c>
      <c r="Z31" s="381">
        <f>新建!AB25</f>
        <v>1</v>
      </c>
      <c r="AA31" s="370">
        <f>新建!AC25</f>
        <v>300</v>
      </c>
      <c r="AB31" s="370">
        <f>新建!AD25</f>
        <v>1</v>
      </c>
      <c r="AC31" s="370">
        <f>新建!AE25</f>
        <v>421</v>
      </c>
      <c r="AD31" s="370">
        <f>新建!AF25</f>
        <v>0</v>
      </c>
      <c r="AE31" s="370">
        <f>新建!AG25</f>
        <v>474</v>
      </c>
      <c r="AF31" s="370">
        <f>新建!AH25</f>
        <v>158</v>
      </c>
      <c r="AG31" s="389">
        <f>新建!AI25</f>
        <v>44682</v>
      </c>
      <c r="AH31" s="370">
        <f>新建!AJ25</f>
        <v>1</v>
      </c>
      <c r="AI31" s="370">
        <f>新建!AK25</f>
        <v>0</v>
      </c>
      <c r="AJ31" s="370">
        <f>新建!AL25</f>
        <v>0</v>
      </c>
      <c r="AK31" s="370">
        <f>新建!AM25</f>
        <v>0</v>
      </c>
      <c r="AL31" s="381" t="e">
        <f>新建!AN25</f>
        <v>#DIV/0!</v>
      </c>
      <c r="AM31" s="370" t="str">
        <f>新建!AO25</f>
        <v>完工</v>
      </c>
      <c r="AN31" s="370">
        <f>新建!AP25</f>
        <v>0</v>
      </c>
      <c r="AO31" s="370">
        <f>新建!AQ25</f>
        <v>0</v>
      </c>
      <c r="AP31" s="370">
        <f>新建!AR25</f>
        <v>0</v>
      </c>
      <c r="AQ31" s="370">
        <f>新建!AS25</f>
        <v>0</v>
      </c>
      <c r="AR31" s="370">
        <f>新建!AT25</f>
        <v>0</v>
      </c>
      <c r="AS31" s="370">
        <f>新建!AU25</f>
        <v>632</v>
      </c>
      <c r="AT31" s="370">
        <f>新建!AV25</f>
        <v>0</v>
      </c>
      <c r="AU31" s="370">
        <f>新建!AW25</f>
        <v>0</v>
      </c>
      <c r="AV31" s="370">
        <f>新建!AX25</f>
        <v>0</v>
      </c>
      <c r="AW31" s="370">
        <f>新建!AY25</f>
        <v>126</v>
      </c>
      <c r="AX31" s="370">
        <f>新建!AZ25</f>
        <v>0</v>
      </c>
      <c r="AY31" s="370">
        <f>新建!BA25</f>
        <v>0</v>
      </c>
      <c r="AZ31" s="370">
        <f>新建!BB25</f>
        <v>506</v>
      </c>
      <c r="BA31" s="370">
        <f>新建!BC25</f>
        <v>0</v>
      </c>
      <c r="BB31" s="370">
        <f>新建!BD25</f>
        <v>0</v>
      </c>
      <c r="BC31" s="370" t="str">
        <f>新建!BF25</f>
        <v>水利专班</v>
      </c>
      <c r="BD31" s="370" t="str">
        <f>新建!BG25</f>
        <v>州水利局</v>
      </c>
      <c r="BE31" s="370" t="str">
        <f>新建!BH25</f>
        <v>邹健</v>
      </c>
      <c r="BF31" s="370" t="str">
        <f>新建!BI25</f>
        <v>阿克陶县</v>
      </c>
      <c r="BG31" s="370" t="str">
        <f>新建!BJ25</f>
        <v>斯马依力江·买买提</v>
      </c>
      <c r="BH31" s="370" t="str">
        <f>新建!BK25</f>
        <v>阿克陶县水利局</v>
      </c>
      <c r="BI31" s="370" t="str">
        <f>新建!BL25</f>
        <v>陈双喜</v>
      </c>
      <c r="BJ31" s="370">
        <f>新建!BM25</f>
        <v>17699870666</v>
      </c>
      <c r="BK31" s="370">
        <f>新建!BN25</f>
        <v>0</v>
      </c>
      <c r="BL31" s="370">
        <f>新建!BO25</f>
        <v>0</v>
      </c>
      <c r="BM31" s="370">
        <f>新建!BP25</f>
        <v>0</v>
      </c>
      <c r="BN31" s="370">
        <f>新建!BQ25</f>
        <v>0</v>
      </c>
      <c r="BO31" s="370" t="str">
        <f>新建!BR25</f>
        <v>5.8号调整</v>
      </c>
    </row>
    <row r="32" ht="42" customHeight="1" spans="1:67">
      <c r="A32" s="370">
        <f>新建!A47</f>
        <v>28</v>
      </c>
      <c r="B32" s="370">
        <f>新建!B47</f>
        <v>1</v>
      </c>
      <c r="C32" s="370" t="str">
        <f>新建!C47</f>
        <v>阿克陶县</v>
      </c>
      <c r="D32" s="370">
        <f>新建!D47</f>
        <v>1</v>
      </c>
      <c r="E32" s="370">
        <f>新建!E47</f>
        <v>1000</v>
      </c>
      <c r="F32" s="370" t="str">
        <f>新建!F47</f>
        <v>阿克陶县戈壁设施农业提质增效建设项目</v>
      </c>
      <c r="G32" s="370" t="str">
        <f>新建!G47</f>
        <v>提质增效1700座大棚，完善园区道路30余公里</v>
      </c>
      <c r="H32" s="370">
        <f>新建!H47</f>
        <v>5600</v>
      </c>
      <c r="I32" s="370">
        <f>新建!I47</f>
        <v>0</v>
      </c>
      <c r="J32" s="370">
        <f>新建!J47</f>
        <v>1000</v>
      </c>
      <c r="K32" s="370">
        <f>新建!K47</f>
        <v>1</v>
      </c>
      <c r="L32" s="370">
        <f>新建!L47</f>
        <v>1</v>
      </c>
      <c r="M32" s="370">
        <f>新建!M47</f>
        <v>1</v>
      </c>
      <c r="N32" s="370">
        <f>新建!N47</f>
        <v>1</v>
      </c>
      <c r="O32" s="370">
        <f>新建!O47</f>
        <v>1</v>
      </c>
      <c r="P32" s="370">
        <f>新建!P47</f>
        <v>0</v>
      </c>
      <c r="Q32" s="370">
        <f>新建!Q47</f>
        <v>1</v>
      </c>
      <c r="R32" s="370">
        <f>新建!R47</f>
        <v>0</v>
      </c>
      <c r="S32" s="370">
        <f>新建!T47</f>
        <v>0</v>
      </c>
      <c r="T32" s="370">
        <f>新建!V47</f>
        <v>1</v>
      </c>
      <c r="U32" s="370">
        <f>新建!W47</f>
        <v>1000</v>
      </c>
      <c r="V32" s="370">
        <f>新建!X47</f>
        <v>1000</v>
      </c>
      <c r="W32" s="370">
        <f>新建!Y47</f>
        <v>0</v>
      </c>
      <c r="X32" s="370">
        <f>新建!Z47</f>
        <v>1000</v>
      </c>
      <c r="Y32" s="370">
        <f>新建!AA47</f>
        <v>1000</v>
      </c>
      <c r="Z32" s="381">
        <f>新建!AB47</f>
        <v>1</v>
      </c>
      <c r="AA32" s="370">
        <f>新建!AC47</f>
        <v>1000</v>
      </c>
      <c r="AB32" s="370">
        <f>新建!AD47</f>
        <v>1</v>
      </c>
      <c r="AC32" s="370">
        <f>新建!AE47</f>
        <v>1015</v>
      </c>
      <c r="AD32" s="370">
        <f>新建!AF47</f>
        <v>0</v>
      </c>
      <c r="AE32" s="370">
        <f>新建!AG47</f>
        <v>750</v>
      </c>
      <c r="AF32" s="370">
        <f>新建!AH47</f>
        <v>250</v>
      </c>
      <c r="AG32" s="389">
        <f>新建!AI47</f>
        <v>44630</v>
      </c>
      <c r="AH32" s="370">
        <f>新建!AJ47</f>
        <v>1</v>
      </c>
      <c r="AI32" s="370">
        <f>新建!AK47</f>
        <v>0</v>
      </c>
      <c r="AJ32" s="370">
        <f>新建!AL47</f>
        <v>30</v>
      </c>
      <c r="AK32" s="370">
        <f>新建!AM47</f>
        <v>30</v>
      </c>
      <c r="AL32" s="381">
        <f>新建!AN47</f>
        <v>1</v>
      </c>
      <c r="AM32" s="370" t="str">
        <f>新建!AO47</f>
        <v>完工</v>
      </c>
      <c r="AN32" s="370">
        <f>新建!AP47</f>
        <v>0</v>
      </c>
      <c r="AO32" s="370">
        <f>新建!AQ47</f>
        <v>0</v>
      </c>
      <c r="AP32" s="370">
        <f>新建!AR47</f>
        <v>0</v>
      </c>
      <c r="AQ32" s="370">
        <f>新建!AS47</f>
        <v>0</v>
      </c>
      <c r="AR32" s="370">
        <f>新建!AT47</f>
        <v>0</v>
      </c>
      <c r="AS32" s="370">
        <f>新建!AU47</f>
        <v>1000</v>
      </c>
      <c r="AT32" s="370">
        <f>新建!AV47</f>
        <v>0</v>
      </c>
      <c r="AU32" s="370">
        <f>新建!AW47</f>
        <v>0</v>
      </c>
      <c r="AV32" s="370">
        <f>新建!AX47</f>
        <v>0</v>
      </c>
      <c r="AW32" s="370">
        <f>新建!AY47</f>
        <v>0</v>
      </c>
      <c r="AX32" s="370">
        <f>新建!AZ47</f>
        <v>1000</v>
      </c>
      <c r="AY32" s="370">
        <f>新建!BA47</f>
        <v>0</v>
      </c>
      <c r="AZ32" s="370">
        <f>新建!BB47</f>
        <v>0</v>
      </c>
      <c r="BA32" s="370">
        <f>新建!BC47</f>
        <v>0</v>
      </c>
      <c r="BB32" s="370">
        <f>新建!BD47</f>
        <v>0</v>
      </c>
      <c r="BC32" s="370" t="str">
        <f>新建!BF47</f>
        <v>乡村振兴专班</v>
      </c>
      <c r="BD32" s="370" t="str">
        <f>新建!BG47</f>
        <v>州农业农村局</v>
      </c>
      <c r="BE32" s="370" t="str">
        <f>新建!BH47</f>
        <v>权良智</v>
      </c>
      <c r="BF32" s="370" t="str">
        <f>新建!BI47</f>
        <v>阿克陶县</v>
      </c>
      <c r="BG32" s="370" t="str">
        <f>新建!BJ47</f>
        <v>王清勇</v>
      </c>
      <c r="BH32" s="370" t="str">
        <f>新建!BK47</f>
        <v>阿克陶县农业农村局</v>
      </c>
      <c r="BI32" s="370" t="str">
        <f>新建!BL47</f>
        <v>艾力亚尔江·艾克白尔</v>
      </c>
      <c r="BJ32" s="370">
        <f>新建!BM47</f>
        <v>13667591819</v>
      </c>
      <c r="BK32" s="370">
        <f>新建!BN47</f>
        <v>0</v>
      </c>
      <c r="BL32" s="370">
        <f>新建!BO47</f>
        <v>0</v>
      </c>
      <c r="BM32" s="370">
        <f>新建!BP47</f>
        <v>0</v>
      </c>
      <c r="BN32" s="370">
        <f>新建!BQ47</f>
        <v>0</v>
      </c>
      <c r="BO32" s="370">
        <f>新建!BR47</f>
        <v>0</v>
      </c>
    </row>
    <row r="33" ht="42" customHeight="1" spans="1:67">
      <c r="A33" s="370">
        <f>新建!A80</f>
        <v>58</v>
      </c>
      <c r="B33" s="370">
        <f>新建!B80</f>
        <v>1</v>
      </c>
      <c r="C33" s="370" t="str">
        <f>新建!C80</f>
        <v>阿克陶县</v>
      </c>
      <c r="D33" s="370">
        <f>新建!D80</f>
        <v>1</v>
      </c>
      <c r="E33" s="370">
        <f>新建!E80</f>
        <v>950</v>
      </c>
      <c r="F33" s="370" t="str">
        <f>新建!F80</f>
        <v>阿克陶县加马铁热克乡农村人居环境整治提升项目</v>
      </c>
      <c r="G33" s="370" t="str">
        <f>新建!G80</f>
        <v>提升改造村主干道及配套附属设施建设</v>
      </c>
      <c r="H33" s="370">
        <f>新建!H80</f>
        <v>950</v>
      </c>
      <c r="I33" s="370">
        <f>新建!I80</f>
        <v>0</v>
      </c>
      <c r="J33" s="370">
        <f>新建!J80</f>
        <v>950</v>
      </c>
      <c r="K33" s="370">
        <f>新建!K80</f>
        <v>1</v>
      </c>
      <c r="L33" s="370">
        <f>新建!L80</f>
        <v>1</v>
      </c>
      <c r="M33" s="370">
        <f>新建!M80</f>
        <v>1</v>
      </c>
      <c r="N33" s="370">
        <f>新建!N80</f>
        <v>1</v>
      </c>
      <c r="O33" s="370">
        <f>新建!O80</f>
        <v>1</v>
      </c>
      <c r="P33" s="370">
        <f>新建!P80</f>
        <v>0</v>
      </c>
      <c r="Q33" s="370">
        <f>新建!Q80</f>
        <v>1</v>
      </c>
      <c r="R33" s="370">
        <f>新建!R80</f>
        <v>0</v>
      </c>
      <c r="S33" s="370">
        <f>新建!T80</f>
        <v>0</v>
      </c>
      <c r="T33" s="370">
        <f>新建!V80</f>
        <v>1</v>
      </c>
      <c r="U33" s="370">
        <f>新建!W80</f>
        <v>950</v>
      </c>
      <c r="V33" s="370">
        <f>新建!X80</f>
        <v>950</v>
      </c>
      <c r="W33" s="370">
        <f>新建!Y80</f>
        <v>0</v>
      </c>
      <c r="X33" s="370">
        <f>新建!Z80</f>
        <v>950</v>
      </c>
      <c r="Y33" s="370">
        <f>新建!AA80</f>
        <v>950</v>
      </c>
      <c r="Z33" s="381">
        <f>新建!AB80</f>
        <v>1</v>
      </c>
      <c r="AA33" s="370">
        <f>新建!AC80</f>
        <v>800</v>
      </c>
      <c r="AB33" s="370">
        <f>新建!AD80</f>
        <v>1</v>
      </c>
      <c r="AC33" s="370">
        <f>新建!AE80</f>
        <v>845</v>
      </c>
      <c r="AD33" s="370">
        <f>新建!AF80</f>
        <v>0</v>
      </c>
      <c r="AE33" s="370">
        <f>新建!AG80</f>
        <v>712.5</v>
      </c>
      <c r="AF33" s="370">
        <f>新建!AH80</f>
        <v>237.5</v>
      </c>
      <c r="AG33" s="389">
        <f>新建!AI80</f>
        <v>44711</v>
      </c>
      <c r="AH33" s="370">
        <f>新建!AJ80</f>
        <v>1</v>
      </c>
      <c r="AI33" s="370">
        <f>新建!AK80</f>
        <v>0</v>
      </c>
      <c r="AJ33" s="370">
        <f>新建!AL80</f>
        <v>0</v>
      </c>
      <c r="AK33" s="370">
        <f>新建!AM80</f>
        <v>0</v>
      </c>
      <c r="AL33" s="381" t="e">
        <f>新建!AN80</f>
        <v>#DIV/0!</v>
      </c>
      <c r="AM33" s="370" t="str">
        <f>新建!AO80</f>
        <v>完工</v>
      </c>
      <c r="AN33" s="370">
        <f>新建!AP80</f>
        <v>0</v>
      </c>
      <c r="AO33" s="370">
        <f>新建!AQ80</f>
        <v>0</v>
      </c>
      <c r="AP33" s="370">
        <f>新建!AR80</f>
        <v>0</v>
      </c>
      <c r="AQ33" s="370">
        <f>新建!AS80</f>
        <v>0</v>
      </c>
      <c r="AR33" s="370">
        <f>新建!AT80</f>
        <v>0</v>
      </c>
      <c r="AS33" s="370">
        <f>新建!AU80</f>
        <v>950</v>
      </c>
      <c r="AT33" s="370">
        <f>新建!AV80</f>
        <v>0</v>
      </c>
      <c r="AU33" s="370">
        <f>新建!AW80</f>
        <v>0</v>
      </c>
      <c r="AV33" s="370">
        <f>新建!AX80</f>
        <v>0</v>
      </c>
      <c r="AW33" s="370">
        <f>新建!AY80</f>
        <v>950</v>
      </c>
      <c r="AX33" s="370">
        <f>新建!AZ80</f>
        <v>0</v>
      </c>
      <c r="AY33" s="370">
        <f>新建!BA80</f>
        <v>0</v>
      </c>
      <c r="AZ33" s="370">
        <f>新建!BB80</f>
        <v>0</v>
      </c>
      <c r="BA33" s="370">
        <f>新建!BC80</f>
        <v>0</v>
      </c>
      <c r="BB33" s="370">
        <f>新建!BD80</f>
        <v>0</v>
      </c>
      <c r="BC33" s="370" t="str">
        <f>新建!BF80</f>
        <v>住房和城乡建设专班</v>
      </c>
      <c r="BD33" s="370" t="str">
        <f>新建!BG80</f>
        <v>州住建局</v>
      </c>
      <c r="BE33" s="370" t="str">
        <f>新建!BH80</f>
        <v>王海江</v>
      </c>
      <c r="BF33" s="370" t="str">
        <f>新建!BI80</f>
        <v>阿克陶县</v>
      </c>
      <c r="BG33" s="370" t="str">
        <f>新建!BJ80</f>
        <v>艾尼瓦尔·吾布力</v>
      </c>
      <c r="BH33" s="370" t="str">
        <f>新建!BK80</f>
        <v>加马铁热克乡人民政府</v>
      </c>
      <c r="BI33" s="370" t="str">
        <f>新建!BL80</f>
        <v>潘斌</v>
      </c>
      <c r="BJ33" s="370">
        <f>新建!BM80</f>
        <v>13667599919</v>
      </c>
      <c r="BK33" s="370">
        <f>新建!BN80</f>
        <v>0</v>
      </c>
      <c r="BL33" s="370">
        <f>新建!BO80</f>
        <v>0</v>
      </c>
      <c r="BM33" s="370">
        <f>新建!BP80</f>
        <v>0</v>
      </c>
      <c r="BN33" s="370">
        <f>新建!BQ80</f>
        <v>0</v>
      </c>
      <c r="BO33" s="370" t="str">
        <f>新建!BR80</f>
        <v>6.19日替换</v>
      </c>
    </row>
    <row r="34" ht="42" customHeight="1" spans="1:67">
      <c r="A34" s="370">
        <f>新建!A128</f>
        <v>99</v>
      </c>
      <c r="B34" s="370">
        <f>新建!B128</f>
        <v>1</v>
      </c>
      <c r="C34" s="370" t="str">
        <f>新建!C128</f>
        <v>阿克陶县</v>
      </c>
      <c r="D34" s="370">
        <f>新建!D128</f>
        <v>1</v>
      </c>
      <c r="E34" s="370">
        <f>新建!E128</f>
        <v>1000</v>
      </c>
      <c r="F34" s="370" t="str">
        <f>新建!F128</f>
        <v>阿克陶县义务教育优质均衡发展工程薄弱环节改善项目</v>
      </c>
      <c r="G34" s="370" t="str">
        <f>新建!G128</f>
        <v>总建筑面积204379.27平方米，进行采暖、强电设备改造等基础配套附属工程</v>
      </c>
      <c r="H34" s="370">
        <f>新建!H128</f>
        <v>8000</v>
      </c>
      <c r="I34" s="370">
        <f>新建!I128</f>
        <v>0</v>
      </c>
      <c r="J34" s="370">
        <f>新建!J128</f>
        <v>1000</v>
      </c>
      <c r="K34" s="370">
        <f>新建!K128</f>
        <v>1</v>
      </c>
      <c r="L34" s="370">
        <f>新建!L128</f>
        <v>1</v>
      </c>
      <c r="M34" s="370">
        <f>新建!M128</f>
        <v>1</v>
      </c>
      <c r="N34" s="370">
        <f>新建!N128</f>
        <v>1</v>
      </c>
      <c r="O34" s="370">
        <f>新建!O128</f>
        <v>1</v>
      </c>
      <c r="P34" s="370">
        <f>新建!P128</f>
        <v>0</v>
      </c>
      <c r="Q34" s="370">
        <f>新建!Q128</f>
        <v>1</v>
      </c>
      <c r="R34" s="370">
        <f>新建!R128</f>
        <v>0</v>
      </c>
      <c r="S34" s="370">
        <f>新建!T128</f>
        <v>0</v>
      </c>
      <c r="T34" s="370">
        <f>新建!V128</f>
        <v>1</v>
      </c>
      <c r="U34" s="370">
        <f>新建!W128</f>
        <v>1000</v>
      </c>
      <c r="V34" s="370">
        <f>新建!X128</f>
        <v>1000</v>
      </c>
      <c r="W34" s="370">
        <f>新建!Y128</f>
        <v>0</v>
      </c>
      <c r="X34" s="370">
        <f>新建!Z128</f>
        <v>1000</v>
      </c>
      <c r="Y34" s="370">
        <f>新建!AA128</f>
        <v>1000</v>
      </c>
      <c r="Z34" s="381">
        <f>新建!AB128</f>
        <v>1</v>
      </c>
      <c r="AA34" s="370">
        <f>新建!AC128</f>
        <v>400</v>
      </c>
      <c r="AB34" s="370">
        <f>新建!AD128</f>
        <v>0</v>
      </c>
      <c r="AC34" s="370">
        <f>新建!AE128</f>
        <v>0</v>
      </c>
      <c r="AD34" s="370">
        <f>新建!AF128</f>
        <v>0</v>
      </c>
      <c r="AE34" s="370">
        <f>新建!AG128</f>
        <v>750</v>
      </c>
      <c r="AF34" s="370">
        <f>新建!AH128</f>
        <v>250</v>
      </c>
      <c r="AG34" s="389">
        <f>新建!AI128</f>
        <v>44732</v>
      </c>
      <c r="AH34" s="370">
        <f>新建!AJ128</f>
        <v>1</v>
      </c>
      <c r="AI34" s="370">
        <f>新建!AK128</f>
        <v>0</v>
      </c>
      <c r="AJ34" s="370">
        <f>新建!AL128</f>
        <v>0</v>
      </c>
      <c r="AK34" s="370">
        <f>新建!AM128</f>
        <v>0</v>
      </c>
      <c r="AL34" s="381" t="e">
        <f>新建!AN128</f>
        <v>#DIV/0!</v>
      </c>
      <c r="AM34" s="370" t="str">
        <f>新建!AO128</f>
        <v>完工</v>
      </c>
      <c r="AN34" s="370">
        <f>新建!AP128</f>
        <v>0</v>
      </c>
      <c r="AO34" s="370">
        <f>新建!AQ128</f>
        <v>0</v>
      </c>
      <c r="AP34" s="370" t="str">
        <f>新建!AR128</f>
        <v>固投部分不足500万</v>
      </c>
      <c r="AQ34" s="370">
        <f>新建!AS128</f>
        <v>0</v>
      </c>
      <c r="AR34" s="370">
        <f>新建!AT128</f>
        <v>0</v>
      </c>
      <c r="AS34" s="370">
        <f>新建!AU128</f>
        <v>1000</v>
      </c>
      <c r="AT34" s="370">
        <f>新建!AV128</f>
        <v>0</v>
      </c>
      <c r="AU34" s="370">
        <f>新建!AW128</f>
        <v>0</v>
      </c>
      <c r="AV34" s="370">
        <f>新建!AX128</f>
        <v>0</v>
      </c>
      <c r="AW34" s="370">
        <f>新建!AY128</f>
        <v>0</v>
      </c>
      <c r="AX34" s="370">
        <f>新建!AZ128</f>
        <v>0</v>
      </c>
      <c r="AY34" s="370">
        <f>新建!BA128</f>
        <v>0</v>
      </c>
      <c r="AZ34" s="370">
        <f>新建!BB128</f>
        <v>1000</v>
      </c>
      <c r="BA34" s="370">
        <f>新建!BC128</f>
        <v>0</v>
      </c>
      <c r="BB34" s="370">
        <f>新建!BD128</f>
        <v>0</v>
      </c>
      <c r="BC34" s="370" t="str">
        <f>新建!BF128</f>
        <v>教育专班</v>
      </c>
      <c r="BD34" s="370" t="str">
        <f>新建!BG128</f>
        <v>州教育局</v>
      </c>
      <c r="BE34" s="370" t="str">
        <f>新建!BH128</f>
        <v>阿依古丽·白仙阿里</v>
      </c>
      <c r="BF34" s="370" t="str">
        <f>新建!BI128</f>
        <v>阿克陶县</v>
      </c>
      <c r="BG34" s="370" t="str">
        <f>新建!BJ128</f>
        <v>艾尼瓦尔·吾布力</v>
      </c>
      <c r="BH34" s="370" t="str">
        <f>新建!BK128</f>
        <v>阿克陶县教育局</v>
      </c>
      <c r="BI34" s="370" t="str">
        <f>新建!BL128</f>
        <v>阿不都乃比·阿不都热依木</v>
      </c>
      <c r="BJ34" s="370">
        <f>新建!BM128</f>
        <v>13379707050</v>
      </c>
      <c r="BK34" s="370">
        <f>新建!BN128</f>
        <v>0</v>
      </c>
      <c r="BL34" s="370">
        <f>新建!BO128</f>
        <v>0</v>
      </c>
      <c r="BM34" s="370">
        <f>新建!BP128</f>
        <v>0</v>
      </c>
      <c r="BN34" s="370">
        <f>新建!BQ128</f>
        <v>0</v>
      </c>
      <c r="BO34" s="370" t="str">
        <f>新建!BR128</f>
        <v>6.19日储备转新建</v>
      </c>
    </row>
    <row r="35" ht="42" customHeight="1" spans="1:67">
      <c r="A35" s="370">
        <f>新建!A48</f>
        <v>29</v>
      </c>
      <c r="B35" s="370">
        <f>新建!B48</f>
        <v>1</v>
      </c>
      <c r="C35" s="370" t="str">
        <f>新建!C48</f>
        <v>阿克陶县</v>
      </c>
      <c r="D35" s="370">
        <f>新建!D48</f>
        <v>1</v>
      </c>
      <c r="E35" s="370">
        <f>新建!E48</f>
        <v>2195</v>
      </c>
      <c r="F35" s="370" t="str">
        <f>新建!F48</f>
        <v>阿克陶县皮拉勒乡土地整治建设项目</v>
      </c>
      <c r="G35" s="370" t="str">
        <f>新建!G48</f>
        <v>土地平整9475.5亩及相关配套设施建设</v>
      </c>
      <c r="H35" s="370">
        <f>新建!H48</f>
        <v>2778</v>
      </c>
      <c r="I35" s="370">
        <f>新建!I48</f>
        <v>0</v>
      </c>
      <c r="J35" s="370">
        <f>新建!J48</f>
        <v>2778</v>
      </c>
      <c r="K35" s="370">
        <f>新建!K48</f>
        <v>1</v>
      </c>
      <c r="L35" s="370">
        <f>新建!L48</f>
        <v>1</v>
      </c>
      <c r="M35" s="370">
        <f>新建!M48</f>
        <v>1</v>
      </c>
      <c r="N35" s="370">
        <f>新建!N48</f>
        <v>1</v>
      </c>
      <c r="O35" s="370">
        <f>新建!O48</f>
        <v>1</v>
      </c>
      <c r="P35" s="370">
        <f>新建!P48</f>
        <v>0</v>
      </c>
      <c r="Q35" s="370">
        <f>新建!Q48</f>
        <v>1</v>
      </c>
      <c r="R35" s="370">
        <f>新建!R48</f>
        <v>0</v>
      </c>
      <c r="S35" s="370">
        <f>新建!T48</f>
        <v>0</v>
      </c>
      <c r="T35" s="370">
        <f>新建!V48</f>
        <v>1</v>
      </c>
      <c r="U35" s="370">
        <f>新建!W48</f>
        <v>2778</v>
      </c>
      <c r="V35" s="370">
        <f>新建!X48</f>
        <v>2778</v>
      </c>
      <c r="W35" s="370">
        <f>新建!Y48</f>
        <v>0</v>
      </c>
      <c r="X35" s="370">
        <f>新建!Z48</f>
        <v>2778</v>
      </c>
      <c r="Y35" s="370">
        <f>新建!AA48</f>
        <v>2778</v>
      </c>
      <c r="Z35" s="381">
        <f>新建!AB48</f>
        <v>1</v>
      </c>
      <c r="AA35" s="370">
        <f>新建!AC48</f>
        <v>2778</v>
      </c>
      <c r="AB35" s="370">
        <f>新建!AD48</f>
        <v>1</v>
      </c>
      <c r="AC35" s="370">
        <f>新建!AE48</f>
        <v>2061</v>
      </c>
      <c r="AD35" s="370">
        <f>新建!AF48</f>
        <v>0</v>
      </c>
      <c r="AE35" s="370">
        <f>新建!AG48</f>
        <v>2083.5</v>
      </c>
      <c r="AF35" s="370">
        <f>新建!AH48</f>
        <v>694.5</v>
      </c>
      <c r="AG35" s="389">
        <f>新建!AI48</f>
        <v>44597</v>
      </c>
      <c r="AH35" s="370">
        <f>新建!AJ48</f>
        <v>1</v>
      </c>
      <c r="AI35" s="370">
        <f>新建!AK48</f>
        <v>0</v>
      </c>
      <c r="AJ35" s="370">
        <f>新建!AL48</f>
        <v>20</v>
      </c>
      <c r="AK35" s="370">
        <f>新建!AM48</f>
        <v>20</v>
      </c>
      <c r="AL35" s="381">
        <f>新建!AN48</f>
        <v>1</v>
      </c>
      <c r="AM35" s="370" t="str">
        <f>新建!AO48</f>
        <v>完工</v>
      </c>
      <c r="AN35" s="370">
        <f>新建!AP48</f>
        <v>0</v>
      </c>
      <c r="AO35" s="370">
        <f>新建!AQ48</f>
        <v>0</v>
      </c>
      <c r="AP35" s="370">
        <f>新建!AR48</f>
        <v>0</v>
      </c>
      <c r="AQ35" s="370">
        <f>新建!AS48</f>
        <v>0</v>
      </c>
      <c r="AR35" s="370">
        <f>新建!AT48</f>
        <v>0</v>
      </c>
      <c r="AS35" s="370">
        <f>新建!AU48</f>
        <v>2778</v>
      </c>
      <c r="AT35" s="370">
        <f>新建!AV48</f>
        <v>0</v>
      </c>
      <c r="AU35" s="370">
        <f>新建!AW48</f>
        <v>0</v>
      </c>
      <c r="AV35" s="370">
        <f>新建!AX48</f>
        <v>0</v>
      </c>
      <c r="AW35" s="370">
        <f>新建!AY48</f>
        <v>2778</v>
      </c>
      <c r="AX35" s="370">
        <f>新建!AZ48</f>
        <v>0</v>
      </c>
      <c r="AY35" s="370">
        <f>新建!BA48</f>
        <v>0</v>
      </c>
      <c r="AZ35" s="370">
        <f>新建!BB48</f>
        <v>0</v>
      </c>
      <c r="BA35" s="370">
        <f>新建!BC48</f>
        <v>0</v>
      </c>
      <c r="BB35" s="370">
        <f>新建!BD48</f>
        <v>0</v>
      </c>
      <c r="BC35" s="370" t="str">
        <f>新建!BF48</f>
        <v>乡村振兴专班</v>
      </c>
      <c r="BD35" s="370" t="str">
        <f>新建!BG48</f>
        <v>州农业农村局</v>
      </c>
      <c r="BE35" s="370" t="str">
        <f>新建!BH48</f>
        <v>权良智</v>
      </c>
      <c r="BF35" s="370" t="str">
        <f>新建!BI48</f>
        <v>阿克陶县</v>
      </c>
      <c r="BG35" s="370" t="str">
        <f>新建!BJ48</f>
        <v>王清勇</v>
      </c>
      <c r="BH35" s="370" t="str">
        <f>新建!BK48</f>
        <v>阿克陶县农业农村局</v>
      </c>
      <c r="BI35" s="370" t="str">
        <f>新建!BL48</f>
        <v>艾力亚尔江·艾克白尔</v>
      </c>
      <c r="BJ35" s="370">
        <f>新建!BM48</f>
        <v>13667591819</v>
      </c>
      <c r="BK35" s="370">
        <f>新建!BN48</f>
        <v>0</v>
      </c>
      <c r="BL35" s="370">
        <f>新建!BO48</f>
        <v>0</v>
      </c>
      <c r="BM35" s="370">
        <f>新建!BP48</f>
        <v>0</v>
      </c>
      <c r="BN35" s="370">
        <f>新建!BQ48</f>
        <v>0</v>
      </c>
      <c r="BO35" s="370">
        <f>新建!BR48</f>
        <v>0</v>
      </c>
    </row>
    <row r="36" ht="42" customHeight="1" spans="1:67">
      <c r="A36" s="370">
        <f>新建!A49</f>
        <v>30</v>
      </c>
      <c r="B36" s="370">
        <f>新建!B49</f>
        <v>1</v>
      </c>
      <c r="C36" s="370" t="str">
        <f>新建!C49</f>
        <v>阿克陶县</v>
      </c>
      <c r="D36" s="370">
        <f>新建!D49</f>
        <v>1</v>
      </c>
      <c r="E36" s="370">
        <f>新建!E49</f>
        <v>3590</v>
      </c>
      <c r="F36" s="370" t="str">
        <f>新建!F49</f>
        <v>阿克陶县玉麦乡高效节水灌溉建设项目</v>
      </c>
      <c r="G36" s="370" t="str">
        <f>新建!G49</f>
        <v>提质增效14359亩土地及附属配套设施建设</v>
      </c>
      <c r="H36" s="370">
        <f>新建!H49</f>
        <v>3590</v>
      </c>
      <c r="I36" s="370">
        <f>新建!I49</f>
        <v>0</v>
      </c>
      <c r="J36" s="370">
        <f>新建!J49</f>
        <v>3590</v>
      </c>
      <c r="K36" s="370">
        <f>新建!K49</f>
        <v>1</v>
      </c>
      <c r="L36" s="370">
        <f>新建!L49</f>
        <v>1</v>
      </c>
      <c r="M36" s="370">
        <f>新建!M49</f>
        <v>1</v>
      </c>
      <c r="N36" s="370">
        <f>新建!N49</f>
        <v>1</v>
      </c>
      <c r="O36" s="370">
        <f>新建!O49</f>
        <v>1</v>
      </c>
      <c r="P36" s="370">
        <f>新建!P49</f>
        <v>0</v>
      </c>
      <c r="Q36" s="370">
        <f>新建!Q49</f>
        <v>1</v>
      </c>
      <c r="R36" s="370">
        <f>新建!R49</f>
        <v>0</v>
      </c>
      <c r="S36" s="370">
        <f>新建!T49</f>
        <v>0</v>
      </c>
      <c r="T36" s="370">
        <f>新建!V49</f>
        <v>1</v>
      </c>
      <c r="U36" s="370">
        <f>新建!W49</f>
        <v>3590</v>
      </c>
      <c r="V36" s="370">
        <f>新建!X49</f>
        <v>3590</v>
      </c>
      <c r="W36" s="370">
        <f>新建!Y49</f>
        <v>0</v>
      </c>
      <c r="X36" s="370">
        <f>新建!Z49</f>
        <v>3590</v>
      </c>
      <c r="Y36" s="370">
        <f>新建!AA49</f>
        <v>3590</v>
      </c>
      <c r="Z36" s="381">
        <f>新建!AB49</f>
        <v>1</v>
      </c>
      <c r="AA36" s="370">
        <f>新建!AC49</f>
        <v>3000</v>
      </c>
      <c r="AB36" s="370">
        <f>新建!AD49</f>
        <v>1</v>
      </c>
      <c r="AC36" s="370">
        <f>新建!AE49</f>
        <v>3524</v>
      </c>
      <c r="AD36" s="370">
        <f>新建!AF49</f>
        <v>0</v>
      </c>
      <c r="AE36" s="370">
        <f>新建!AG49</f>
        <v>2692.5</v>
      </c>
      <c r="AF36" s="370">
        <f>新建!AH49</f>
        <v>897.5</v>
      </c>
      <c r="AG36" s="389">
        <f>新建!AI49</f>
        <v>44635</v>
      </c>
      <c r="AH36" s="370">
        <f>新建!AJ49</f>
        <v>1</v>
      </c>
      <c r="AI36" s="370">
        <f>新建!AK49</f>
        <v>0</v>
      </c>
      <c r="AJ36" s="370">
        <f>新建!AL49</f>
        <v>20</v>
      </c>
      <c r="AK36" s="370">
        <f>新建!AM49</f>
        <v>10</v>
      </c>
      <c r="AL36" s="381">
        <f>新建!AN49</f>
        <v>0.5</v>
      </c>
      <c r="AM36" s="370" t="str">
        <f>新建!AO49</f>
        <v>完工</v>
      </c>
      <c r="AN36" s="370">
        <f>新建!AP49</f>
        <v>0</v>
      </c>
      <c r="AO36" s="370">
        <f>新建!AQ49</f>
        <v>0</v>
      </c>
      <c r="AP36" s="370">
        <f>新建!AR49</f>
        <v>0</v>
      </c>
      <c r="AQ36" s="370">
        <f>新建!AS49</f>
        <v>0</v>
      </c>
      <c r="AR36" s="370">
        <f>新建!AT49</f>
        <v>0</v>
      </c>
      <c r="AS36" s="370">
        <f>新建!AU49</f>
        <v>3590</v>
      </c>
      <c r="AT36" s="370">
        <f>新建!AV49</f>
        <v>0</v>
      </c>
      <c r="AU36" s="370">
        <f>新建!AW49</f>
        <v>0</v>
      </c>
      <c r="AV36" s="370">
        <f>新建!AX49</f>
        <v>0</v>
      </c>
      <c r="AW36" s="370">
        <f>新建!AY49</f>
        <v>3590</v>
      </c>
      <c r="AX36" s="370">
        <f>新建!AZ49</f>
        <v>0</v>
      </c>
      <c r="AY36" s="370">
        <f>新建!BA49</f>
        <v>0</v>
      </c>
      <c r="AZ36" s="370">
        <f>新建!BB49</f>
        <v>0</v>
      </c>
      <c r="BA36" s="370">
        <f>新建!BC49</f>
        <v>0</v>
      </c>
      <c r="BB36" s="370">
        <f>新建!BD49</f>
        <v>0</v>
      </c>
      <c r="BC36" s="370" t="str">
        <f>新建!BF49</f>
        <v>乡村振兴专班</v>
      </c>
      <c r="BD36" s="370" t="str">
        <f>新建!BG49</f>
        <v>州农业农村局</v>
      </c>
      <c r="BE36" s="370" t="str">
        <f>新建!BH49</f>
        <v>权良智</v>
      </c>
      <c r="BF36" s="370" t="str">
        <f>新建!BI49</f>
        <v>阿克陶县</v>
      </c>
      <c r="BG36" s="370" t="str">
        <f>新建!BJ49</f>
        <v>王清勇</v>
      </c>
      <c r="BH36" s="370" t="str">
        <f>新建!BK49</f>
        <v>阿克陶县农业农村局</v>
      </c>
      <c r="BI36" s="370" t="str">
        <f>新建!BL49</f>
        <v>艾力亚尔江·艾克白尔</v>
      </c>
      <c r="BJ36" s="370">
        <f>新建!BM49</f>
        <v>13667591819</v>
      </c>
      <c r="BK36" s="370">
        <f>新建!BN49</f>
        <v>0</v>
      </c>
      <c r="BL36" s="370">
        <f>新建!BO49</f>
        <v>0</v>
      </c>
      <c r="BM36" s="370">
        <f>新建!BP49</f>
        <v>0</v>
      </c>
      <c r="BN36" s="370">
        <f>新建!BQ49</f>
        <v>0</v>
      </c>
      <c r="BO36" s="370">
        <f>新建!BR49</f>
        <v>0</v>
      </c>
    </row>
    <row r="37" ht="42" customHeight="1" spans="1:67">
      <c r="A37" s="370">
        <f>新建!A50</f>
        <v>31</v>
      </c>
      <c r="B37" s="370">
        <f>新建!B50</f>
        <v>1</v>
      </c>
      <c r="C37" s="370" t="str">
        <f>新建!C50</f>
        <v>阿克陶县</v>
      </c>
      <c r="D37" s="370">
        <f>新建!D50</f>
        <v>1</v>
      </c>
      <c r="E37" s="370">
        <f>新建!E50</f>
        <v>2000</v>
      </c>
      <c r="F37" s="370" t="str">
        <f>新建!F50</f>
        <v>阿克陶县蔬菜示范园建设项目</v>
      </c>
      <c r="G37" s="370" t="str">
        <f>新建!G50</f>
        <v>新建蔬菜拱棚415座及相关配套设施建设</v>
      </c>
      <c r="H37" s="370">
        <f>新建!H50</f>
        <v>2000</v>
      </c>
      <c r="I37" s="370">
        <f>新建!I50</f>
        <v>0</v>
      </c>
      <c r="J37" s="370">
        <f>新建!J50</f>
        <v>2000</v>
      </c>
      <c r="K37" s="370">
        <f>新建!K50</f>
        <v>1</v>
      </c>
      <c r="L37" s="370">
        <f>新建!L50</f>
        <v>1</v>
      </c>
      <c r="M37" s="370">
        <f>新建!M50</f>
        <v>1</v>
      </c>
      <c r="N37" s="370">
        <f>新建!N50</f>
        <v>1</v>
      </c>
      <c r="O37" s="370">
        <f>新建!O50</f>
        <v>1</v>
      </c>
      <c r="P37" s="370">
        <f>新建!P50</f>
        <v>0</v>
      </c>
      <c r="Q37" s="370">
        <f>新建!Q50</f>
        <v>1</v>
      </c>
      <c r="R37" s="370">
        <f>新建!R50</f>
        <v>0</v>
      </c>
      <c r="S37" s="370">
        <f>新建!T50</f>
        <v>0</v>
      </c>
      <c r="T37" s="370">
        <f>新建!V50</f>
        <v>1</v>
      </c>
      <c r="U37" s="370">
        <f>新建!W50</f>
        <v>2000</v>
      </c>
      <c r="V37" s="370">
        <f>新建!X50</f>
        <v>2000</v>
      </c>
      <c r="W37" s="370">
        <f>新建!Y50</f>
        <v>0</v>
      </c>
      <c r="X37" s="370">
        <f>新建!Z50</f>
        <v>2000</v>
      </c>
      <c r="Y37" s="370">
        <f>新建!AA50</f>
        <v>2000</v>
      </c>
      <c r="Z37" s="381">
        <f>新建!AB50</f>
        <v>1</v>
      </c>
      <c r="AA37" s="370">
        <f>新建!AC50</f>
        <v>2000</v>
      </c>
      <c r="AB37" s="370">
        <f>新建!AD50</f>
        <v>1</v>
      </c>
      <c r="AC37" s="370">
        <f>新建!AE50</f>
        <v>1740</v>
      </c>
      <c r="AD37" s="370">
        <f>新建!AF50</f>
        <v>0</v>
      </c>
      <c r="AE37" s="370">
        <f>新建!AG50</f>
        <v>1500</v>
      </c>
      <c r="AF37" s="370">
        <f>新建!AH50</f>
        <v>500</v>
      </c>
      <c r="AG37" s="389">
        <f>新建!AI50</f>
        <v>44663</v>
      </c>
      <c r="AH37" s="370">
        <f>新建!AJ50</f>
        <v>1</v>
      </c>
      <c r="AI37" s="370">
        <f>新建!AK50</f>
        <v>0</v>
      </c>
      <c r="AJ37" s="370">
        <f>新建!AL50</f>
        <v>20</v>
      </c>
      <c r="AK37" s="370">
        <f>新建!AM50</f>
        <v>10</v>
      </c>
      <c r="AL37" s="381">
        <f>新建!AN50</f>
        <v>0.5</v>
      </c>
      <c r="AM37" s="370" t="str">
        <f>新建!AO50</f>
        <v>完工</v>
      </c>
      <c r="AN37" s="370">
        <f>新建!AP50</f>
        <v>0</v>
      </c>
      <c r="AO37" s="370">
        <f>新建!AQ50</f>
        <v>0</v>
      </c>
      <c r="AP37" s="370">
        <f>新建!AR50</f>
        <v>0</v>
      </c>
      <c r="AQ37" s="370">
        <f>新建!AS50</f>
        <v>0</v>
      </c>
      <c r="AR37" s="370">
        <f>新建!AT50</f>
        <v>0</v>
      </c>
      <c r="AS37" s="370">
        <f>新建!AU50</f>
        <v>2000</v>
      </c>
      <c r="AT37" s="370">
        <f>新建!AV50</f>
        <v>0</v>
      </c>
      <c r="AU37" s="370">
        <f>新建!AW50</f>
        <v>0</v>
      </c>
      <c r="AV37" s="370">
        <f>新建!AX50</f>
        <v>0</v>
      </c>
      <c r="AW37" s="370">
        <f>新建!AY50</f>
        <v>2000</v>
      </c>
      <c r="AX37" s="370">
        <f>新建!AZ50</f>
        <v>0</v>
      </c>
      <c r="AY37" s="370">
        <f>新建!BA50</f>
        <v>0</v>
      </c>
      <c r="AZ37" s="370">
        <f>新建!BB50</f>
        <v>0</v>
      </c>
      <c r="BA37" s="370">
        <f>新建!BC50</f>
        <v>0</v>
      </c>
      <c r="BB37" s="370">
        <f>新建!BD50</f>
        <v>0</v>
      </c>
      <c r="BC37" s="370" t="str">
        <f>新建!BF50</f>
        <v>乡村振兴专班</v>
      </c>
      <c r="BD37" s="370" t="str">
        <f>新建!BG50</f>
        <v>州农业农村局</v>
      </c>
      <c r="BE37" s="370" t="str">
        <f>新建!BH50</f>
        <v>权良智</v>
      </c>
      <c r="BF37" s="370" t="str">
        <f>新建!BI50</f>
        <v>阿克陶县</v>
      </c>
      <c r="BG37" s="370" t="str">
        <f>新建!BJ50</f>
        <v>王清勇</v>
      </c>
      <c r="BH37" s="370" t="str">
        <f>新建!BK50</f>
        <v>阿克陶县农业农村局</v>
      </c>
      <c r="BI37" s="370" t="str">
        <f>新建!BL50</f>
        <v>艾力亚尔江·艾克白尔</v>
      </c>
      <c r="BJ37" s="370">
        <f>新建!BM50</f>
        <v>13667591819</v>
      </c>
      <c r="BK37" s="370">
        <f>新建!BN50</f>
        <v>0</v>
      </c>
      <c r="BL37" s="370">
        <f>新建!BO50</f>
        <v>0</v>
      </c>
      <c r="BM37" s="370">
        <f>新建!BP50</f>
        <v>0</v>
      </c>
      <c r="BN37" s="370">
        <f>新建!BQ50</f>
        <v>0</v>
      </c>
      <c r="BO37" s="370">
        <f>新建!BR50</f>
        <v>0</v>
      </c>
    </row>
    <row r="38" ht="42" customHeight="1" spans="1:67">
      <c r="A38" s="370">
        <f>新建!A51</f>
        <v>32</v>
      </c>
      <c r="B38" s="370">
        <f>新建!B51</f>
        <v>1</v>
      </c>
      <c r="C38" s="370" t="str">
        <f>新建!C51</f>
        <v>阿克陶县</v>
      </c>
      <c r="D38" s="370">
        <f>新建!D51</f>
        <v>1</v>
      </c>
      <c r="E38" s="370">
        <f>新建!E51</f>
        <v>3840</v>
      </c>
      <c r="F38" s="370" t="str">
        <f>新建!F51</f>
        <v>阿克陶县良种繁育基地建设项目</v>
      </c>
      <c r="G38" s="370" t="str">
        <f>新建!G51</f>
        <v>建设筛选除芒机、双比重选、包衣预热和烘干成膜、包装等生产线及相关配套设施、附属用房建设</v>
      </c>
      <c r="H38" s="370">
        <f>新建!H51</f>
        <v>3840</v>
      </c>
      <c r="I38" s="370">
        <f>新建!I51</f>
        <v>0</v>
      </c>
      <c r="J38" s="370">
        <f>新建!J51</f>
        <v>3840</v>
      </c>
      <c r="K38" s="370">
        <f>新建!K51</f>
        <v>1</v>
      </c>
      <c r="L38" s="370">
        <f>新建!L51</f>
        <v>1</v>
      </c>
      <c r="M38" s="370">
        <f>新建!M51</f>
        <v>1</v>
      </c>
      <c r="N38" s="370">
        <f>新建!N51</f>
        <v>1</v>
      </c>
      <c r="O38" s="370">
        <f>新建!O51</f>
        <v>1</v>
      </c>
      <c r="P38" s="370">
        <f>新建!P51</f>
        <v>0</v>
      </c>
      <c r="Q38" s="370">
        <f>新建!Q51</f>
        <v>1</v>
      </c>
      <c r="R38" s="370">
        <f>新建!R51</f>
        <v>0</v>
      </c>
      <c r="S38" s="370">
        <f>新建!T51</f>
        <v>0</v>
      </c>
      <c r="T38" s="370">
        <f>新建!V51</f>
        <v>1</v>
      </c>
      <c r="U38" s="370">
        <f>新建!W51</f>
        <v>3840</v>
      </c>
      <c r="V38" s="370">
        <f>新建!X51</f>
        <v>3840</v>
      </c>
      <c r="W38" s="370">
        <f>新建!Y51</f>
        <v>0</v>
      </c>
      <c r="X38" s="370">
        <f>新建!Z51</f>
        <v>3840</v>
      </c>
      <c r="Y38" s="370">
        <f>新建!AA51</f>
        <v>1700</v>
      </c>
      <c r="Z38" s="381">
        <f>新建!AB51</f>
        <v>0.442708333333333</v>
      </c>
      <c r="AA38" s="370">
        <f>新建!AC51</f>
        <v>2000</v>
      </c>
      <c r="AB38" s="370">
        <f>新建!AD51</f>
        <v>1</v>
      </c>
      <c r="AC38" s="370">
        <f>新建!AE51</f>
        <v>12</v>
      </c>
      <c r="AD38" s="370">
        <f>新建!AF51</f>
        <v>0</v>
      </c>
      <c r="AE38" s="370">
        <f>新建!AG51</f>
        <v>2880</v>
      </c>
      <c r="AF38" s="370">
        <f>新建!AH51</f>
        <v>-1180</v>
      </c>
      <c r="AG38" s="389">
        <f>新建!AI51</f>
        <v>44767</v>
      </c>
      <c r="AH38" s="370">
        <f>新建!AJ51</f>
        <v>1</v>
      </c>
      <c r="AI38" s="370">
        <f>新建!AK51</f>
        <v>0</v>
      </c>
      <c r="AJ38" s="370">
        <f>新建!AL51</f>
        <v>20</v>
      </c>
      <c r="AK38" s="370">
        <f>新建!AM51</f>
        <v>10</v>
      </c>
      <c r="AL38" s="381">
        <f>新建!AN51</f>
        <v>0.5</v>
      </c>
      <c r="AM38" s="370" t="str">
        <f>新建!AO51</f>
        <v>基础施工</v>
      </c>
      <c r="AN38" s="370">
        <f>新建!AP51</f>
        <v>0</v>
      </c>
      <c r="AO38" s="370">
        <f>新建!AQ51</f>
        <v>0</v>
      </c>
      <c r="AP38" s="370">
        <f>新建!AR51</f>
        <v>0</v>
      </c>
      <c r="AQ38" s="370">
        <f>新建!AS51</f>
        <v>0</v>
      </c>
      <c r="AR38" s="370">
        <f>新建!AT51</f>
        <v>0</v>
      </c>
      <c r="AS38" s="370">
        <f>新建!AU51</f>
        <v>3840</v>
      </c>
      <c r="AT38" s="370">
        <f>新建!AV51</f>
        <v>0</v>
      </c>
      <c r="AU38" s="370">
        <f>新建!AW51</f>
        <v>0</v>
      </c>
      <c r="AV38" s="370">
        <f>新建!AX51</f>
        <v>0</v>
      </c>
      <c r="AW38" s="370">
        <f>新建!AY51</f>
        <v>1882</v>
      </c>
      <c r="AX38" s="370">
        <f>新建!AZ51</f>
        <v>0</v>
      </c>
      <c r="AY38" s="370">
        <f>新建!BA51</f>
        <v>0</v>
      </c>
      <c r="AZ38" s="370">
        <f>新建!BB51</f>
        <v>0</v>
      </c>
      <c r="BA38" s="370">
        <f>新建!BC51</f>
        <v>1958</v>
      </c>
      <c r="BB38" s="370">
        <f>新建!BD51</f>
        <v>0</v>
      </c>
      <c r="BC38" s="370" t="str">
        <f>新建!BF51</f>
        <v>乡村振兴专班</v>
      </c>
      <c r="BD38" s="370" t="str">
        <f>新建!BG51</f>
        <v>州农业农村局</v>
      </c>
      <c r="BE38" s="370" t="str">
        <f>新建!BH51</f>
        <v>权良智</v>
      </c>
      <c r="BF38" s="370" t="str">
        <f>新建!BI51</f>
        <v>阿克陶县</v>
      </c>
      <c r="BG38" s="370" t="str">
        <f>新建!BJ51</f>
        <v>王清勇</v>
      </c>
      <c r="BH38" s="370" t="str">
        <f>新建!BK51</f>
        <v>阿克陶县农业农村局</v>
      </c>
      <c r="BI38" s="370" t="str">
        <f>新建!BL51</f>
        <v>艾力亚尔江·艾克白尔</v>
      </c>
      <c r="BJ38" s="370">
        <f>新建!BM51</f>
        <v>13667591819</v>
      </c>
      <c r="BK38" s="370">
        <f>新建!BN51</f>
        <v>0</v>
      </c>
      <c r="BL38" s="370">
        <f>新建!BO51</f>
        <v>0</v>
      </c>
      <c r="BM38" s="370">
        <f>新建!BP51</f>
        <v>0</v>
      </c>
      <c r="BN38" s="370">
        <f>新建!BQ51</f>
        <v>0</v>
      </c>
      <c r="BO38" s="370">
        <f>新建!BR51</f>
        <v>0</v>
      </c>
    </row>
    <row r="39" ht="42" customHeight="1" spans="1:67">
      <c r="A39" s="370">
        <f>新建!A52</f>
        <v>33</v>
      </c>
      <c r="B39" s="370">
        <f>新建!B52</f>
        <v>1</v>
      </c>
      <c r="C39" s="370" t="str">
        <f>新建!C52</f>
        <v>阿克陶县</v>
      </c>
      <c r="D39" s="370">
        <f>新建!D52</f>
        <v>1</v>
      </c>
      <c r="E39" s="370">
        <f>新建!E52</f>
        <v>4500</v>
      </c>
      <c r="F39" s="370" t="str">
        <f>新建!F52</f>
        <v>阿克陶县现代农业产业园基础设施配套建设项目</v>
      </c>
      <c r="G39" s="370" t="str">
        <f>新建!G52</f>
        <v>新建产业服务中心及附属配套</v>
      </c>
      <c r="H39" s="370">
        <f>新建!H52</f>
        <v>7500</v>
      </c>
      <c r="I39" s="370">
        <f>新建!I52</f>
        <v>0</v>
      </c>
      <c r="J39" s="370">
        <f>新建!J52</f>
        <v>4500</v>
      </c>
      <c r="K39" s="370">
        <f>新建!K52</f>
        <v>1</v>
      </c>
      <c r="L39" s="370">
        <f>新建!L52</f>
        <v>1</v>
      </c>
      <c r="M39" s="370">
        <f>新建!M52</f>
        <v>1</v>
      </c>
      <c r="N39" s="370">
        <f>新建!N52</f>
        <v>1</v>
      </c>
      <c r="O39" s="370">
        <f>新建!O52</f>
        <v>1</v>
      </c>
      <c r="P39" s="370">
        <f>新建!P52</f>
        <v>0</v>
      </c>
      <c r="Q39" s="370">
        <f>新建!Q52</f>
        <v>1</v>
      </c>
      <c r="R39" s="370">
        <f>新建!R52</f>
        <v>0</v>
      </c>
      <c r="S39" s="370">
        <f>新建!T52</f>
        <v>0</v>
      </c>
      <c r="T39" s="370">
        <f>新建!V52</f>
        <v>1</v>
      </c>
      <c r="U39" s="370">
        <f>新建!W52</f>
        <v>4500</v>
      </c>
      <c r="V39" s="370">
        <f>新建!X52</f>
        <v>4500</v>
      </c>
      <c r="W39" s="370">
        <f>新建!Y52</f>
        <v>0</v>
      </c>
      <c r="X39" s="370">
        <f>新建!Z52</f>
        <v>4500</v>
      </c>
      <c r="Y39" s="370">
        <f>新建!AA52</f>
        <v>3500</v>
      </c>
      <c r="Z39" s="381">
        <f>新建!AB52</f>
        <v>0.777777777777778</v>
      </c>
      <c r="AA39" s="370">
        <f>新建!AC52</f>
        <v>0</v>
      </c>
      <c r="AB39" s="370">
        <f>新建!AD52</f>
        <v>0</v>
      </c>
      <c r="AC39" s="370">
        <f>新建!AE52</f>
        <v>0</v>
      </c>
      <c r="AD39" s="370">
        <f>新建!AF52</f>
        <v>0</v>
      </c>
      <c r="AE39" s="370">
        <f>新建!AG52</f>
        <v>3375</v>
      </c>
      <c r="AF39" s="370">
        <f>新建!AH52</f>
        <v>125</v>
      </c>
      <c r="AG39" s="389">
        <f>新建!AI52</f>
        <v>44742</v>
      </c>
      <c r="AH39" s="370">
        <f>新建!AJ52</f>
        <v>1</v>
      </c>
      <c r="AI39" s="370">
        <f>新建!AK52</f>
        <v>0</v>
      </c>
      <c r="AJ39" s="370">
        <f>新建!AL52</f>
        <v>0</v>
      </c>
      <c r="AK39" s="370">
        <f>新建!AM52</f>
        <v>0</v>
      </c>
      <c r="AL39" s="381" t="e">
        <f>新建!AN52</f>
        <v>#DIV/0!</v>
      </c>
      <c r="AM39" s="370" t="str">
        <f>新建!AO52</f>
        <v>基础施工</v>
      </c>
      <c r="AN39" s="370">
        <f>新建!AP52</f>
        <v>0</v>
      </c>
      <c r="AO39" s="370">
        <f>新建!AQ52</f>
        <v>0</v>
      </c>
      <c r="AP39" s="370">
        <f>新建!AR52</f>
        <v>0</v>
      </c>
      <c r="AQ39" s="370">
        <f>新建!AS52</f>
        <v>0</v>
      </c>
      <c r="AR39" s="370">
        <f>新建!AT52</f>
        <v>0</v>
      </c>
      <c r="AS39" s="370">
        <f>新建!AU52</f>
        <v>4500</v>
      </c>
      <c r="AT39" s="370">
        <f>新建!AV52</f>
        <v>0</v>
      </c>
      <c r="AU39" s="370">
        <f>新建!AW52</f>
        <v>0</v>
      </c>
      <c r="AV39" s="370">
        <f>新建!AX52</f>
        <v>0</v>
      </c>
      <c r="AW39" s="370">
        <f>新建!AY52</f>
        <v>4500</v>
      </c>
      <c r="AX39" s="370">
        <f>新建!AZ52</f>
        <v>0</v>
      </c>
      <c r="AY39" s="370">
        <f>新建!BA52</f>
        <v>0</v>
      </c>
      <c r="AZ39" s="370">
        <f>新建!BB52</f>
        <v>0</v>
      </c>
      <c r="BA39" s="370">
        <f>新建!BC52</f>
        <v>0</v>
      </c>
      <c r="BB39" s="370">
        <f>新建!BD52</f>
        <v>0</v>
      </c>
      <c r="BC39" s="370" t="str">
        <f>新建!BF52</f>
        <v>乡村振兴专班</v>
      </c>
      <c r="BD39" s="370" t="str">
        <f>新建!BG52</f>
        <v>州农业农村局</v>
      </c>
      <c r="BE39" s="370" t="str">
        <f>新建!BH52</f>
        <v>权良智</v>
      </c>
      <c r="BF39" s="370" t="str">
        <f>新建!BI52</f>
        <v>阿克陶县</v>
      </c>
      <c r="BG39" s="370" t="str">
        <f>新建!BJ52</f>
        <v>王清勇</v>
      </c>
      <c r="BH39" s="370" t="str">
        <f>新建!BK52</f>
        <v>阿克陶县农业农村局</v>
      </c>
      <c r="BI39" s="370" t="str">
        <f>新建!BL52</f>
        <v>艾力亚尔江·艾克白尔</v>
      </c>
      <c r="BJ39" s="370">
        <f>新建!BM52</f>
        <v>13667591819</v>
      </c>
      <c r="BK39" s="370">
        <f>新建!BN52</f>
        <v>0</v>
      </c>
      <c r="BL39" s="370">
        <f>新建!BO52</f>
        <v>0</v>
      </c>
      <c r="BM39" s="370">
        <f>新建!BP52</f>
        <v>0</v>
      </c>
      <c r="BN39" s="370">
        <f>新建!BQ52</f>
        <v>0</v>
      </c>
      <c r="BO39" s="370" t="str">
        <f>新建!BR52</f>
        <v>5.16号投资减少3000万</v>
      </c>
    </row>
    <row r="40" ht="42" customHeight="1" spans="1:67">
      <c r="A40" s="370">
        <f>新建!A63</f>
        <v>43</v>
      </c>
      <c r="B40" s="370">
        <f>新建!B63</f>
        <v>1</v>
      </c>
      <c r="C40" s="370" t="str">
        <f>新建!C63</f>
        <v>阿克陶县</v>
      </c>
      <c r="D40" s="370">
        <f>新建!D63</f>
        <v>1</v>
      </c>
      <c r="E40" s="370">
        <f>新建!E63</f>
        <v>4290</v>
      </c>
      <c r="F40" s="370" t="str">
        <f>新建!F63</f>
        <v>阿克陶县奶牛牧场</v>
      </c>
      <c r="G40" s="370" t="str">
        <f>新建!G63</f>
        <v>新建置棚圈及采购奶牛750头</v>
      </c>
      <c r="H40" s="370">
        <f>新建!H63</f>
        <v>4290</v>
      </c>
      <c r="I40" s="370">
        <f>新建!I63</f>
        <v>0</v>
      </c>
      <c r="J40" s="370">
        <f>新建!J63</f>
        <v>4290</v>
      </c>
      <c r="K40" s="370">
        <f>新建!K63</f>
        <v>1</v>
      </c>
      <c r="L40" s="370">
        <f>新建!L63</f>
        <v>1</v>
      </c>
      <c r="M40" s="370">
        <f>新建!M63</f>
        <v>1</v>
      </c>
      <c r="N40" s="370">
        <f>新建!N63</f>
        <v>1</v>
      </c>
      <c r="O40" s="370">
        <f>新建!O63</f>
        <v>1</v>
      </c>
      <c r="P40" s="370">
        <f>新建!P63</f>
        <v>0</v>
      </c>
      <c r="Q40" s="370">
        <f>新建!Q63</f>
        <v>1</v>
      </c>
      <c r="R40" s="370">
        <f>新建!R63</f>
        <v>0</v>
      </c>
      <c r="S40" s="370">
        <f>新建!T63</f>
        <v>0</v>
      </c>
      <c r="T40" s="370">
        <f>新建!V63</f>
        <v>1</v>
      </c>
      <c r="U40" s="370">
        <f>新建!W63</f>
        <v>4290</v>
      </c>
      <c r="V40" s="370">
        <f>新建!X63</f>
        <v>4290</v>
      </c>
      <c r="W40" s="370">
        <f>新建!Y63</f>
        <v>0</v>
      </c>
      <c r="X40" s="370">
        <f>新建!Z63</f>
        <v>4290</v>
      </c>
      <c r="Y40" s="370">
        <f>新建!AA63</f>
        <v>3000</v>
      </c>
      <c r="Z40" s="381">
        <f>新建!AB63</f>
        <v>0.699300699300699</v>
      </c>
      <c r="AA40" s="370">
        <f>新建!AC63</f>
        <v>2500</v>
      </c>
      <c r="AB40" s="370">
        <f>新建!AD63</f>
        <v>1</v>
      </c>
      <c r="AC40" s="370">
        <f>新建!AE63</f>
        <v>1959</v>
      </c>
      <c r="AD40" s="370">
        <f>新建!AF63</f>
        <v>0</v>
      </c>
      <c r="AE40" s="370">
        <f>新建!AG63</f>
        <v>3217.5</v>
      </c>
      <c r="AF40" s="370">
        <f>新建!AH63</f>
        <v>-217.5</v>
      </c>
      <c r="AG40" s="389">
        <f>新建!AI63</f>
        <v>44706</v>
      </c>
      <c r="AH40" s="370">
        <f>新建!AJ63</f>
        <v>1</v>
      </c>
      <c r="AI40" s="370">
        <f>新建!AK63</f>
        <v>0</v>
      </c>
      <c r="AJ40" s="370">
        <f>新建!AL63</f>
        <v>0</v>
      </c>
      <c r="AK40" s="370">
        <f>新建!AM63</f>
        <v>0</v>
      </c>
      <c r="AL40" s="381" t="e">
        <f>新建!AN63</f>
        <v>#DIV/0!</v>
      </c>
      <c r="AM40" s="370" t="str">
        <f>新建!AO63</f>
        <v>6月30日前全部到位</v>
      </c>
      <c r="AN40" s="370">
        <f>新建!AP63</f>
        <v>0</v>
      </c>
      <c r="AO40" s="370">
        <f>新建!AQ63</f>
        <v>0</v>
      </c>
      <c r="AP40" s="370">
        <f>新建!AR63</f>
        <v>0</v>
      </c>
      <c r="AQ40" s="370">
        <f>新建!AS63</f>
        <v>0</v>
      </c>
      <c r="AR40" s="370">
        <f>新建!AT63</f>
        <v>0</v>
      </c>
      <c r="AS40" s="370">
        <f>新建!AU63</f>
        <v>4290</v>
      </c>
      <c r="AT40" s="370">
        <f>新建!AV63</f>
        <v>0</v>
      </c>
      <c r="AU40" s="370">
        <f>新建!AW63</f>
        <v>0</v>
      </c>
      <c r="AV40" s="370">
        <f>新建!AX63</f>
        <v>0</v>
      </c>
      <c r="AW40" s="370">
        <f>新建!AY63</f>
        <v>1950</v>
      </c>
      <c r="AX40" s="370">
        <f>新建!AZ63</f>
        <v>0</v>
      </c>
      <c r="AY40" s="370">
        <f>新建!BA63</f>
        <v>0</v>
      </c>
      <c r="AZ40" s="370">
        <f>新建!BB63</f>
        <v>0</v>
      </c>
      <c r="BA40" s="370">
        <f>新建!BC63</f>
        <v>2340</v>
      </c>
      <c r="BB40" s="370">
        <f>新建!BD63</f>
        <v>0</v>
      </c>
      <c r="BC40" s="370" t="str">
        <f>新建!BF63</f>
        <v>乡村振兴专班</v>
      </c>
      <c r="BD40" s="370" t="str">
        <f>新建!BG63</f>
        <v>州畜牧兽医局</v>
      </c>
      <c r="BE40" s="370" t="str">
        <f>新建!BH63</f>
        <v>努尔艾力·买买提</v>
      </c>
      <c r="BF40" s="370" t="str">
        <f>新建!BI63</f>
        <v>阿克陶县</v>
      </c>
      <c r="BG40" s="370" t="str">
        <f>新建!BJ63</f>
        <v>王清勇</v>
      </c>
      <c r="BH40" s="370" t="str">
        <f>新建!BK63</f>
        <v>阿克陶县畜牧兽医局</v>
      </c>
      <c r="BI40" s="370" t="str">
        <f>新建!BL63</f>
        <v>夏尔西白克·阿克木</v>
      </c>
      <c r="BJ40" s="370">
        <f>新建!BM63</f>
        <v>13899492348</v>
      </c>
      <c r="BK40" s="370" t="str">
        <f>新建!BN63</f>
        <v>赛苏牧业</v>
      </c>
      <c r="BL40" s="370" t="str">
        <f>新建!BO63</f>
        <v>18199921295</v>
      </c>
      <c r="BM40" s="370" t="str">
        <f>新建!BP63</f>
        <v>皮拉勒乡</v>
      </c>
      <c r="BN40" s="370" t="str">
        <f>新建!BQ63</f>
        <v>也依力干村</v>
      </c>
      <c r="BO40" s="370" t="str">
        <f>新建!BR63</f>
        <v>5.8号调整</v>
      </c>
    </row>
    <row r="41" ht="42" customHeight="1" spans="1:67">
      <c r="A41" s="370">
        <f>新建!A64</f>
        <v>44</v>
      </c>
      <c r="B41" s="370">
        <f>新建!B64</f>
        <v>1</v>
      </c>
      <c r="C41" s="370" t="str">
        <f>新建!C64</f>
        <v>阿克陶县</v>
      </c>
      <c r="D41" s="370">
        <f>新建!D64</f>
        <v>1</v>
      </c>
      <c r="E41" s="370">
        <f>新建!E64</f>
        <v>8410</v>
      </c>
      <c r="F41" s="370" t="str">
        <f>新建!F64</f>
        <v>阿克陶县乳鸽产业示范基地建设（三期）项目</v>
      </c>
      <c r="G41" s="370" t="str">
        <f>新建!G64</f>
        <v>新建鸽舍、速冻冷库，采购种鸽及配套设施建设</v>
      </c>
      <c r="H41" s="370">
        <f>新建!H64</f>
        <v>8410</v>
      </c>
      <c r="I41" s="370">
        <f>新建!I64</f>
        <v>0</v>
      </c>
      <c r="J41" s="370">
        <f>新建!J64</f>
        <v>8410</v>
      </c>
      <c r="K41" s="370">
        <f>新建!K64</f>
        <v>1</v>
      </c>
      <c r="L41" s="370">
        <f>新建!L64</f>
        <v>1</v>
      </c>
      <c r="M41" s="370">
        <f>新建!M64</f>
        <v>1</v>
      </c>
      <c r="N41" s="370">
        <f>新建!N64</f>
        <v>1</v>
      </c>
      <c r="O41" s="370">
        <f>新建!O64</f>
        <v>1</v>
      </c>
      <c r="P41" s="370">
        <f>新建!P64</f>
        <v>0</v>
      </c>
      <c r="Q41" s="370">
        <f>新建!Q64</f>
        <v>1</v>
      </c>
      <c r="R41" s="370">
        <f>新建!R64</f>
        <v>0</v>
      </c>
      <c r="S41" s="370">
        <f>新建!T64</f>
        <v>0</v>
      </c>
      <c r="T41" s="370">
        <f>新建!V64</f>
        <v>1</v>
      </c>
      <c r="U41" s="370">
        <f>新建!W64</f>
        <v>8410</v>
      </c>
      <c r="V41" s="370">
        <f>新建!X64</f>
        <v>8410</v>
      </c>
      <c r="W41" s="370">
        <f>新建!Y64</f>
        <v>0</v>
      </c>
      <c r="X41" s="370">
        <f>新建!Z64</f>
        <v>8410</v>
      </c>
      <c r="Y41" s="370">
        <f>新建!AA64</f>
        <v>2800</v>
      </c>
      <c r="Z41" s="381">
        <f>新建!AB64</f>
        <v>0.332936979785969</v>
      </c>
      <c r="AA41" s="370">
        <f>新建!AC64</f>
        <v>1000</v>
      </c>
      <c r="AB41" s="370">
        <f>新建!AD64</f>
        <v>1</v>
      </c>
      <c r="AC41" s="370">
        <f>新建!AE64</f>
        <v>2559</v>
      </c>
      <c r="AD41" s="370">
        <f>新建!AF64</f>
        <v>0</v>
      </c>
      <c r="AE41" s="370">
        <f>新建!AG64</f>
        <v>6307.5</v>
      </c>
      <c r="AF41" s="370">
        <f>新建!AH64</f>
        <v>-3507.5</v>
      </c>
      <c r="AG41" s="389">
        <f>新建!AI64</f>
        <v>44737</v>
      </c>
      <c r="AH41" s="370">
        <f>新建!AJ64</f>
        <v>1</v>
      </c>
      <c r="AI41" s="370">
        <f>新建!AK64</f>
        <v>0</v>
      </c>
      <c r="AJ41" s="370">
        <f>新建!AL64</f>
        <v>0</v>
      </c>
      <c r="AK41" s="370">
        <f>新建!AM64</f>
        <v>0</v>
      </c>
      <c r="AL41" s="381" t="e">
        <f>新建!AN64</f>
        <v>#DIV/0!</v>
      </c>
      <c r="AM41" s="370" t="str">
        <f>新建!AO64</f>
        <v>地坪平整完</v>
      </c>
      <c r="AN41" s="370">
        <f>新建!AP64</f>
        <v>0</v>
      </c>
      <c r="AO41" s="370">
        <f>新建!AQ64</f>
        <v>0</v>
      </c>
      <c r="AP41" s="370">
        <f>新建!AR64</f>
        <v>0</v>
      </c>
      <c r="AQ41" s="370">
        <f>新建!AS64</f>
        <v>0</v>
      </c>
      <c r="AR41" s="370">
        <f>新建!AT64</f>
        <v>0</v>
      </c>
      <c r="AS41" s="370">
        <f>新建!AU64</f>
        <v>8410</v>
      </c>
      <c r="AT41" s="370">
        <f>新建!AV64</f>
        <v>0</v>
      </c>
      <c r="AU41" s="370">
        <f>新建!AW64</f>
        <v>0</v>
      </c>
      <c r="AV41" s="370">
        <f>新建!AX64</f>
        <v>0</v>
      </c>
      <c r="AW41" s="370">
        <f>新建!AY64</f>
        <v>5000</v>
      </c>
      <c r="AX41" s="370">
        <f>新建!AZ64</f>
        <v>0</v>
      </c>
      <c r="AY41" s="370">
        <f>新建!BA64</f>
        <v>0</v>
      </c>
      <c r="AZ41" s="370">
        <f>新建!BB64</f>
        <v>0</v>
      </c>
      <c r="BA41" s="370">
        <f>新建!BC64</f>
        <v>3410</v>
      </c>
      <c r="BB41" s="370">
        <f>新建!BD64</f>
        <v>0</v>
      </c>
      <c r="BC41" s="370" t="str">
        <f>新建!BF64</f>
        <v>乡村振兴专班</v>
      </c>
      <c r="BD41" s="370" t="str">
        <f>新建!BG64</f>
        <v>州畜牧兽医局</v>
      </c>
      <c r="BE41" s="370" t="str">
        <f>新建!BH64</f>
        <v>努尔艾力·买买提</v>
      </c>
      <c r="BF41" s="370" t="str">
        <f>新建!BI64</f>
        <v>阿克陶县</v>
      </c>
      <c r="BG41" s="370" t="str">
        <f>新建!BJ64</f>
        <v>王清勇</v>
      </c>
      <c r="BH41" s="370" t="str">
        <f>新建!BK64</f>
        <v>阿克陶县畜牧兽医局</v>
      </c>
      <c r="BI41" s="370" t="str">
        <f>新建!BL64</f>
        <v>夏尔西白克·阿克木</v>
      </c>
      <c r="BJ41" s="370">
        <f>新建!BM64</f>
        <v>13899492348</v>
      </c>
      <c r="BK41" s="370" t="str">
        <f>新建!BN64</f>
        <v>阿克陶县恒裕鑫鸽业</v>
      </c>
      <c r="BL41" s="370" t="str">
        <f>新建!BO64</f>
        <v>13609900881</v>
      </c>
      <c r="BM41" s="370" t="str">
        <f>新建!BP64</f>
        <v>玉麦镇</v>
      </c>
      <c r="BN41" s="370" t="str">
        <f>新建!BQ64</f>
        <v>9村</v>
      </c>
      <c r="BO41" s="370" t="str">
        <f>新建!BR64</f>
        <v>5.8号调整</v>
      </c>
    </row>
    <row r="42" ht="42" customHeight="1" spans="1:67">
      <c r="A42" s="370">
        <f>新建!A65</f>
        <v>45</v>
      </c>
      <c r="B42" s="370">
        <f>新建!B65</f>
        <v>1</v>
      </c>
      <c r="C42" s="370" t="str">
        <f>新建!C65</f>
        <v>阿克陶县</v>
      </c>
      <c r="D42" s="370">
        <f>新建!D65</f>
        <v>1</v>
      </c>
      <c r="E42" s="370">
        <f>新建!E65</f>
        <v>3000</v>
      </c>
      <c r="F42" s="370" t="str">
        <f>新建!F65</f>
        <v>阿克陶县克孜勒陶镇丝路佳苑养殖示范基地建设项目</v>
      </c>
      <c r="G42" s="370" t="str">
        <f>新建!G65</f>
        <v>新建1000平方米棚圈20座及相关配套设施建设</v>
      </c>
      <c r="H42" s="370">
        <f>新建!H65</f>
        <v>6000</v>
      </c>
      <c r="I42" s="370">
        <f>新建!I65</f>
        <v>0</v>
      </c>
      <c r="J42" s="370">
        <f>新建!J65</f>
        <v>3000</v>
      </c>
      <c r="K42" s="370">
        <f>新建!K65</f>
        <v>1</v>
      </c>
      <c r="L42" s="370">
        <f>新建!L65</f>
        <v>1</v>
      </c>
      <c r="M42" s="370">
        <f>新建!M65</f>
        <v>1</v>
      </c>
      <c r="N42" s="370">
        <f>新建!N65</f>
        <v>1</v>
      </c>
      <c r="O42" s="370">
        <f>新建!O65</f>
        <v>1</v>
      </c>
      <c r="P42" s="370">
        <f>新建!P65</f>
        <v>0</v>
      </c>
      <c r="Q42" s="370">
        <f>新建!Q65</f>
        <v>1</v>
      </c>
      <c r="R42" s="370">
        <f>新建!R65</f>
        <v>0</v>
      </c>
      <c r="S42" s="370">
        <f>新建!T65</f>
        <v>0</v>
      </c>
      <c r="T42" s="370">
        <f>新建!V65</f>
        <v>1</v>
      </c>
      <c r="U42" s="370">
        <f>新建!W65</f>
        <v>3000</v>
      </c>
      <c r="V42" s="370">
        <f>新建!X65</f>
        <v>3000</v>
      </c>
      <c r="W42" s="370">
        <f>新建!Y65</f>
        <v>0</v>
      </c>
      <c r="X42" s="370">
        <f>新建!Z65</f>
        <v>3000</v>
      </c>
      <c r="Y42" s="370">
        <f>新建!AA65</f>
        <v>2500</v>
      </c>
      <c r="Z42" s="381">
        <f>新建!AB65</f>
        <v>0.833333333333333</v>
      </c>
      <c r="AA42" s="370">
        <f>新建!AC65</f>
        <v>1500</v>
      </c>
      <c r="AB42" s="370">
        <f>新建!AD65</f>
        <v>1</v>
      </c>
      <c r="AC42" s="370">
        <f>新建!AE65</f>
        <v>1958</v>
      </c>
      <c r="AD42" s="370">
        <f>新建!AF65</f>
        <v>0</v>
      </c>
      <c r="AE42" s="370">
        <f>新建!AG65</f>
        <v>2250</v>
      </c>
      <c r="AF42" s="370">
        <f>新建!AH65</f>
        <v>250</v>
      </c>
      <c r="AG42" s="389">
        <f>新建!AI65</f>
        <v>44681</v>
      </c>
      <c r="AH42" s="370">
        <f>新建!AJ65</f>
        <v>1</v>
      </c>
      <c r="AI42" s="370">
        <f>新建!AK65</f>
        <v>0</v>
      </c>
      <c r="AJ42" s="370">
        <f>新建!AL65</f>
        <v>10</v>
      </c>
      <c r="AK42" s="370">
        <f>新建!AM65</f>
        <v>10</v>
      </c>
      <c r="AL42" s="381">
        <f>新建!AN65</f>
        <v>1</v>
      </c>
      <c r="AM42" s="370" t="str">
        <f>新建!AO65</f>
        <v>绑钢筋，打混泥土</v>
      </c>
      <c r="AN42" s="370">
        <f>新建!AP65</f>
        <v>0</v>
      </c>
      <c r="AO42" s="370">
        <f>新建!AQ65</f>
        <v>0</v>
      </c>
      <c r="AP42" s="370">
        <f>新建!AR65</f>
        <v>0</v>
      </c>
      <c r="AQ42" s="370">
        <f>新建!AS65</f>
        <v>0</v>
      </c>
      <c r="AR42" s="370">
        <f>新建!AT65</f>
        <v>0</v>
      </c>
      <c r="AS42" s="370">
        <f>新建!AU65</f>
        <v>3000</v>
      </c>
      <c r="AT42" s="370">
        <f>新建!AV65</f>
        <v>0</v>
      </c>
      <c r="AU42" s="370">
        <f>新建!AW65</f>
        <v>0</v>
      </c>
      <c r="AV42" s="370">
        <f>新建!AX65</f>
        <v>0</v>
      </c>
      <c r="AW42" s="370">
        <f>新建!AY65</f>
        <v>3000</v>
      </c>
      <c r="AX42" s="370">
        <f>新建!AZ65</f>
        <v>0</v>
      </c>
      <c r="AY42" s="370">
        <f>新建!BA65</f>
        <v>0</v>
      </c>
      <c r="AZ42" s="370">
        <f>新建!BB65</f>
        <v>0</v>
      </c>
      <c r="BA42" s="370">
        <f>新建!BC65</f>
        <v>0</v>
      </c>
      <c r="BB42" s="370">
        <f>新建!BD65</f>
        <v>0</v>
      </c>
      <c r="BC42" s="370" t="str">
        <f>新建!BF65</f>
        <v>乡村振兴专班</v>
      </c>
      <c r="BD42" s="370" t="str">
        <f>新建!BG65</f>
        <v>州畜牧兽医局</v>
      </c>
      <c r="BE42" s="370" t="str">
        <f>新建!BH65</f>
        <v>努尔艾力·买买提</v>
      </c>
      <c r="BF42" s="370" t="str">
        <f>新建!BI65</f>
        <v>阿克陶县</v>
      </c>
      <c r="BG42" s="370" t="str">
        <f>新建!BJ65</f>
        <v>王清勇</v>
      </c>
      <c r="BH42" s="370" t="str">
        <f>新建!BK65</f>
        <v>阿克陶县畜牧兽医局</v>
      </c>
      <c r="BI42" s="370" t="str">
        <f>新建!BL65</f>
        <v>夏尔西白克·阿克木</v>
      </c>
      <c r="BJ42" s="370">
        <f>新建!BM65</f>
        <v>13899492348</v>
      </c>
      <c r="BK42" s="370" t="str">
        <f>新建!BN65</f>
        <v>阿克陶县疆源工程建筑有限公司</v>
      </c>
      <c r="BL42" s="370">
        <f>新建!BO65</f>
        <v>2748.988866</v>
      </c>
      <c r="BM42" s="370" t="str">
        <f>新建!BP65</f>
        <v>克孜勒陶镇</v>
      </c>
      <c r="BN42" s="370" t="str">
        <f>新建!BQ65</f>
        <v>丝路佳苑</v>
      </c>
      <c r="BO42" s="370" t="str">
        <f>新建!BR65</f>
        <v>5.8号投资减少3000万</v>
      </c>
    </row>
    <row r="43" ht="42" customHeight="1" spans="1:67">
      <c r="A43" s="370">
        <f>新建!A66</f>
        <v>46</v>
      </c>
      <c r="B43" s="370">
        <f>新建!B66</f>
        <v>1</v>
      </c>
      <c r="C43" s="370" t="str">
        <f>新建!C66</f>
        <v>阿克陶县</v>
      </c>
      <c r="D43" s="370">
        <f>新建!D66</f>
        <v>1</v>
      </c>
      <c r="E43" s="370">
        <f>新建!E66</f>
        <v>3000</v>
      </c>
      <c r="F43" s="370" t="str">
        <f>新建!F66</f>
        <v>阿克陶县玉麦乡畜牧养殖基地建设项目</v>
      </c>
      <c r="G43" s="370" t="str">
        <f>新建!G66</f>
        <v>新建圈舍26座及相关配套设施建设</v>
      </c>
      <c r="H43" s="370">
        <f>新建!H66</f>
        <v>9115</v>
      </c>
      <c r="I43" s="370">
        <f>新建!I66</f>
        <v>0</v>
      </c>
      <c r="J43" s="370">
        <f>新建!J66</f>
        <v>3500</v>
      </c>
      <c r="K43" s="370">
        <f>新建!K66</f>
        <v>1</v>
      </c>
      <c r="L43" s="370">
        <f>新建!L66</f>
        <v>1</v>
      </c>
      <c r="M43" s="370">
        <f>新建!M66</f>
        <v>1</v>
      </c>
      <c r="N43" s="370">
        <f>新建!N66</f>
        <v>1</v>
      </c>
      <c r="O43" s="370">
        <f>新建!O66</f>
        <v>1</v>
      </c>
      <c r="P43" s="370">
        <f>新建!P66</f>
        <v>0</v>
      </c>
      <c r="Q43" s="370">
        <f>新建!Q66</f>
        <v>1</v>
      </c>
      <c r="R43" s="370">
        <f>新建!R66</f>
        <v>0</v>
      </c>
      <c r="S43" s="370">
        <f>新建!T66</f>
        <v>0</v>
      </c>
      <c r="T43" s="370">
        <f>新建!V66</f>
        <v>1</v>
      </c>
      <c r="U43" s="370">
        <f>新建!W66</f>
        <v>3500</v>
      </c>
      <c r="V43" s="370">
        <f>新建!X66</f>
        <v>3500</v>
      </c>
      <c r="W43" s="370">
        <f>新建!Y66</f>
        <v>0</v>
      </c>
      <c r="X43" s="370">
        <f>新建!Z66</f>
        <v>3500</v>
      </c>
      <c r="Y43" s="370">
        <f>新建!AA66</f>
        <v>3200</v>
      </c>
      <c r="Z43" s="381">
        <f>新建!AB66</f>
        <v>0.914285714285714</v>
      </c>
      <c r="AA43" s="370">
        <f>新建!AC66</f>
        <v>1500</v>
      </c>
      <c r="AB43" s="370">
        <f>新建!AD66</f>
        <v>1</v>
      </c>
      <c r="AC43" s="370">
        <f>新建!AE66</f>
        <v>2969</v>
      </c>
      <c r="AD43" s="370">
        <f>新建!AF66</f>
        <v>0</v>
      </c>
      <c r="AE43" s="370">
        <f>新建!AG66</f>
        <v>2625</v>
      </c>
      <c r="AF43" s="370">
        <f>新建!AH66</f>
        <v>575</v>
      </c>
      <c r="AG43" s="389">
        <f>新建!AI66</f>
        <v>44681</v>
      </c>
      <c r="AH43" s="370">
        <f>新建!AJ66</f>
        <v>1</v>
      </c>
      <c r="AI43" s="370">
        <f>新建!AK66</f>
        <v>0</v>
      </c>
      <c r="AJ43" s="370">
        <f>新建!AL66</f>
        <v>10</v>
      </c>
      <c r="AK43" s="370">
        <f>新建!AM66</f>
        <v>10</v>
      </c>
      <c r="AL43" s="381">
        <f>新建!AN66</f>
        <v>1</v>
      </c>
      <c r="AM43" s="370" t="str">
        <f>新建!AO66</f>
        <v>26座基槽已验收完，管理用房垫层已完成，12座棚圈基础墙第二步基础，预备装预埋件</v>
      </c>
      <c r="AN43" s="370">
        <f>新建!AP66</f>
        <v>0</v>
      </c>
      <c r="AO43" s="370">
        <f>新建!AQ66</f>
        <v>0</v>
      </c>
      <c r="AP43" s="370">
        <f>新建!AR66</f>
        <v>0</v>
      </c>
      <c r="AQ43" s="370">
        <f>新建!AS66</f>
        <v>0</v>
      </c>
      <c r="AR43" s="370">
        <f>新建!AT66</f>
        <v>0</v>
      </c>
      <c r="AS43" s="370">
        <f>新建!AU66</f>
        <v>3500</v>
      </c>
      <c r="AT43" s="370">
        <f>新建!AV66</f>
        <v>0</v>
      </c>
      <c r="AU43" s="370">
        <f>新建!AW66</f>
        <v>0</v>
      </c>
      <c r="AV43" s="370">
        <f>新建!AX66</f>
        <v>0</v>
      </c>
      <c r="AW43" s="370">
        <f>新建!AY66</f>
        <v>3500</v>
      </c>
      <c r="AX43" s="370">
        <f>新建!AZ66</f>
        <v>0</v>
      </c>
      <c r="AY43" s="370">
        <f>新建!BA66</f>
        <v>0</v>
      </c>
      <c r="AZ43" s="370">
        <f>新建!BB66</f>
        <v>0</v>
      </c>
      <c r="BA43" s="370">
        <f>新建!BC66</f>
        <v>0</v>
      </c>
      <c r="BB43" s="370">
        <f>新建!BD66</f>
        <v>0</v>
      </c>
      <c r="BC43" s="370" t="str">
        <f>新建!BF66</f>
        <v>乡村振兴专班</v>
      </c>
      <c r="BD43" s="370" t="str">
        <f>新建!BG66</f>
        <v>州畜牧兽医局</v>
      </c>
      <c r="BE43" s="370" t="str">
        <f>新建!BH66</f>
        <v>努尔艾力·买买提</v>
      </c>
      <c r="BF43" s="370" t="str">
        <f>新建!BI66</f>
        <v>阿克陶县</v>
      </c>
      <c r="BG43" s="370" t="str">
        <f>新建!BJ66</f>
        <v>王清勇</v>
      </c>
      <c r="BH43" s="370" t="str">
        <f>新建!BK66</f>
        <v>阿克陶县畜牧兽医局</v>
      </c>
      <c r="BI43" s="370" t="str">
        <f>新建!BL66</f>
        <v>夏尔西白克·阿克木</v>
      </c>
      <c r="BJ43" s="370">
        <f>新建!BM66</f>
        <v>13899492348</v>
      </c>
      <c r="BK43" s="370" t="str">
        <f>新建!BN66</f>
        <v>阿克陶县永兴有限责任公司</v>
      </c>
      <c r="BL43" s="370">
        <f>新建!BO66</f>
        <v>3562.92966</v>
      </c>
      <c r="BM43" s="370" t="str">
        <f>新建!BP66</f>
        <v>玉麦镇</v>
      </c>
      <c r="BN43" s="370" t="str">
        <f>新建!BQ66</f>
        <v>4村</v>
      </c>
      <c r="BO43" s="370" t="str">
        <f>新建!BR66</f>
        <v>5.8号投资减少5615万</v>
      </c>
    </row>
    <row r="44" ht="42" customHeight="1" spans="1:67">
      <c r="A44" s="370">
        <f>新建!A67</f>
        <v>47</v>
      </c>
      <c r="B44" s="370">
        <f>新建!B67</f>
        <v>1</v>
      </c>
      <c r="C44" s="370" t="str">
        <f>新建!C67</f>
        <v>阿克陶县</v>
      </c>
      <c r="D44" s="370">
        <f>新建!D67</f>
        <v>1</v>
      </c>
      <c r="E44" s="370">
        <f>新建!E67</f>
        <v>1600</v>
      </c>
      <c r="F44" s="370" t="str">
        <f>新建!F67</f>
        <v>阿克陶县生猪养殖基地附属工程建设项目</v>
      </c>
      <c r="G44" s="370" t="str">
        <f>新建!G67</f>
        <v>三通一平”建设（水、高压电线路4.8公里及变压器、路）及相关配套附属设施建设</v>
      </c>
      <c r="H44" s="370">
        <f>新建!H67</f>
        <v>1600</v>
      </c>
      <c r="I44" s="370">
        <f>新建!I67</f>
        <v>0</v>
      </c>
      <c r="J44" s="370">
        <f>新建!J67</f>
        <v>1600</v>
      </c>
      <c r="K44" s="370">
        <f>新建!K67</f>
        <v>1</v>
      </c>
      <c r="L44" s="370">
        <f>新建!L67</f>
        <v>1</v>
      </c>
      <c r="M44" s="370">
        <f>新建!M67</f>
        <v>1</v>
      </c>
      <c r="N44" s="370">
        <f>新建!N67</f>
        <v>1</v>
      </c>
      <c r="O44" s="370">
        <f>新建!O67</f>
        <v>1</v>
      </c>
      <c r="P44" s="370">
        <f>新建!P67</f>
        <v>0</v>
      </c>
      <c r="Q44" s="370">
        <f>新建!Q67</f>
        <v>1</v>
      </c>
      <c r="R44" s="370">
        <f>新建!R67</f>
        <v>0</v>
      </c>
      <c r="S44" s="370">
        <f>新建!T67</f>
        <v>0</v>
      </c>
      <c r="T44" s="370">
        <f>新建!V67</f>
        <v>1</v>
      </c>
      <c r="U44" s="370">
        <f>新建!W67</f>
        <v>1600</v>
      </c>
      <c r="V44" s="370">
        <f>新建!X67</f>
        <v>1600</v>
      </c>
      <c r="W44" s="370">
        <f>新建!Y67</f>
        <v>0</v>
      </c>
      <c r="X44" s="370">
        <f>新建!Z67</f>
        <v>1600</v>
      </c>
      <c r="Y44" s="370">
        <f>新建!AA67</f>
        <v>1600</v>
      </c>
      <c r="Z44" s="381">
        <f>新建!AB67</f>
        <v>1</v>
      </c>
      <c r="AA44" s="370">
        <f>新建!AC67</f>
        <v>1000</v>
      </c>
      <c r="AB44" s="370">
        <f>新建!AD67</f>
        <v>1</v>
      </c>
      <c r="AC44" s="370">
        <f>新建!AE67</f>
        <v>1061</v>
      </c>
      <c r="AD44" s="370">
        <f>新建!AF67</f>
        <v>0</v>
      </c>
      <c r="AE44" s="370">
        <f>新建!AG67</f>
        <v>1200</v>
      </c>
      <c r="AF44" s="370">
        <f>新建!AH67</f>
        <v>400</v>
      </c>
      <c r="AG44" s="389">
        <f>新建!AI67</f>
        <v>44630</v>
      </c>
      <c r="AH44" s="370">
        <f>新建!AJ67</f>
        <v>1</v>
      </c>
      <c r="AI44" s="370">
        <f>新建!AK67</f>
        <v>0</v>
      </c>
      <c r="AJ44" s="370">
        <f>新建!AL67</f>
        <v>30</v>
      </c>
      <c r="AK44" s="370">
        <f>新建!AM67</f>
        <v>15</v>
      </c>
      <c r="AL44" s="381">
        <f>新建!AN67</f>
        <v>0.5</v>
      </c>
      <c r="AM44" s="370" t="str">
        <f>新建!AO67</f>
        <v>完工</v>
      </c>
      <c r="AN44" s="370">
        <f>新建!AP67</f>
        <v>0</v>
      </c>
      <c r="AO44" s="370">
        <f>新建!AQ67</f>
        <v>0</v>
      </c>
      <c r="AP44" s="370">
        <f>新建!AR67</f>
        <v>0</v>
      </c>
      <c r="AQ44" s="370">
        <f>新建!AS67</f>
        <v>0</v>
      </c>
      <c r="AR44" s="370">
        <f>新建!AT67</f>
        <v>0</v>
      </c>
      <c r="AS44" s="370">
        <f>新建!AU67</f>
        <v>1600</v>
      </c>
      <c r="AT44" s="370">
        <f>新建!AV67</f>
        <v>0</v>
      </c>
      <c r="AU44" s="370">
        <f>新建!AW67</f>
        <v>0</v>
      </c>
      <c r="AV44" s="370">
        <f>新建!AX67</f>
        <v>0</v>
      </c>
      <c r="AW44" s="370">
        <f>新建!AY67</f>
        <v>1600</v>
      </c>
      <c r="AX44" s="370">
        <f>新建!AZ67</f>
        <v>0</v>
      </c>
      <c r="AY44" s="370">
        <f>新建!BA67</f>
        <v>0</v>
      </c>
      <c r="AZ44" s="370">
        <f>新建!BB67</f>
        <v>0</v>
      </c>
      <c r="BA44" s="370">
        <f>新建!BC67</f>
        <v>0</v>
      </c>
      <c r="BB44" s="370">
        <f>新建!BD67</f>
        <v>0</v>
      </c>
      <c r="BC44" s="370" t="str">
        <f>新建!BF67</f>
        <v>乡村振兴专班</v>
      </c>
      <c r="BD44" s="370" t="str">
        <f>新建!BG67</f>
        <v>州畜牧兽医局</v>
      </c>
      <c r="BE44" s="370" t="str">
        <f>新建!BH67</f>
        <v>努尔艾力·买买提</v>
      </c>
      <c r="BF44" s="370" t="str">
        <f>新建!BI67</f>
        <v>阿克陶县</v>
      </c>
      <c r="BG44" s="370" t="str">
        <f>新建!BJ67</f>
        <v>王清勇</v>
      </c>
      <c r="BH44" s="370" t="str">
        <f>新建!BK67</f>
        <v>阿克陶县畜牧兽医局</v>
      </c>
      <c r="BI44" s="370" t="str">
        <f>新建!BL67</f>
        <v>夏尔西白克·阿克木</v>
      </c>
      <c r="BJ44" s="370">
        <f>新建!BM67</f>
        <v>13899492348</v>
      </c>
      <c r="BK44" s="370" t="str">
        <f>新建!BN67</f>
        <v>新疆鑫宇电力工程有限公司
阿克陶县诚鑫路桥有限责任公司
江西中路桥集团有限公司鑫</v>
      </c>
      <c r="BL44" s="370" t="str">
        <f>新建!BO67</f>
        <v>396.429101
282.576747
413.583972</v>
      </c>
      <c r="BM44" s="370" t="str">
        <f>新建!BP67</f>
        <v>玉麦镇</v>
      </c>
      <c r="BN44" s="370" t="str">
        <f>新建!BQ67</f>
        <v>1村</v>
      </c>
      <c r="BO44" s="370" t="str">
        <f>新建!BR67</f>
        <v>5.8号投资减少900万</v>
      </c>
    </row>
    <row r="45" ht="42" customHeight="1" spans="1:67">
      <c r="A45" s="370">
        <f>新建!A68</f>
        <v>48</v>
      </c>
      <c r="B45" s="370">
        <f>新建!B68</f>
        <v>1</v>
      </c>
      <c r="C45" s="370" t="str">
        <f>新建!C68</f>
        <v>阿克陶县</v>
      </c>
      <c r="D45" s="370">
        <f>新建!D68</f>
        <v>1</v>
      </c>
      <c r="E45" s="370">
        <f>新建!E68</f>
        <v>1500</v>
      </c>
      <c r="F45" s="370" t="str">
        <f>新建!F68</f>
        <v>阿克陶县畜禽粪污资源化利用建设项目</v>
      </c>
      <c r="G45" s="370" t="str">
        <f>新建!G68</f>
        <v>新建厂房5800平方米，综合用房450平方米及配套附属设施建设</v>
      </c>
      <c r="H45" s="370">
        <f>新建!H68</f>
        <v>1500</v>
      </c>
      <c r="I45" s="370">
        <f>新建!I68</f>
        <v>0</v>
      </c>
      <c r="J45" s="370">
        <f>新建!J68</f>
        <v>1500</v>
      </c>
      <c r="K45" s="370">
        <f>新建!K68</f>
        <v>1</v>
      </c>
      <c r="L45" s="370">
        <f>新建!L68</f>
        <v>1</v>
      </c>
      <c r="M45" s="370">
        <f>新建!M68</f>
        <v>1</v>
      </c>
      <c r="N45" s="370">
        <f>新建!N68</f>
        <v>1</v>
      </c>
      <c r="O45" s="370">
        <f>新建!O68</f>
        <v>1</v>
      </c>
      <c r="P45" s="370">
        <f>新建!P68</f>
        <v>0</v>
      </c>
      <c r="Q45" s="370">
        <f>新建!Q68</f>
        <v>1</v>
      </c>
      <c r="R45" s="370">
        <f>新建!R68</f>
        <v>0</v>
      </c>
      <c r="S45" s="370">
        <f>新建!T68</f>
        <v>0</v>
      </c>
      <c r="T45" s="370">
        <f>新建!V68</f>
        <v>1</v>
      </c>
      <c r="U45" s="370">
        <f>新建!W68</f>
        <v>1500</v>
      </c>
      <c r="V45" s="370">
        <f>新建!X68</f>
        <v>1500</v>
      </c>
      <c r="W45" s="370">
        <f>新建!Y68</f>
        <v>0</v>
      </c>
      <c r="X45" s="370">
        <f>新建!Z68</f>
        <v>1500</v>
      </c>
      <c r="Y45" s="370">
        <f>新建!AA68</f>
        <v>1500</v>
      </c>
      <c r="Z45" s="381">
        <f>新建!AB68</f>
        <v>1</v>
      </c>
      <c r="AA45" s="370">
        <f>新建!AC68</f>
        <v>1000</v>
      </c>
      <c r="AB45" s="370">
        <f>新建!AD68</f>
        <v>1</v>
      </c>
      <c r="AC45" s="370">
        <f>新建!AE68</f>
        <v>1299</v>
      </c>
      <c r="AD45" s="370">
        <f>新建!AF68</f>
        <v>0</v>
      </c>
      <c r="AE45" s="370">
        <f>新建!AG68</f>
        <v>1125</v>
      </c>
      <c r="AF45" s="370">
        <f>新建!AH68</f>
        <v>375</v>
      </c>
      <c r="AG45" s="389">
        <f>新建!AI68</f>
        <v>44633</v>
      </c>
      <c r="AH45" s="370">
        <f>新建!AJ68</f>
        <v>1</v>
      </c>
      <c r="AI45" s="370">
        <f>新建!AK68</f>
        <v>0</v>
      </c>
      <c r="AJ45" s="370">
        <f>新建!AL68</f>
        <v>50</v>
      </c>
      <c r="AK45" s="370">
        <f>新建!AM68</f>
        <v>25</v>
      </c>
      <c r="AL45" s="381">
        <f>新建!AN68</f>
        <v>0.5</v>
      </c>
      <c r="AM45" s="370" t="str">
        <f>新建!AO68</f>
        <v>完工</v>
      </c>
      <c r="AN45" s="370">
        <f>新建!AP68</f>
        <v>0</v>
      </c>
      <c r="AO45" s="370">
        <f>新建!AQ68</f>
        <v>0</v>
      </c>
      <c r="AP45" s="370">
        <f>新建!AR68</f>
        <v>0</v>
      </c>
      <c r="AQ45" s="370">
        <f>新建!AS68</f>
        <v>0</v>
      </c>
      <c r="AR45" s="370">
        <f>新建!AT68</f>
        <v>0</v>
      </c>
      <c r="AS45" s="370">
        <f>新建!AU68</f>
        <v>1500</v>
      </c>
      <c r="AT45" s="370">
        <f>新建!AV68</f>
        <v>0</v>
      </c>
      <c r="AU45" s="370">
        <f>新建!AW68</f>
        <v>0</v>
      </c>
      <c r="AV45" s="370">
        <f>新建!AX68</f>
        <v>0</v>
      </c>
      <c r="AW45" s="370">
        <f>新建!AY68</f>
        <v>1400</v>
      </c>
      <c r="AX45" s="370">
        <f>新建!AZ68</f>
        <v>0</v>
      </c>
      <c r="AY45" s="370">
        <f>新建!BA68</f>
        <v>0</v>
      </c>
      <c r="AZ45" s="370">
        <f>新建!BB68</f>
        <v>0</v>
      </c>
      <c r="BA45" s="370">
        <f>新建!BC68</f>
        <v>100</v>
      </c>
      <c r="BB45" s="370">
        <f>新建!BD68</f>
        <v>0</v>
      </c>
      <c r="BC45" s="370" t="str">
        <f>新建!BF68</f>
        <v>乡村振兴专班</v>
      </c>
      <c r="BD45" s="370" t="str">
        <f>新建!BG68</f>
        <v>州畜牧兽医局</v>
      </c>
      <c r="BE45" s="370" t="str">
        <f>新建!BH68</f>
        <v>努尔艾力·买买提</v>
      </c>
      <c r="BF45" s="370" t="str">
        <f>新建!BI68</f>
        <v>阿克陶县</v>
      </c>
      <c r="BG45" s="370" t="str">
        <f>新建!BJ68</f>
        <v>王清勇</v>
      </c>
      <c r="BH45" s="370" t="str">
        <f>新建!BK68</f>
        <v>阿克陶县畜牧兽医局</v>
      </c>
      <c r="BI45" s="370" t="str">
        <f>新建!BL68</f>
        <v>夏尔西白克·阿克木</v>
      </c>
      <c r="BJ45" s="370">
        <f>新建!BM68</f>
        <v>13899492348</v>
      </c>
      <c r="BK45" s="370" t="str">
        <f>新建!BN68</f>
        <v>新疆中联建设工程有限公司</v>
      </c>
      <c r="BL45" s="370">
        <f>新建!BO68</f>
        <v>1333.360631</v>
      </c>
      <c r="BM45" s="370" t="str">
        <f>新建!BP68</f>
        <v>恰尔隆镇</v>
      </c>
      <c r="BN45" s="370" t="str">
        <f>新建!BQ68</f>
        <v>其克铁热克村</v>
      </c>
      <c r="BO45" s="370" t="str">
        <f>新建!BR68</f>
        <v>5.8号项目名称变更，投资减少1000万</v>
      </c>
    </row>
    <row r="46" ht="42" customHeight="1" spans="1:67">
      <c r="A46" s="370">
        <f>新建!A69</f>
        <v>49</v>
      </c>
      <c r="B46" s="370">
        <f>新建!B69</f>
        <v>1</v>
      </c>
      <c r="C46" s="370" t="str">
        <f>新建!C69</f>
        <v>阿克陶县</v>
      </c>
      <c r="D46" s="370">
        <f>新建!D69</f>
        <v>1</v>
      </c>
      <c r="E46" s="370">
        <f>新建!E69</f>
        <v>13000</v>
      </c>
      <c r="F46" s="370" t="str">
        <f>新建!F69</f>
        <v>阿克陶县宏耕农业畜牧综合开发建设项目</v>
      </c>
      <c r="G46" s="370" t="str">
        <f>新建!G69</f>
        <v>新建8900亩饲草料基地、新增青贮量20万吨、40栋棚圈及配套附属设施建设</v>
      </c>
      <c r="H46" s="370">
        <f>新建!H69</f>
        <v>18000</v>
      </c>
      <c r="I46" s="370">
        <f>新建!I69</f>
        <v>0</v>
      </c>
      <c r="J46" s="370">
        <f>新建!J69</f>
        <v>13000</v>
      </c>
      <c r="K46" s="370">
        <f>新建!K69</f>
        <v>1</v>
      </c>
      <c r="L46" s="370">
        <f>新建!L69</f>
        <v>1</v>
      </c>
      <c r="M46" s="370">
        <f>新建!M69</f>
        <v>1</v>
      </c>
      <c r="N46" s="370">
        <f>新建!N69</f>
        <v>1</v>
      </c>
      <c r="O46" s="370">
        <f>新建!O69</f>
        <v>1</v>
      </c>
      <c r="P46" s="370">
        <f>新建!P69</f>
        <v>0</v>
      </c>
      <c r="Q46" s="370">
        <f>新建!Q69</f>
        <v>1</v>
      </c>
      <c r="R46" s="370">
        <f>新建!R69</f>
        <v>0</v>
      </c>
      <c r="S46" s="370">
        <f>新建!T69</f>
        <v>0</v>
      </c>
      <c r="T46" s="370">
        <f>新建!V69</f>
        <v>1</v>
      </c>
      <c r="U46" s="370">
        <f>新建!W69</f>
        <v>13000</v>
      </c>
      <c r="V46" s="370">
        <f>新建!X69</f>
        <v>13000</v>
      </c>
      <c r="W46" s="370">
        <f>新建!Y69</f>
        <v>0</v>
      </c>
      <c r="X46" s="370">
        <f>新建!Z69</f>
        <v>13000</v>
      </c>
      <c r="Y46" s="370">
        <f>新建!AA69</f>
        <v>12000</v>
      </c>
      <c r="Z46" s="381">
        <f>新建!AB69</f>
        <v>0.923076923076923</v>
      </c>
      <c r="AA46" s="370">
        <f>新建!AC69</f>
        <v>12000</v>
      </c>
      <c r="AB46" s="370">
        <f>新建!AD69</f>
        <v>1</v>
      </c>
      <c r="AC46" s="370">
        <f>新建!AE69</f>
        <v>11150</v>
      </c>
      <c r="AD46" s="370">
        <f>新建!AF69</f>
        <v>0</v>
      </c>
      <c r="AE46" s="370">
        <f>新建!AG69</f>
        <v>9750</v>
      </c>
      <c r="AF46" s="370">
        <f>新建!AH69</f>
        <v>2250</v>
      </c>
      <c r="AG46" s="389">
        <f>新建!AI69</f>
        <v>44612</v>
      </c>
      <c r="AH46" s="370">
        <f>新建!AJ69</f>
        <v>1</v>
      </c>
      <c r="AI46" s="370">
        <f>新建!AK69</f>
        <v>0</v>
      </c>
      <c r="AJ46" s="370">
        <f>新建!AL69</f>
        <v>100</v>
      </c>
      <c r="AK46" s="370">
        <f>新建!AM69</f>
        <v>70</v>
      </c>
      <c r="AL46" s="381">
        <f>新建!AN69</f>
        <v>0.7</v>
      </c>
      <c r="AM46" s="370" t="str">
        <f>新建!AO69</f>
        <v>棚圈完成90%，储备库完成50%</v>
      </c>
      <c r="AN46" s="370">
        <f>新建!AP69</f>
        <v>0</v>
      </c>
      <c r="AO46" s="370">
        <f>新建!AQ69</f>
        <v>0</v>
      </c>
      <c r="AP46" s="370" t="str">
        <f>新建!AR69</f>
        <v>喀什材料水电暖进不来，人员进不来，收尾阶段收不了尾</v>
      </c>
      <c r="AQ46" s="370">
        <f>新建!AS69</f>
        <v>0</v>
      </c>
      <c r="AR46" s="370">
        <f>新建!AT69</f>
        <v>0</v>
      </c>
      <c r="AS46" s="370">
        <f>新建!AU69</f>
        <v>13000</v>
      </c>
      <c r="AT46" s="370">
        <f>新建!AV69</f>
        <v>0</v>
      </c>
      <c r="AU46" s="370">
        <f>新建!AW69</f>
        <v>0</v>
      </c>
      <c r="AV46" s="370">
        <f>新建!AX69</f>
        <v>0</v>
      </c>
      <c r="AW46" s="370">
        <f>新建!AY69</f>
        <v>0</v>
      </c>
      <c r="AX46" s="370">
        <f>新建!AZ69</f>
        <v>0</v>
      </c>
      <c r="AY46" s="370">
        <f>新建!BA69</f>
        <v>0</v>
      </c>
      <c r="AZ46" s="370">
        <f>新建!BB69</f>
        <v>0</v>
      </c>
      <c r="BA46" s="370">
        <f>新建!BC69</f>
        <v>13000</v>
      </c>
      <c r="BB46" s="370">
        <f>新建!BD69</f>
        <v>0</v>
      </c>
      <c r="BC46" s="370" t="str">
        <f>新建!BF69</f>
        <v>乡村振兴专班</v>
      </c>
      <c r="BD46" s="370" t="str">
        <f>新建!BG69</f>
        <v>州畜牧兽医局</v>
      </c>
      <c r="BE46" s="370" t="str">
        <f>新建!BH69</f>
        <v>努尔艾力·买买提</v>
      </c>
      <c r="BF46" s="370" t="str">
        <f>新建!BI69</f>
        <v>阿克陶县</v>
      </c>
      <c r="BG46" s="370" t="str">
        <f>新建!BJ69</f>
        <v>王清勇</v>
      </c>
      <c r="BH46" s="370" t="str">
        <f>新建!BK69</f>
        <v>阿克陶县畜牧兽医局</v>
      </c>
      <c r="BI46" s="370" t="str">
        <f>新建!BL69</f>
        <v>夏尔西白克·阿克木</v>
      </c>
      <c r="BJ46" s="370">
        <f>新建!BM69</f>
        <v>13899492348</v>
      </c>
      <c r="BK46" s="370" t="str">
        <f>新建!BN69</f>
        <v>李成才</v>
      </c>
      <c r="BL46" s="370">
        <f>新建!BO69</f>
        <v>15597239991</v>
      </c>
      <c r="BM46" s="370" t="str">
        <f>新建!BP69</f>
        <v>玉麦镇</v>
      </c>
      <c r="BN46" s="370" t="str">
        <f>新建!BQ69</f>
        <v>1村</v>
      </c>
      <c r="BO46" s="370">
        <f>新建!BR69</f>
        <v>0</v>
      </c>
    </row>
    <row r="47" ht="42" customHeight="1" spans="1:67">
      <c r="A47" s="370">
        <f>新建!A87</f>
        <v>64</v>
      </c>
      <c r="B47" s="370">
        <f>新建!B87</f>
        <v>1</v>
      </c>
      <c r="C47" s="370" t="str">
        <f>新建!C87</f>
        <v>阿克陶县</v>
      </c>
      <c r="D47" s="370">
        <f>新建!D87</f>
        <v>1</v>
      </c>
      <c r="E47" s="370">
        <f>新建!E87</f>
        <v>918</v>
      </c>
      <c r="F47" s="370" t="str">
        <f>新建!F87</f>
        <v>阿克陶县昆提别斯村下阿克顿自然村道路硬化项目</v>
      </c>
      <c r="G47" s="370" t="str">
        <f>新建!G87</f>
        <v>新建四级公路18公里</v>
      </c>
      <c r="H47" s="370">
        <f>新建!H87</f>
        <v>918</v>
      </c>
      <c r="I47" s="370">
        <f>新建!I87</f>
        <v>0</v>
      </c>
      <c r="J47" s="370">
        <f>新建!J87</f>
        <v>918</v>
      </c>
      <c r="K47" s="370">
        <f>新建!K87</f>
        <v>1</v>
      </c>
      <c r="L47" s="370">
        <f>新建!L87</f>
        <v>1</v>
      </c>
      <c r="M47" s="370">
        <f>新建!M87</f>
        <v>1</v>
      </c>
      <c r="N47" s="370">
        <f>新建!N87</f>
        <v>1</v>
      </c>
      <c r="O47" s="370">
        <f>新建!O87</f>
        <v>1</v>
      </c>
      <c r="P47" s="370">
        <f>新建!P87</f>
        <v>0</v>
      </c>
      <c r="Q47" s="370">
        <f>新建!Q87</f>
        <v>1</v>
      </c>
      <c r="R47" s="370">
        <f>新建!R87</f>
        <v>0</v>
      </c>
      <c r="S47" s="370">
        <f>新建!T87</f>
        <v>0</v>
      </c>
      <c r="T47" s="370">
        <f>新建!V87</f>
        <v>1</v>
      </c>
      <c r="U47" s="370">
        <f>新建!W87</f>
        <v>918</v>
      </c>
      <c r="V47" s="370">
        <f>新建!X87</f>
        <v>918</v>
      </c>
      <c r="W47" s="370">
        <f>新建!Y87</f>
        <v>0</v>
      </c>
      <c r="X47" s="370">
        <f>新建!Z87</f>
        <v>918</v>
      </c>
      <c r="Y47" s="370">
        <f>新建!AA87</f>
        <v>800</v>
      </c>
      <c r="Z47" s="381">
        <f>新建!AB87</f>
        <v>0.871459694989107</v>
      </c>
      <c r="AA47" s="370">
        <f>新建!AC87</f>
        <v>500</v>
      </c>
      <c r="AB47" s="370">
        <f>新建!AD87</f>
        <v>1</v>
      </c>
      <c r="AC47" s="370">
        <f>新建!AE87</f>
        <v>680</v>
      </c>
      <c r="AD47" s="370">
        <f>新建!AF87</f>
        <v>0</v>
      </c>
      <c r="AE47" s="370">
        <f>新建!AG87</f>
        <v>688.5</v>
      </c>
      <c r="AF47" s="370">
        <f>新建!AH87</f>
        <v>111.5</v>
      </c>
      <c r="AG47" s="389">
        <f>新建!AI87</f>
        <v>44682</v>
      </c>
      <c r="AH47" s="370">
        <f>新建!AJ87</f>
        <v>1</v>
      </c>
      <c r="AI47" s="370">
        <f>新建!AK87</f>
        <v>0</v>
      </c>
      <c r="AJ47" s="370">
        <f>新建!AL87</f>
        <v>0</v>
      </c>
      <c r="AK47" s="370">
        <f>新建!AM87</f>
        <v>0</v>
      </c>
      <c r="AL47" s="381" t="e">
        <f>新建!AN87</f>
        <v>#DIV/0!</v>
      </c>
      <c r="AM47" s="370">
        <f>新建!AO87</f>
        <v>0</v>
      </c>
      <c r="AN47" s="370">
        <f>新建!AP87</f>
        <v>0</v>
      </c>
      <c r="AO47" s="370">
        <f>新建!AQ87</f>
        <v>0</v>
      </c>
      <c r="AP47" s="370">
        <f>新建!AR87</f>
        <v>0</v>
      </c>
      <c r="AQ47" s="370">
        <f>新建!AS87</f>
        <v>0</v>
      </c>
      <c r="AR47" s="370">
        <f>新建!AT87</f>
        <v>0</v>
      </c>
      <c r="AS47" s="370">
        <f>新建!AU87</f>
        <v>918</v>
      </c>
      <c r="AT47" s="370">
        <f>新建!AV87</f>
        <v>0</v>
      </c>
      <c r="AU47" s="370">
        <f>新建!AW87</f>
        <v>918</v>
      </c>
      <c r="AV47" s="370">
        <f>新建!AX87</f>
        <v>0</v>
      </c>
      <c r="AW47" s="370">
        <f>新建!AY87</f>
        <v>0</v>
      </c>
      <c r="AX47" s="370">
        <f>新建!AZ87</f>
        <v>0</v>
      </c>
      <c r="AY47" s="370">
        <f>新建!BA87</f>
        <v>0</v>
      </c>
      <c r="AZ47" s="370">
        <f>新建!BB87</f>
        <v>0</v>
      </c>
      <c r="BA47" s="370">
        <f>新建!BC87</f>
        <v>0</v>
      </c>
      <c r="BB47" s="370">
        <f>新建!BD87</f>
        <v>0</v>
      </c>
      <c r="BC47" s="370" t="str">
        <f>新建!BF87</f>
        <v>交通专班</v>
      </c>
      <c r="BD47" s="370" t="str">
        <f>新建!BG87</f>
        <v>州交通运输局</v>
      </c>
      <c r="BE47" s="370" t="str">
        <f>新建!BH87</f>
        <v>吴显俊</v>
      </c>
      <c r="BF47" s="370" t="str">
        <f>新建!BI87</f>
        <v>阿克陶县</v>
      </c>
      <c r="BG47" s="370" t="str">
        <f>新建!BJ87</f>
        <v>王峰</v>
      </c>
      <c r="BH47" s="370" t="str">
        <f>新建!BK87</f>
        <v>阿克陶县交通运输局</v>
      </c>
      <c r="BI47" s="370" t="str">
        <f>新建!BL87</f>
        <v>唐喜禄</v>
      </c>
      <c r="BJ47" s="370">
        <f>新建!BM87</f>
        <v>15909081057</v>
      </c>
      <c r="BK47" s="370">
        <f>新建!BN87</f>
        <v>0</v>
      </c>
      <c r="BL47" s="370">
        <f>新建!BO87</f>
        <v>0</v>
      </c>
      <c r="BM47" s="370">
        <f>新建!BP87</f>
        <v>0</v>
      </c>
      <c r="BN47" s="370">
        <f>新建!BQ87</f>
        <v>0</v>
      </c>
      <c r="BO47" s="370" t="str">
        <f>新建!BR87</f>
        <v>5.8号调整</v>
      </c>
    </row>
    <row r="48" ht="42" customHeight="1" spans="1:67">
      <c r="A48" s="370">
        <f>新建!A88</f>
        <v>65</v>
      </c>
      <c r="B48" s="370">
        <f>新建!B88</f>
        <v>1</v>
      </c>
      <c r="C48" s="370" t="str">
        <f>新建!C88</f>
        <v>阿克陶县</v>
      </c>
      <c r="D48" s="370">
        <f>新建!D88</f>
        <v>1</v>
      </c>
      <c r="E48" s="370">
        <f>新建!E88</f>
        <v>918</v>
      </c>
      <c r="F48" s="370" t="str">
        <f>新建!F88</f>
        <v>阿克陶县布伦口乡恰格尔艾格勒村4组道路硬化项目</v>
      </c>
      <c r="G48" s="370" t="str">
        <f>新建!G88</f>
        <v>新建四级公路18公里</v>
      </c>
      <c r="H48" s="370">
        <f>新建!H88</f>
        <v>918</v>
      </c>
      <c r="I48" s="370">
        <f>新建!I88</f>
        <v>0</v>
      </c>
      <c r="J48" s="370">
        <f>新建!J88</f>
        <v>918</v>
      </c>
      <c r="K48" s="370">
        <f>新建!K88</f>
        <v>1</v>
      </c>
      <c r="L48" s="370">
        <f>新建!L88</f>
        <v>1</v>
      </c>
      <c r="M48" s="370">
        <f>新建!M88</f>
        <v>1</v>
      </c>
      <c r="N48" s="370">
        <f>新建!N88</f>
        <v>1</v>
      </c>
      <c r="O48" s="370">
        <f>新建!O88</f>
        <v>1</v>
      </c>
      <c r="P48" s="370">
        <f>新建!P88</f>
        <v>0</v>
      </c>
      <c r="Q48" s="370">
        <f>新建!Q88</f>
        <v>1</v>
      </c>
      <c r="R48" s="370">
        <f>新建!R88</f>
        <v>0</v>
      </c>
      <c r="S48" s="370">
        <f>新建!T88</f>
        <v>0</v>
      </c>
      <c r="T48" s="370">
        <f>新建!V88</f>
        <v>1</v>
      </c>
      <c r="U48" s="370">
        <f>新建!W88</f>
        <v>918</v>
      </c>
      <c r="V48" s="370">
        <f>新建!X88</f>
        <v>918</v>
      </c>
      <c r="W48" s="370">
        <f>新建!Y88</f>
        <v>0</v>
      </c>
      <c r="X48" s="370">
        <f>新建!Z88</f>
        <v>918</v>
      </c>
      <c r="Y48" s="370">
        <f>新建!AA88</f>
        <v>800</v>
      </c>
      <c r="Z48" s="381">
        <f>新建!AB88</f>
        <v>0.871459694989107</v>
      </c>
      <c r="AA48" s="370">
        <f>新建!AC88</f>
        <v>500</v>
      </c>
      <c r="AB48" s="370">
        <f>新建!AD88</f>
        <v>1</v>
      </c>
      <c r="AC48" s="370">
        <f>新建!AE88</f>
        <v>680</v>
      </c>
      <c r="AD48" s="370">
        <f>新建!AF88</f>
        <v>0</v>
      </c>
      <c r="AE48" s="370">
        <f>新建!AG88</f>
        <v>688.5</v>
      </c>
      <c r="AF48" s="370">
        <f>新建!AH88</f>
        <v>111.5</v>
      </c>
      <c r="AG48" s="389">
        <f>新建!AI88</f>
        <v>44682</v>
      </c>
      <c r="AH48" s="370">
        <f>新建!AJ88</f>
        <v>1</v>
      </c>
      <c r="AI48" s="370">
        <f>新建!AK88</f>
        <v>0</v>
      </c>
      <c r="AJ48" s="370">
        <f>新建!AL88</f>
        <v>0</v>
      </c>
      <c r="AK48" s="370">
        <f>新建!AM88</f>
        <v>0</v>
      </c>
      <c r="AL48" s="381" t="e">
        <f>新建!AN88</f>
        <v>#DIV/0!</v>
      </c>
      <c r="AM48" s="370">
        <f>新建!AO88</f>
        <v>0</v>
      </c>
      <c r="AN48" s="370">
        <f>新建!AP88</f>
        <v>0</v>
      </c>
      <c r="AO48" s="370">
        <f>新建!AQ88</f>
        <v>0</v>
      </c>
      <c r="AP48" s="370">
        <f>新建!AR88</f>
        <v>0</v>
      </c>
      <c r="AQ48" s="370">
        <f>新建!AS88</f>
        <v>0</v>
      </c>
      <c r="AR48" s="370">
        <f>新建!AT88</f>
        <v>0</v>
      </c>
      <c r="AS48" s="370">
        <f>新建!AU88</f>
        <v>918</v>
      </c>
      <c r="AT48" s="370">
        <f>新建!AV88</f>
        <v>0</v>
      </c>
      <c r="AU48" s="370">
        <f>新建!AW88</f>
        <v>918</v>
      </c>
      <c r="AV48" s="370">
        <f>新建!AX88</f>
        <v>0</v>
      </c>
      <c r="AW48" s="370">
        <f>新建!AY88</f>
        <v>0</v>
      </c>
      <c r="AX48" s="370">
        <f>新建!AZ88</f>
        <v>0</v>
      </c>
      <c r="AY48" s="370">
        <f>新建!BA88</f>
        <v>0</v>
      </c>
      <c r="AZ48" s="370">
        <f>新建!BB88</f>
        <v>0</v>
      </c>
      <c r="BA48" s="370">
        <f>新建!BC88</f>
        <v>0</v>
      </c>
      <c r="BB48" s="370">
        <f>新建!BD88</f>
        <v>0</v>
      </c>
      <c r="BC48" s="370" t="str">
        <f>新建!BF88</f>
        <v>交通专班</v>
      </c>
      <c r="BD48" s="370" t="str">
        <f>新建!BG88</f>
        <v>州交通运输局</v>
      </c>
      <c r="BE48" s="370" t="str">
        <f>新建!BH88</f>
        <v>吴显俊</v>
      </c>
      <c r="BF48" s="370" t="str">
        <f>新建!BI88</f>
        <v>阿克陶县</v>
      </c>
      <c r="BG48" s="370" t="str">
        <f>新建!BJ88</f>
        <v>王峰</v>
      </c>
      <c r="BH48" s="370" t="str">
        <f>新建!BK88</f>
        <v>阿克陶县交通运输局</v>
      </c>
      <c r="BI48" s="370" t="str">
        <f>新建!BL88</f>
        <v>唐喜禄</v>
      </c>
      <c r="BJ48" s="370">
        <f>新建!BM88</f>
        <v>15909081057</v>
      </c>
      <c r="BK48" s="370">
        <f>新建!BN88</f>
        <v>0</v>
      </c>
      <c r="BL48" s="370">
        <f>新建!BO88</f>
        <v>0</v>
      </c>
      <c r="BM48" s="370">
        <f>新建!BP88</f>
        <v>0</v>
      </c>
      <c r="BN48" s="370">
        <f>新建!BQ88</f>
        <v>0</v>
      </c>
      <c r="BO48" s="370" t="str">
        <f>新建!BR88</f>
        <v>5.8号调整</v>
      </c>
    </row>
    <row r="49" ht="42" customHeight="1" spans="1:67">
      <c r="A49" s="370">
        <f>新建!A89</f>
        <v>66</v>
      </c>
      <c r="B49" s="370">
        <f>新建!B89</f>
        <v>1</v>
      </c>
      <c r="C49" s="370" t="str">
        <f>新建!C89</f>
        <v>阿克陶县</v>
      </c>
      <c r="D49" s="370">
        <f>新建!D89</f>
        <v>1</v>
      </c>
      <c r="E49" s="370">
        <f>新建!E89</f>
        <v>969</v>
      </c>
      <c r="F49" s="370" t="str">
        <f>新建!F89</f>
        <v>阿克陶县木吉乡布拉克村卡拉提自然村道路硬化项目</v>
      </c>
      <c r="G49" s="370" t="str">
        <f>新建!G89</f>
        <v>新建四级公路19公里</v>
      </c>
      <c r="H49" s="370">
        <f>新建!H89</f>
        <v>969</v>
      </c>
      <c r="I49" s="370">
        <f>新建!I89</f>
        <v>0</v>
      </c>
      <c r="J49" s="370">
        <f>新建!J89</f>
        <v>969</v>
      </c>
      <c r="K49" s="370">
        <f>新建!K89</f>
        <v>1</v>
      </c>
      <c r="L49" s="370">
        <f>新建!L89</f>
        <v>1</v>
      </c>
      <c r="M49" s="370">
        <f>新建!M89</f>
        <v>1</v>
      </c>
      <c r="N49" s="370">
        <f>新建!N89</f>
        <v>1</v>
      </c>
      <c r="O49" s="370">
        <f>新建!O89</f>
        <v>1</v>
      </c>
      <c r="P49" s="370">
        <f>新建!P89</f>
        <v>0</v>
      </c>
      <c r="Q49" s="370">
        <f>新建!Q89</f>
        <v>1</v>
      </c>
      <c r="R49" s="370">
        <f>新建!R89</f>
        <v>0</v>
      </c>
      <c r="S49" s="370">
        <f>新建!T89</f>
        <v>0</v>
      </c>
      <c r="T49" s="370">
        <f>新建!V89</f>
        <v>1</v>
      </c>
      <c r="U49" s="370">
        <f>新建!W89</f>
        <v>969</v>
      </c>
      <c r="V49" s="370">
        <f>新建!X89</f>
        <v>969</v>
      </c>
      <c r="W49" s="370">
        <f>新建!Y89</f>
        <v>0</v>
      </c>
      <c r="X49" s="370">
        <f>新建!Z89</f>
        <v>969</v>
      </c>
      <c r="Y49" s="370">
        <f>新建!AA89</f>
        <v>850</v>
      </c>
      <c r="Z49" s="381">
        <f>新建!AB89</f>
        <v>0.87719298245614</v>
      </c>
      <c r="AA49" s="370">
        <f>新建!AC89</f>
        <v>500</v>
      </c>
      <c r="AB49" s="370">
        <f>新建!AD89</f>
        <v>1</v>
      </c>
      <c r="AC49" s="370">
        <f>新建!AE89</f>
        <v>706</v>
      </c>
      <c r="AD49" s="370">
        <f>新建!AF89</f>
        <v>0</v>
      </c>
      <c r="AE49" s="370">
        <f>新建!AG89</f>
        <v>726.75</v>
      </c>
      <c r="AF49" s="370">
        <f>新建!AH89</f>
        <v>123.25</v>
      </c>
      <c r="AG49" s="389">
        <f>新建!AI89</f>
        <v>44682</v>
      </c>
      <c r="AH49" s="370">
        <f>新建!AJ89</f>
        <v>1</v>
      </c>
      <c r="AI49" s="370">
        <f>新建!AK89</f>
        <v>0</v>
      </c>
      <c r="AJ49" s="370">
        <f>新建!AL89</f>
        <v>0</v>
      </c>
      <c r="AK49" s="370">
        <f>新建!AM89</f>
        <v>0</v>
      </c>
      <c r="AL49" s="381" t="e">
        <f>新建!AN89</f>
        <v>#DIV/0!</v>
      </c>
      <c r="AM49" s="370">
        <f>新建!AO89</f>
        <v>0</v>
      </c>
      <c r="AN49" s="370">
        <f>新建!AP89</f>
        <v>0</v>
      </c>
      <c r="AO49" s="370">
        <f>新建!AQ89</f>
        <v>0</v>
      </c>
      <c r="AP49" s="370">
        <f>新建!AR89</f>
        <v>0</v>
      </c>
      <c r="AQ49" s="370">
        <f>新建!AS89</f>
        <v>0</v>
      </c>
      <c r="AR49" s="370">
        <f>新建!AT89</f>
        <v>0</v>
      </c>
      <c r="AS49" s="370">
        <f>新建!AU89</f>
        <v>969</v>
      </c>
      <c r="AT49" s="370">
        <f>新建!AV89</f>
        <v>0</v>
      </c>
      <c r="AU49" s="370">
        <f>新建!AW89</f>
        <v>969</v>
      </c>
      <c r="AV49" s="370">
        <f>新建!AX89</f>
        <v>0</v>
      </c>
      <c r="AW49" s="370">
        <f>新建!AY89</f>
        <v>0</v>
      </c>
      <c r="AX49" s="370">
        <f>新建!AZ89</f>
        <v>0</v>
      </c>
      <c r="AY49" s="370">
        <f>新建!BA89</f>
        <v>0</v>
      </c>
      <c r="AZ49" s="370">
        <f>新建!BB89</f>
        <v>0</v>
      </c>
      <c r="BA49" s="370">
        <f>新建!BC89</f>
        <v>0</v>
      </c>
      <c r="BB49" s="370">
        <f>新建!BD89</f>
        <v>0</v>
      </c>
      <c r="BC49" s="370" t="str">
        <f>新建!BF89</f>
        <v>交通专班</v>
      </c>
      <c r="BD49" s="370" t="str">
        <f>新建!BG89</f>
        <v>州交通运输局</v>
      </c>
      <c r="BE49" s="370" t="str">
        <f>新建!BH89</f>
        <v>吴显俊</v>
      </c>
      <c r="BF49" s="370" t="str">
        <f>新建!BI89</f>
        <v>阿克陶县</v>
      </c>
      <c r="BG49" s="370" t="str">
        <f>新建!BJ89</f>
        <v>王峰</v>
      </c>
      <c r="BH49" s="370" t="str">
        <f>新建!BK89</f>
        <v>阿克陶县交通运输局</v>
      </c>
      <c r="BI49" s="370" t="str">
        <f>新建!BL89</f>
        <v>唐喜禄</v>
      </c>
      <c r="BJ49" s="370">
        <f>新建!BM89</f>
        <v>15909081057</v>
      </c>
      <c r="BK49" s="370">
        <f>新建!BN89</f>
        <v>0</v>
      </c>
      <c r="BL49" s="370">
        <f>新建!BO89</f>
        <v>0</v>
      </c>
      <c r="BM49" s="370">
        <f>新建!BP89</f>
        <v>0</v>
      </c>
      <c r="BN49" s="370">
        <f>新建!BQ89</f>
        <v>0</v>
      </c>
      <c r="BO49" s="370" t="str">
        <f>新建!BR89</f>
        <v>5.8号调整</v>
      </c>
    </row>
    <row r="50" ht="42" customHeight="1" spans="1:67">
      <c r="A50" s="370">
        <f>新建!A90</f>
        <v>67</v>
      </c>
      <c r="B50" s="370">
        <f>新建!B90</f>
        <v>1</v>
      </c>
      <c r="C50" s="370" t="str">
        <f>新建!C90</f>
        <v>阿克陶县</v>
      </c>
      <c r="D50" s="370">
        <f>新建!D90</f>
        <v>1</v>
      </c>
      <c r="E50" s="370">
        <f>新建!E90</f>
        <v>2500</v>
      </c>
      <c r="F50" s="370" t="str">
        <f>新建!F90</f>
        <v>阿克陶镇至巴仁乡公路改建项目</v>
      </c>
      <c r="G50" s="370" t="str">
        <f>新建!G90</f>
        <v>新建二级公路13.886公里</v>
      </c>
      <c r="H50" s="370">
        <f>新建!H90</f>
        <v>7300</v>
      </c>
      <c r="I50" s="370">
        <f>新建!I90</f>
        <v>0</v>
      </c>
      <c r="J50" s="370">
        <f>新建!J90</f>
        <v>2500</v>
      </c>
      <c r="K50" s="370">
        <f>新建!K90</f>
        <v>1</v>
      </c>
      <c r="L50" s="370">
        <f>新建!L90</f>
        <v>1</v>
      </c>
      <c r="M50" s="370">
        <f>新建!M90</f>
        <v>1</v>
      </c>
      <c r="N50" s="370">
        <f>新建!N90</f>
        <v>1</v>
      </c>
      <c r="O50" s="370">
        <f>新建!O90</f>
        <v>1</v>
      </c>
      <c r="P50" s="370">
        <f>新建!P90</f>
        <v>0</v>
      </c>
      <c r="Q50" s="370">
        <f>新建!Q90</f>
        <v>1</v>
      </c>
      <c r="R50" s="370">
        <f>新建!R90</f>
        <v>0</v>
      </c>
      <c r="S50" s="370">
        <f>新建!T90</f>
        <v>0</v>
      </c>
      <c r="T50" s="370">
        <f>新建!V90</f>
        <v>1</v>
      </c>
      <c r="U50" s="370">
        <f>新建!W90</f>
        <v>2500</v>
      </c>
      <c r="V50" s="370">
        <f>新建!X90</f>
        <v>2500</v>
      </c>
      <c r="W50" s="370">
        <f>新建!Y90</f>
        <v>0</v>
      </c>
      <c r="X50" s="370">
        <f>新建!Z90</f>
        <v>2500</v>
      </c>
      <c r="Y50" s="370">
        <f>新建!AA90</f>
        <v>1750</v>
      </c>
      <c r="Z50" s="381">
        <f>新建!AB90</f>
        <v>0.7</v>
      </c>
      <c r="AA50" s="370">
        <f>新建!AC90</f>
        <v>1200</v>
      </c>
      <c r="AB50" s="370">
        <f>新建!AD90</f>
        <v>1</v>
      </c>
      <c r="AC50" s="370">
        <f>新建!AE90</f>
        <v>1704</v>
      </c>
      <c r="AD50" s="370">
        <f>新建!AF90</f>
        <v>0</v>
      </c>
      <c r="AE50" s="370">
        <f>新建!AG90</f>
        <v>1875</v>
      </c>
      <c r="AF50" s="370">
        <f>新建!AH90</f>
        <v>-125</v>
      </c>
      <c r="AG50" s="389">
        <f>新建!AI90</f>
        <v>44681</v>
      </c>
      <c r="AH50" s="370">
        <f>新建!AJ90</f>
        <v>1</v>
      </c>
      <c r="AI50" s="370">
        <f>新建!AK90</f>
        <v>0</v>
      </c>
      <c r="AJ50" s="370">
        <f>新建!AL90</f>
        <v>10</v>
      </c>
      <c r="AK50" s="370">
        <f>新建!AM90</f>
        <v>10</v>
      </c>
      <c r="AL50" s="381">
        <f>新建!AN90</f>
        <v>1</v>
      </c>
      <c r="AM50" s="370">
        <f>新建!AO90</f>
        <v>0</v>
      </c>
      <c r="AN50" s="370">
        <f>新建!AP90</f>
        <v>0</v>
      </c>
      <c r="AO50" s="370">
        <f>新建!AQ90</f>
        <v>0</v>
      </c>
      <c r="AP50" s="370">
        <f>新建!AR90</f>
        <v>0</v>
      </c>
      <c r="AQ50" s="370">
        <f>新建!AS90</f>
        <v>0</v>
      </c>
      <c r="AR50" s="370">
        <f>新建!AT90</f>
        <v>0</v>
      </c>
      <c r="AS50" s="370">
        <f>新建!AU90</f>
        <v>2500</v>
      </c>
      <c r="AT50" s="370">
        <f>新建!AV90</f>
        <v>0</v>
      </c>
      <c r="AU50" s="370">
        <f>新建!AW90</f>
        <v>0</v>
      </c>
      <c r="AV50" s="370">
        <f>新建!AX90</f>
        <v>0</v>
      </c>
      <c r="AW50" s="370">
        <f>新建!AY90</f>
        <v>0</v>
      </c>
      <c r="AX50" s="370">
        <f>新建!AZ90</f>
        <v>2500</v>
      </c>
      <c r="AY50" s="370">
        <f>新建!BA90</f>
        <v>0</v>
      </c>
      <c r="AZ50" s="370">
        <f>新建!BB90</f>
        <v>0</v>
      </c>
      <c r="BA50" s="370">
        <f>新建!BC90</f>
        <v>0</v>
      </c>
      <c r="BB50" s="370">
        <f>新建!BD90</f>
        <v>0</v>
      </c>
      <c r="BC50" s="370" t="str">
        <f>新建!BF90</f>
        <v>交通专班</v>
      </c>
      <c r="BD50" s="370" t="str">
        <f>新建!BG90</f>
        <v>州交通运输局</v>
      </c>
      <c r="BE50" s="370" t="str">
        <f>新建!BH90</f>
        <v>吴显俊</v>
      </c>
      <c r="BF50" s="370" t="str">
        <f>新建!BI90</f>
        <v>阿克陶县</v>
      </c>
      <c r="BG50" s="370" t="str">
        <f>新建!BJ90</f>
        <v>王峰</v>
      </c>
      <c r="BH50" s="370" t="str">
        <f>新建!BK90</f>
        <v>阿克陶县交通运输局</v>
      </c>
      <c r="BI50" s="370" t="str">
        <f>新建!BL90</f>
        <v>唐喜禄</v>
      </c>
      <c r="BJ50" s="370">
        <f>新建!BM90</f>
        <v>15909081057</v>
      </c>
      <c r="BK50" s="370">
        <f>新建!BN90</f>
        <v>0</v>
      </c>
      <c r="BL50" s="370">
        <f>新建!BO90</f>
        <v>0</v>
      </c>
      <c r="BM50" s="370">
        <f>新建!BP90</f>
        <v>0</v>
      </c>
      <c r="BN50" s="370">
        <f>新建!BQ90</f>
        <v>0</v>
      </c>
      <c r="BO50" s="370" t="str">
        <f>新建!BR90</f>
        <v>23年援疆资金提前干</v>
      </c>
    </row>
    <row r="51" ht="42" customHeight="1" spans="1:67">
      <c r="A51" s="370">
        <f>新建!A91</f>
        <v>68</v>
      </c>
      <c r="B51" s="370">
        <f>新建!B91</f>
        <v>1</v>
      </c>
      <c r="C51" s="370" t="str">
        <f>新建!C91</f>
        <v>阿克陶县</v>
      </c>
      <c r="D51" s="370">
        <f>新建!D91</f>
        <v>1</v>
      </c>
      <c r="E51" s="370">
        <f>新建!E91</f>
        <v>4000</v>
      </c>
      <c r="F51" s="370" t="str">
        <f>新建!F91</f>
        <v>阿克陶县加马铁热克乡至丝路佳苑易地扶贫搬迁点道路建设项目</v>
      </c>
      <c r="G51" s="370" t="str">
        <f>新建!G91</f>
        <v>新建二级公路10公里</v>
      </c>
      <c r="H51" s="370">
        <f>新建!H91</f>
        <v>4000</v>
      </c>
      <c r="I51" s="370">
        <f>新建!I91</f>
        <v>0</v>
      </c>
      <c r="J51" s="370">
        <f>新建!J91</f>
        <v>4000</v>
      </c>
      <c r="K51" s="370">
        <f>新建!K91</f>
        <v>1</v>
      </c>
      <c r="L51" s="370">
        <f>新建!L91</f>
        <v>1</v>
      </c>
      <c r="M51" s="370">
        <f>新建!M91</f>
        <v>1</v>
      </c>
      <c r="N51" s="370">
        <f>新建!N91</f>
        <v>1</v>
      </c>
      <c r="O51" s="370">
        <f>新建!O91</f>
        <v>1</v>
      </c>
      <c r="P51" s="370">
        <f>新建!P91</f>
        <v>0</v>
      </c>
      <c r="Q51" s="370">
        <f>新建!Q91</f>
        <v>1</v>
      </c>
      <c r="R51" s="370">
        <f>新建!R91</f>
        <v>0</v>
      </c>
      <c r="S51" s="370">
        <f>新建!T91</f>
        <v>0</v>
      </c>
      <c r="T51" s="370">
        <f>新建!V91</f>
        <v>1</v>
      </c>
      <c r="U51" s="370">
        <f>新建!W91</f>
        <v>4000</v>
      </c>
      <c r="V51" s="370">
        <f>新建!X91</f>
        <v>4000</v>
      </c>
      <c r="W51" s="370">
        <f>新建!Y91</f>
        <v>0</v>
      </c>
      <c r="X51" s="370">
        <f>新建!Z91</f>
        <v>4000</v>
      </c>
      <c r="Y51" s="370">
        <f>新建!AA91</f>
        <v>3200</v>
      </c>
      <c r="Z51" s="381">
        <f>新建!AB91</f>
        <v>0.8</v>
      </c>
      <c r="AA51" s="370">
        <f>新建!AC91</f>
        <v>2000</v>
      </c>
      <c r="AB51" s="370">
        <f>新建!AD91</f>
        <v>1</v>
      </c>
      <c r="AC51" s="370">
        <f>新建!AE91</f>
        <v>3193</v>
      </c>
      <c r="AD51" s="370">
        <f>新建!AF91</f>
        <v>0</v>
      </c>
      <c r="AE51" s="370">
        <f>新建!AG91</f>
        <v>3000</v>
      </c>
      <c r="AF51" s="370">
        <f>新建!AH91</f>
        <v>200</v>
      </c>
      <c r="AG51" s="389">
        <f>新建!AI91</f>
        <v>44681</v>
      </c>
      <c r="AH51" s="370">
        <f>新建!AJ91</f>
        <v>1</v>
      </c>
      <c r="AI51" s="370">
        <f>新建!AK91</f>
        <v>0</v>
      </c>
      <c r="AJ51" s="370">
        <f>新建!AL91</f>
        <v>10</v>
      </c>
      <c r="AK51" s="370">
        <f>新建!AM91</f>
        <v>10</v>
      </c>
      <c r="AL51" s="381">
        <f>新建!AN91</f>
        <v>1</v>
      </c>
      <c r="AM51" s="370">
        <f>新建!AO91</f>
        <v>0</v>
      </c>
      <c r="AN51" s="370">
        <f>新建!AP91</f>
        <v>0</v>
      </c>
      <c r="AO51" s="370">
        <f>新建!AQ91</f>
        <v>0</v>
      </c>
      <c r="AP51" s="370">
        <f>新建!AR91</f>
        <v>0</v>
      </c>
      <c r="AQ51" s="370">
        <f>新建!AS91</f>
        <v>0</v>
      </c>
      <c r="AR51" s="370">
        <f>新建!AT91</f>
        <v>0</v>
      </c>
      <c r="AS51" s="370">
        <f>新建!AU91</f>
        <v>4000</v>
      </c>
      <c r="AT51" s="370">
        <f>新建!AV91</f>
        <v>0</v>
      </c>
      <c r="AU51" s="370">
        <f>新建!AW91</f>
        <v>0</v>
      </c>
      <c r="AV51" s="370">
        <f>新建!AX91</f>
        <v>0</v>
      </c>
      <c r="AW51" s="370">
        <f>新建!AY91</f>
        <v>0</v>
      </c>
      <c r="AX51" s="370">
        <f>新建!AZ91</f>
        <v>0</v>
      </c>
      <c r="AY51" s="370">
        <f>新建!BA91</f>
        <v>0</v>
      </c>
      <c r="AZ51" s="370">
        <f>新建!BB91</f>
        <v>4000</v>
      </c>
      <c r="BA51" s="370">
        <f>新建!BC91</f>
        <v>0</v>
      </c>
      <c r="BB51" s="370">
        <f>新建!BD91</f>
        <v>0</v>
      </c>
      <c r="BC51" s="370" t="str">
        <f>新建!BF91</f>
        <v>交通专班</v>
      </c>
      <c r="BD51" s="370" t="str">
        <f>新建!BG91</f>
        <v>州交通运输局</v>
      </c>
      <c r="BE51" s="370" t="str">
        <f>新建!BH91</f>
        <v>吴显俊</v>
      </c>
      <c r="BF51" s="370" t="str">
        <f>新建!BI91</f>
        <v>阿克陶县</v>
      </c>
      <c r="BG51" s="370" t="str">
        <f>新建!BJ91</f>
        <v>王峰</v>
      </c>
      <c r="BH51" s="370" t="str">
        <f>新建!BK91</f>
        <v>阿克陶县交通运输局</v>
      </c>
      <c r="BI51" s="370" t="str">
        <f>新建!BL91</f>
        <v>唐喜禄</v>
      </c>
      <c r="BJ51" s="370">
        <f>新建!BM91</f>
        <v>15909081057</v>
      </c>
      <c r="BK51" s="370">
        <f>新建!BN91</f>
        <v>0</v>
      </c>
      <c r="BL51" s="370">
        <f>新建!BO91</f>
        <v>0</v>
      </c>
      <c r="BM51" s="370">
        <f>新建!BP91</f>
        <v>0</v>
      </c>
      <c r="BN51" s="370">
        <f>新建!BQ91</f>
        <v>0</v>
      </c>
      <c r="BO51" s="370">
        <f>新建!BR91</f>
        <v>0</v>
      </c>
    </row>
    <row r="52" ht="42" customHeight="1" spans="1:67">
      <c r="A52" s="370">
        <f>新建!A92</f>
        <v>69</v>
      </c>
      <c r="B52" s="370">
        <f>新建!B92</f>
        <v>1</v>
      </c>
      <c r="C52" s="370" t="str">
        <f>新建!C92</f>
        <v>阿克陶县</v>
      </c>
      <c r="D52" s="370">
        <f>新建!D92</f>
        <v>1</v>
      </c>
      <c r="E52" s="370">
        <f>新建!E92</f>
        <v>4516</v>
      </c>
      <c r="F52" s="370" t="str">
        <f>新建!F92</f>
        <v>阿克陶县农村公路改建工程</v>
      </c>
      <c r="G52" s="370" t="str">
        <f>新建!G92</f>
        <v>新建、改建农村公路107公里</v>
      </c>
      <c r="H52" s="370">
        <f>新建!H92</f>
        <v>5000</v>
      </c>
      <c r="I52" s="370">
        <f>新建!I92</f>
        <v>0</v>
      </c>
      <c r="J52" s="370">
        <f>新建!J92</f>
        <v>5000</v>
      </c>
      <c r="K52" s="370">
        <f>新建!K92</f>
        <v>1</v>
      </c>
      <c r="L52" s="370">
        <f>新建!L92</f>
        <v>1</v>
      </c>
      <c r="M52" s="370">
        <f>新建!M92</f>
        <v>1</v>
      </c>
      <c r="N52" s="370">
        <f>新建!N92</f>
        <v>1</v>
      </c>
      <c r="O52" s="370">
        <f>新建!O92</f>
        <v>1</v>
      </c>
      <c r="P52" s="370">
        <f>新建!P92</f>
        <v>0</v>
      </c>
      <c r="Q52" s="370">
        <f>新建!Q92</f>
        <v>1</v>
      </c>
      <c r="R52" s="370">
        <f>新建!R92</f>
        <v>0</v>
      </c>
      <c r="S52" s="370">
        <f>新建!T92</f>
        <v>0</v>
      </c>
      <c r="T52" s="370">
        <f>新建!V92</f>
        <v>1</v>
      </c>
      <c r="U52" s="370">
        <f>新建!W92</f>
        <v>5000</v>
      </c>
      <c r="V52" s="370">
        <f>新建!X92</f>
        <v>5000</v>
      </c>
      <c r="W52" s="370">
        <f>新建!Y92</f>
        <v>0</v>
      </c>
      <c r="X52" s="370">
        <f>新建!Z92</f>
        <v>5000</v>
      </c>
      <c r="Y52" s="370">
        <f>新建!AA92</f>
        <v>5000</v>
      </c>
      <c r="Z52" s="381">
        <f>新建!AB92</f>
        <v>1</v>
      </c>
      <c r="AA52" s="370">
        <f>新建!AC92</f>
        <v>3000</v>
      </c>
      <c r="AB52" s="370">
        <f>新建!AD92</f>
        <v>1</v>
      </c>
      <c r="AC52" s="370">
        <f>新建!AE92</f>
        <v>3022</v>
      </c>
      <c r="AD52" s="370">
        <f>新建!AF92</f>
        <v>0</v>
      </c>
      <c r="AE52" s="370">
        <f>新建!AG92</f>
        <v>3750</v>
      </c>
      <c r="AF52" s="370">
        <f>新建!AH92</f>
        <v>1250</v>
      </c>
      <c r="AG52" s="389">
        <f>新建!AI92</f>
        <v>44645</v>
      </c>
      <c r="AH52" s="370">
        <f>新建!AJ92</f>
        <v>1</v>
      </c>
      <c r="AI52" s="370">
        <f>新建!AK92</f>
        <v>0</v>
      </c>
      <c r="AJ52" s="370">
        <f>新建!AL92</f>
        <v>0</v>
      </c>
      <c r="AK52" s="370">
        <f>新建!AM92</f>
        <v>0</v>
      </c>
      <c r="AL52" s="381" t="e">
        <f>新建!AN92</f>
        <v>#DIV/0!</v>
      </c>
      <c r="AM52" s="370" t="str">
        <f>新建!AO92</f>
        <v>完工</v>
      </c>
      <c r="AN52" s="370">
        <f>新建!AP92</f>
        <v>0</v>
      </c>
      <c r="AO52" s="370">
        <f>新建!AQ92</f>
        <v>0</v>
      </c>
      <c r="AP52" s="370">
        <f>新建!AR92</f>
        <v>0</v>
      </c>
      <c r="AQ52" s="370">
        <f>新建!AS92</f>
        <v>0</v>
      </c>
      <c r="AR52" s="370">
        <f>新建!AT92</f>
        <v>0</v>
      </c>
      <c r="AS52" s="370">
        <f>新建!AU92</f>
        <v>5000</v>
      </c>
      <c r="AT52" s="370">
        <f>新建!AV92</f>
        <v>0</v>
      </c>
      <c r="AU52" s="370">
        <f>新建!AW92</f>
        <v>0</v>
      </c>
      <c r="AV52" s="370">
        <f>新建!AX92</f>
        <v>0</v>
      </c>
      <c r="AW52" s="370">
        <f>新建!AY92</f>
        <v>5000</v>
      </c>
      <c r="AX52" s="370">
        <f>新建!AZ92</f>
        <v>0</v>
      </c>
      <c r="AY52" s="370">
        <f>新建!BA92</f>
        <v>0</v>
      </c>
      <c r="AZ52" s="370">
        <f>新建!BB92</f>
        <v>0</v>
      </c>
      <c r="BA52" s="370">
        <f>新建!BC92</f>
        <v>0</v>
      </c>
      <c r="BB52" s="370">
        <f>新建!BD92</f>
        <v>0</v>
      </c>
      <c r="BC52" s="370" t="str">
        <f>新建!BF92</f>
        <v>交通专班</v>
      </c>
      <c r="BD52" s="370" t="str">
        <f>新建!BG92</f>
        <v>州交通运输局</v>
      </c>
      <c r="BE52" s="370" t="str">
        <f>新建!BH92</f>
        <v>吴显俊</v>
      </c>
      <c r="BF52" s="370" t="str">
        <f>新建!BI92</f>
        <v>阿克陶县</v>
      </c>
      <c r="BG52" s="370" t="str">
        <f>新建!BJ92</f>
        <v>王峰</v>
      </c>
      <c r="BH52" s="370" t="str">
        <f>新建!BK92</f>
        <v>阿克陶县交通运输局</v>
      </c>
      <c r="BI52" s="370" t="str">
        <f>新建!BL92</f>
        <v>唐喜禄</v>
      </c>
      <c r="BJ52" s="370">
        <f>新建!BM92</f>
        <v>15909081057</v>
      </c>
      <c r="BK52" s="370">
        <f>新建!BN92</f>
        <v>0</v>
      </c>
      <c r="BL52" s="370">
        <f>新建!BO92</f>
        <v>0</v>
      </c>
      <c r="BM52" s="370">
        <f>新建!BP92</f>
        <v>0</v>
      </c>
      <c r="BN52" s="370">
        <f>新建!BQ92</f>
        <v>0</v>
      </c>
      <c r="BO52" s="370" t="str">
        <f>新建!BR92</f>
        <v>在乡村振兴计划内</v>
      </c>
    </row>
    <row r="53" ht="42" customHeight="1" spans="1:67">
      <c r="A53" s="370">
        <f>新建!A108</f>
        <v>82</v>
      </c>
      <c r="B53" s="370">
        <f>新建!B108</f>
        <v>1</v>
      </c>
      <c r="C53" s="370" t="str">
        <f>新建!C108</f>
        <v>阿克陶县</v>
      </c>
      <c r="D53" s="370">
        <f>新建!D108</f>
        <v>1</v>
      </c>
      <c r="E53" s="370">
        <f>新建!E108</f>
        <v>1792</v>
      </c>
      <c r="F53" s="370" t="str">
        <f>新建!F108</f>
        <v>克州阿克陶县光伏汇集站220kV送出工程</v>
      </c>
      <c r="G53" s="370" t="str">
        <f>新建!G108</f>
        <v>新建220千伏线路11千米</v>
      </c>
      <c r="H53" s="370">
        <f>新建!H108</f>
        <v>1792</v>
      </c>
      <c r="I53" s="370">
        <f>新建!I108</f>
        <v>0</v>
      </c>
      <c r="J53" s="370">
        <f>新建!J108</f>
        <v>1792</v>
      </c>
      <c r="K53" s="370">
        <f>新建!K108</f>
        <v>1</v>
      </c>
      <c r="L53" s="370">
        <f>新建!L108</f>
        <v>1</v>
      </c>
      <c r="M53" s="370">
        <f>新建!M108</f>
        <v>1</v>
      </c>
      <c r="N53" s="370">
        <f>新建!N108</f>
        <v>1</v>
      </c>
      <c r="O53" s="370">
        <f>新建!O108</f>
        <v>1</v>
      </c>
      <c r="P53" s="370">
        <f>新建!P108</f>
        <v>0</v>
      </c>
      <c r="Q53" s="370">
        <f>新建!Q108</f>
        <v>1</v>
      </c>
      <c r="R53" s="370">
        <f>新建!R108</f>
        <v>0</v>
      </c>
      <c r="S53" s="370">
        <f>新建!T108</f>
        <v>0</v>
      </c>
      <c r="T53" s="370">
        <f>新建!V108</f>
        <v>1</v>
      </c>
      <c r="U53" s="370">
        <f>新建!W108</f>
        <v>1792</v>
      </c>
      <c r="V53" s="370">
        <f>新建!X108</f>
        <v>1792</v>
      </c>
      <c r="W53" s="370">
        <f>新建!Y108</f>
        <v>0</v>
      </c>
      <c r="X53" s="370">
        <f>新建!Z108</f>
        <v>1792</v>
      </c>
      <c r="Y53" s="370">
        <f>新建!AA108</f>
        <v>1792</v>
      </c>
      <c r="Z53" s="381">
        <f>新建!AB108</f>
        <v>1</v>
      </c>
      <c r="AA53" s="370">
        <f>新建!AC108</f>
        <v>1500</v>
      </c>
      <c r="AB53" s="370">
        <f>新建!AD108</f>
        <v>1</v>
      </c>
      <c r="AC53" s="370">
        <f>新建!AE108</f>
        <v>1746</v>
      </c>
      <c r="AD53" s="370">
        <f>新建!AF108</f>
        <v>0</v>
      </c>
      <c r="AE53" s="370">
        <f>新建!AG108</f>
        <v>1344</v>
      </c>
      <c r="AF53" s="370">
        <f>新建!AH108</f>
        <v>448</v>
      </c>
      <c r="AG53" s="389">
        <f>新建!AI108</f>
        <v>44645</v>
      </c>
      <c r="AH53" s="370">
        <f>新建!AJ108</f>
        <v>1</v>
      </c>
      <c r="AI53" s="370">
        <f>新建!AK108</f>
        <v>0</v>
      </c>
      <c r="AJ53" s="370">
        <f>新建!AL108</f>
        <v>0</v>
      </c>
      <c r="AK53" s="370">
        <f>新建!AM108</f>
        <v>0</v>
      </c>
      <c r="AL53" s="381" t="e">
        <f>新建!AN108</f>
        <v>#DIV/0!</v>
      </c>
      <c r="AM53" s="370" t="str">
        <f>新建!AO108</f>
        <v>完工</v>
      </c>
      <c r="AN53" s="370">
        <f>新建!AP108</f>
        <v>0</v>
      </c>
      <c r="AO53" s="370">
        <f>新建!AQ108</f>
        <v>0</v>
      </c>
      <c r="AP53" s="370">
        <f>新建!AR108</f>
        <v>0</v>
      </c>
      <c r="AQ53" s="370">
        <f>新建!AS108</f>
        <v>0</v>
      </c>
      <c r="AR53" s="370">
        <f>新建!AT108</f>
        <v>0</v>
      </c>
      <c r="AS53" s="370">
        <f>新建!AU108</f>
        <v>1792</v>
      </c>
      <c r="AT53" s="370">
        <f>新建!AV108</f>
        <v>0</v>
      </c>
      <c r="AU53" s="370">
        <f>新建!AW108</f>
        <v>0</v>
      </c>
      <c r="AV53" s="370">
        <f>新建!AX108</f>
        <v>0</v>
      </c>
      <c r="AW53" s="370">
        <f>新建!AY108</f>
        <v>0</v>
      </c>
      <c r="AX53" s="370">
        <f>新建!AZ108</f>
        <v>0</v>
      </c>
      <c r="AY53" s="370">
        <f>新建!BA108</f>
        <v>0</v>
      </c>
      <c r="AZ53" s="370">
        <f>新建!BB108</f>
        <v>0</v>
      </c>
      <c r="BA53" s="370">
        <f>新建!BC108</f>
        <v>1792</v>
      </c>
      <c r="BB53" s="370">
        <f>新建!BD108</f>
        <v>0</v>
      </c>
      <c r="BC53" s="370" t="str">
        <f>新建!BF108</f>
        <v>能源专班</v>
      </c>
      <c r="BD53" s="370" t="str">
        <f>新建!BG108</f>
        <v>国网克州供电公司</v>
      </c>
      <c r="BE53" s="370" t="str">
        <f>新建!BH108</f>
        <v>肖锋</v>
      </c>
      <c r="BF53" s="370" t="str">
        <f>新建!BI108</f>
        <v>阿克陶县</v>
      </c>
      <c r="BG53" s="370" t="str">
        <f>新建!BJ108</f>
        <v>陈敬华</v>
      </c>
      <c r="BH53" s="370" t="str">
        <f>新建!BK108</f>
        <v>阿克陶县供电公司</v>
      </c>
      <c r="BI53" s="370" t="str">
        <f>新建!BL108</f>
        <v>吕文</v>
      </c>
      <c r="BJ53" s="370">
        <f>新建!BM108</f>
        <v>15699082122</v>
      </c>
      <c r="BK53" s="370">
        <f>新建!BN108</f>
        <v>0</v>
      </c>
      <c r="BL53" s="370">
        <f>新建!BO108</f>
        <v>0</v>
      </c>
      <c r="BM53" s="370">
        <f>新建!BP108</f>
        <v>0</v>
      </c>
      <c r="BN53" s="370">
        <f>新建!BQ108</f>
        <v>0</v>
      </c>
      <c r="BO53" s="370" t="str">
        <f>新建!BR108</f>
        <v>企业投资</v>
      </c>
    </row>
    <row r="54" ht="42" customHeight="1" spans="1:67">
      <c r="A54" s="370">
        <f>新建!A109</f>
        <v>83</v>
      </c>
      <c r="B54" s="370">
        <f>新建!B109</f>
        <v>1</v>
      </c>
      <c r="C54" s="370" t="str">
        <f>新建!C109</f>
        <v>阿克陶县</v>
      </c>
      <c r="D54" s="370">
        <f>新建!D109</f>
        <v>1</v>
      </c>
      <c r="E54" s="370">
        <f>新建!E109</f>
        <v>5689</v>
      </c>
      <c r="F54" s="370" t="str">
        <f>新建!F109</f>
        <v>克州阿克陶县盖孜35千伏输变电工程</v>
      </c>
      <c r="G54" s="370" t="str">
        <f>新建!G109</f>
        <v>增加变电容量1万千伏安；新建35千伏输电线路49公里</v>
      </c>
      <c r="H54" s="370">
        <f>新建!H109</f>
        <v>5689</v>
      </c>
      <c r="I54" s="370">
        <f>新建!I109</f>
        <v>0</v>
      </c>
      <c r="J54" s="370">
        <f>新建!J109</f>
        <v>5689</v>
      </c>
      <c r="K54" s="370">
        <f>新建!K109</f>
        <v>1</v>
      </c>
      <c r="L54" s="370">
        <f>新建!L109</f>
        <v>1</v>
      </c>
      <c r="M54" s="370">
        <f>新建!M109</f>
        <v>1</v>
      </c>
      <c r="N54" s="370">
        <f>新建!N109</f>
        <v>1</v>
      </c>
      <c r="O54" s="370">
        <f>新建!O109</f>
        <v>1</v>
      </c>
      <c r="P54" s="370">
        <f>新建!P109</f>
        <v>0</v>
      </c>
      <c r="Q54" s="370">
        <f>新建!Q109</f>
        <v>1</v>
      </c>
      <c r="R54" s="370">
        <f>新建!R109</f>
        <v>0</v>
      </c>
      <c r="S54" s="370">
        <f>新建!T109</f>
        <v>0</v>
      </c>
      <c r="T54" s="370">
        <f>新建!V109</f>
        <v>1</v>
      </c>
      <c r="U54" s="370">
        <f>新建!W109</f>
        <v>5689</v>
      </c>
      <c r="V54" s="370">
        <f>新建!X109</f>
        <v>5689</v>
      </c>
      <c r="W54" s="370">
        <f>新建!Y109</f>
        <v>0</v>
      </c>
      <c r="X54" s="370">
        <f>新建!Z109</f>
        <v>5689</v>
      </c>
      <c r="Y54" s="370">
        <f>新建!AA109</f>
        <v>5300</v>
      </c>
      <c r="Z54" s="381">
        <f>新建!AB109</f>
        <v>0.931622429249429</v>
      </c>
      <c r="AA54" s="370">
        <f>新建!AC109</f>
        <v>2000</v>
      </c>
      <c r="AB54" s="370">
        <f>新建!AD109</f>
        <v>1</v>
      </c>
      <c r="AC54" s="370">
        <f>新建!AE109</f>
        <v>5197</v>
      </c>
      <c r="AD54" s="370">
        <f>新建!AF109</f>
        <v>0</v>
      </c>
      <c r="AE54" s="370">
        <f>新建!AG109</f>
        <v>4266.75</v>
      </c>
      <c r="AF54" s="370">
        <f>新建!AH109</f>
        <v>1033.25</v>
      </c>
      <c r="AG54" s="389">
        <f>新建!AI109</f>
        <v>44696</v>
      </c>
      <c r="AH54" s="370">
        <f>新建!AJ109</f>
        <v>1</v>
      </c>
      <c r="AI54" s="370">
        <f>新建!AK109</f>
        <v>0</v>
      </c>
      <c r="AJ54" s="370">
        <f>新建!AL109</f>
        <v>0</v>
      </c>
      <c r="AK54" s="370">
        <f>新建!AM109</f>
        <v>0</v>
      </c>
      <c r="AL54" s="381" t="e">
        <f>新建!AN109</f>
        <v>#DIV/0!</v>
      </c>
      <c r="AM54" s="370">
        <f>新建!AO109</f>
        <v>0</v>
      </c>
      <c r="AN54" s="370">
        <f>新建!AP109</f>
        <v>0</v>
      </c>
      <c r="AO54" s="370">
        <f>新建!AQ109</f>
        <v>0</v>
      </c>
      <c r="AP54" s="370">
        <f>新建!AR109</f>
        <v>0</v>
      </c>
      <c r="AQ54" s="370">
        <f>新建!AS109</f>
        <v>0</v>
      </c>
      <c r="AR54" s="370">
        <f>新建!AT109</f>
        <v>0</v>
      </c>
      <c r="AS54" s="370">
        <f>新建!AU109</f>
        <v>5689</v>
      </c>
      <c r="AT54" s="370">
        <f>新建!AV109</f>
        <v>0</v>
      </c>
      <c r="AU54" s="370">
        <f>新建!AW109</f>
        <v>0</v>
      </c>
      <c r="AV54" s="370">
        <f>新建!AX109</f>
        <v>0</v>
      </c>
      <c r="AW54" s="370">
        <f>新建!AY109</f>
        <v>0</v>
      </c>
      <c r="AX54" s="370">
        <f>新建!AZ109</f>
        <v>0</v>
      </c>
      <c r="AY54" s="370">
        <f>新建!BA109</f>
        <v>0</v>
      </c>
      <c r="AZ54" s="370">
        <f>新建!BB109</f>
        <v>0</v>
      </c>
      <c r="BA54" s="370">
        <f>新建!BC109</f>
        <v>5689</v>
      </c>
      <c r="BB54" s="370">
        <f>新建!BD109</f>
        <v>0</v>
      </c>
      <c r="BC54" s="370" t="str">
        <f>新建!BF109</f>
        <v>能源专班</v>
      </c>
      <c r="BD54" s="370" t="str">
        <f>新建!BG109</f>
        <v>国网克州供电公司</v>
      </c>
      <c r="BE54" s="370" t="str">
        <f>新建!BH109</f>
        <v>肖锋</v>
      </c>
      <c r="BF54" s="370" t="str">
        <f>新建!BI109</f>
        <v>阿克陶县</v>
      </c>
      <c r="BG54" s="370" t="str">
        <f>新建!BJ109</f>
        <v>陈敬华</v>
      </c>
      <c r="BH54" s="370" t="str">
        <f>新建!BK109</f>
        <v>阿克陶县供电公司</v>
      </c>
      <c r="BI54" s="370" t="str">
        <f>新建!BL109</f>
        <v>吕文</v>
      </c>
      <c r="BJ54" s="370">
        <f>新建!BM109</f>
        <v>15699082122</v>
      </c>
      <c r="BK54" s="370">
        <f>新建!BN109</f>
        <v>0</v>
      </c>
      <c r="BL54" s="370">
        <f>新建!BO109</f>
        <v>0</v>
      </c>
      <c r="BM54" s="370">
        <f>新建!BP109</f>
        <v>0</v>
      </c>
      <c r="BN54" s="370">
        <f>新建!BQ109</f>
        <v>0</v>
      </c>
      <c r="BO54" s="370" t="str">
        <f>新建!BR109</f>
        <v>企业投资</v>
      </c>
    </row>
    <row r="55" ht="42" customHeight="1" spans="1:67">
      <c r="A55" s="370">
        <f>新建!A110</f>
        <v>84</v>
      </c>
      <c r="B55" s="370">
        <f>新建!B110</f>
        <v>1</v>
      </c>
      <c r="C55" s="370" t="str">
        <f>新建!C110</f>
        <v>阿克陶县</v>
      </c>
      <c r="D55" s="370">
        <f>新建!D110</f>
        <v>1</v>
      </c>
      <c r="E55" s="370">
        <f>新建!E110</f>
        <v>7953</v>
      </c>
      <c r="F55" s="370" t="str">
        <f>新建!F110</f>
        <v>克州阿克陶县2022年农村电网改造升级工程</v>
      </c>
      <c r="G55" s="370" t="str">
        <f>新建!G110</f>
        <v>增加变电容量2.44万千伏安；新建10千伏输电线路174公里</v>
      </c>
      <c r="H55" s="370">
        <f>新建!H110</f>
        <v>7953</v>
      </c>
      <c r="I55" s="370">
        <f>新建!I110</f>
        <v>0</v>
      </c>
      <c r="J55" s="370">
        <f>新建!J110</f>
        <v>7953</v>
      </c>
      <c r="K55" s="370">
        <f>新建!K110</f>
        <v>1</v>
      </c>
      <c r="L55" s="370">
        <f>新建!L110</f>
        <v>1</v>
      </c>
      <c r="M55" s="370">
        <f>新建!M110</f>
        <v>1</v>
      </c>
      <c r="N55" s="370">
        <f>新建!N110</f>
        <v>1</v>
      </c>
      <c r="O55" s="370">
        <f>新建!O110</f>
        <v>1</v>
      </c>
      <c r="P55" s="370">
        <f>新建!P110</f>
        <v>0</v>
      </c>
      <c r="Q55" s="370">
        <f>新建!Q110</f>
        <v>1</v>
      </c>
      <c r="R55" s="370">
        <f>新建!R110</f>
        <v>0</v>
      </c>
      <c r="S55" s="370">
        <f>新建!T110</f>
        <v>0</v>
      </c>
      <c r="T55" s="370">
        <f>新建!V110</f>
        <v>1</v>
      </c>
      <c r="U55" s="370">
        <f>新建!W110</f>
        <v>7953</v>
      </c>
      <c r="V55" s="370">
        <f>新建!X110</f>
        <v>7953</v>
      </c>
      <c r="W55" s="370">
        <f>新建!Y110</f>
        <v>0</v>
      </c>
      <c r="X55" s="370">
        <f>新建!Z110</f>
        <v>7953</v>
      </c>
      <c r="Y55" s="370">
        <f>新建!AA110</f>
        <v>6400</v>
      </c>
      <c r="Z55" s="381">
        <f>新建!AB110</f>
        <v>0.804727775682132</v>
      </c>
      <c r="AA55" s="370">
        <f>新建!AC110</f>
        <v>4000</v>
      </c>
      <c r="AB55" s="370">
        <f>新建!AD110</f>
        <v>1</v>
      </c>
      <c r="AC55" s="370">
        <f>新建!AE110</f>
        <v>5976</v>
      </c>
      <c r="AD55" s="370">
        <f>新建!AF110</f>
        <v>0</v>
      </c>
      <c r="AE55" s="370">
        <f>新建!AG110</f>
        <v>5964.75</v>
      </c>
      <c r="AF55" s="370">
        <f>新建!AH110</f>
        <v>435.25</v>
      </c>
      <c r="AG55" s="389">
        <f>新建!AI110</f>
        <v>44633</v>
      </c>
      <c r="AH55" s="370">
        <f>新建!AJ110</f>
        <v>1</v>
      </c>
      <c r="AI55" s="370">
        <f>新建!AK110</f>
        <v>0</v>
      </c>
      <c r="AJ55" s="370">
        <f>新建!AL110</f>
        <v>110</v>
      </c>
      <c r="AK55" s="370">
        <f>新建!AM110</f>
        <v>110</v>
      </c>
      <c r="AL55" s="381">
        <f>新建!AN110</f>
        <v>1</v>
      </c>
      <c r="AM55" s="370" t="str">
        <f>新建!AO110</f>
        <v>完成工程总量的50%</v>
      </c>
      <c r="AN55" s="370">
        <f>新建!AP110</f>
        <v>0</v>
      </c>
      <c r="AO55" s="370">
        <f>新建!AQ110</f>
        <v>0</v>
      </c>
      <c r="AP55" s="370">
        <f>新建!AR110</f>
        <v>0</v>
      </c>
      <c r="AQ55" s="370">
        <f>新建!AS110</f>
        <v>0</v>
      </c>
      <c r="AR55" s="370">
        <f>新建!AT110</f>
        <v>0</v>
      </c>
      <c r="AS55" s="370">
        <f>新建!AU110</f>
        <v>7953</v>
      </c>
      <c r="AT55" s="370">
        <f>新建!AV110</f>
        <v>3438</v>
      </c>
      <c r="AU55" s="370">
        <f>新建!AW110</f>
        <v>0</v>
      </c>
      <c r="AV55" s="370">
        <f>新建!AX110</f>
        <v>0</v>
      </c>
      <c r="AW55" s="370">
        <f>新建!AY110</f>
        <v>0</v>
      </c>
      <c r="AX55" s="370">
        <f>新建!AZ110</f>
        <v>0</v>
      </c>
      <c r="AY55" s="370">
        <f>新建!BA110</f>
        <v>0</v>
      </c>
      <c r="AZ55" s="370">
        <f>新建!BB110</f>
        <v>0</v>
      </c>
      <c r="BA55" s="370">
        <f>新建!BC110</f>
        <v>4515</v>
      </c>
      <c r="BB55" s="370">
        <f>新建!BD110</f>
        <v>0</v>
      </c>
      <c r="BC55" s="370" t="str">
        <f>新建!BF110</f>
        <v>能源专班</v>
      </c>
      <c r="BD55" s="370" t="str">
        <f>新建!BG110</f>
        <v>国网克州供电公司</v>
      </c>
      <c r="BE55" s="370" t="str">
        <f>新建!BH110</f>
        <v>肖锋</v>
      </c>
      <c r="BF55" s="370" t="str">
        <f>新建!BI110</f>
        <v>阿克陶县</v>
      </c>
      <c r="BG55" s="370" t="str">
        <f>新建!BJ110</f>
        <v>陈敬华</v>
      </c>
      <c r="BH55" s="370" t="str">
        <f>新建!BK110</f>
        <v>阿克陶县供电公司</v>
      </c>
      <c r="BI55" s="370" t="str">
        <f>新建!BL110</f>
        <v>吕文</v>
      </c>
      <c r="BJ55" s="370">
        <f>新建!BM110</f>
        <v>15699082122</v>
      </c>
      <c r="BK55" s="370">
        <f>新建!BN110</f>
        <v>0</v>
      </c>
      <c r="BL55" s="370">
        <f>新建!BO110</f>
        <v>0</v>
      </c>
      <c r="BM55" s="370">
        <f>新建!BP110</f>
        <v>0</v>
      </c>
      <c r="BN55" s="370">
        <f>新建!BQ110</f>
        <v>0</v>
      </c>
      <c r="BO55" s="370" t="str">
        <f>新建!BR110</f>
        <v>企业投资</v>
      </c>
    </row>
    <row r="56" ht="42" customHeight="1" spans="1:67">
      <c r="A56" s="370">
        <f>新建!A116</f>
        <v>89</v>
      </c>
      <c r="B56" s="370">
        <f>新建!B116</f>
        <v>1</v>
      </c>
      <c r="C56" s="370" t="str">
        <f>新建!C116</f>
        <v>阿克陶县</v>
      </c>
      <c r="D56" s="370">
        <f>新建!D116</f>
        <v>1</v>
      </c>
      <c r="E56" s="370">
        <f>新建!E116</f>
        <v>702</v>
      </c>
      <c r="F56" s="370" t="str">
        <f>新建!F116</f>
        <v>阿克陶县2022年煤改电入户工程</v>
      </c>
      <c r="G56" s="370" t="str">
        <f>新建!G116</f>
        <v>新建煤改电居民入户工程1951户</v>
      </c>
      <c r="H56" s="370">
        <f>新建!H116</f>
        <v>702</v>
      </c>
      <c r="I56" s="370">
        <f>新建!I116</f>
        <v>0</v>
      </c>
      <c r="J56" s="370">
        <f>新建!J116</f>
        <v>702</v>
      </c>
      <c r="K56" s="370">
        <f>新建!K116</f>
        <v>1</v>
      </c>
      <c r="L56" s="370">
        <f>新建!L116</f>
        <v>1</v>
      </c>
      <c r="M56" s="370">
        <f>新建!M116</f>
        <v>1</v>
      </c>
      <c r="N56" s="370">
        <f>新建!N116</f>
        <v>1</v>
      </c>
      <c r="O56" s="370">
        <f>新建!O116</f>
        <v>1</v>
      </c>
      <c r="P56" s="370">
        <f>新建!P116</f>
        <v>0</v>
      </c>
      <c r="Q56" s="370">
        <f>新建!Q116</f>
        <v>1</v>
      </c>
      <c r="R56" s="370">
        <f>新建!R116</f>
        <v>0</v>
      </c>
      <c r="S56" s="370">
        <f>新建!T116</f>
        <v>0</v>
      </c>
      <c r="T56" s="370">
        <f>新建!V116</f>
        <v>1</v>
      </c>
      <c r="U56" s="370">
        <f>新建!W116</f>
        <v>702</v>
      </c>
      <c r="V56" s="370">
        <f>新建!X116</f>
        <v>702</v>
      </c>
      <c r="W56" s="370">
        <f>新建!Y116</f>
        <v>0</v>
      </c>
      <c r="X56" s="370">
        <f>新建!Z116</f>
        <v>702</v>
      </c>
      <c r="Y56" s="370">
        <f>新建!AA116</f>
        <v>360</v>
      </c>
      <c r="Z56" s="381">
        <f>新建!AB116</f>
        <v>0.512820512820513</v>
      </c>
      <c r="AA56" s="370">
        <f>新建!AC116</f>
        <v>600</v>
      </c>
      <c r="AB56" s="370">
        <f>新建!AD116</f>
        <v>1</v>
      </c>
      <c r="AC56" s="370">
        <f>新建!AE116</f>
        <v>0</v>
      </c>
      <c r="AD56" s="370">
        <f>新建!AF116</f>
        <v>0</v>
      </c>
      <c r="AE56" s="370">
        <f>新建!AG116</f>
        <v>526.5</v>
      </c>
      <c r="AF56" s="370">
        <f>新建!AH116</f>
        <v>-166.5</v>
      </c>
      <c r="AG56" s="389">
        <f>新建!AI116</f>
        <v>44730</v>
      </c>
      <c r="AH56" s="370">
        <f>新建!AJ116</f>
        <v>1</v>
      </c>
      <c r="AI56" s="370">
        <f>新建!AK116</f>
        <v>0</v>
      </c>
      <c r="AJ56" s="370">
        <f>新建!AL116</f>
        <v>0</v>
      </c>
      <c r="AK56" s="370">
        <f>新建!AM116</f>
        <v>0</v>
      </c>
      <c r="AL56" s="381" t="e">
        <f>新建!AN116</f>
        <v>#DIV/0!</v>
      </c>
      <c r="AM56" s="370">
        <f>新建!AO116</f>
        <v>0</v>
      </c>
      <c r="AN56" s="370">
        <f>新建!AP116</f>
        <v>0</v>
      </c>
      <c r="AO56" s="370">
        <f>新建!AQ116</f>
        <v>0</v>
      </c>
      <c r="AP56" s="370">
        <f>新建!AR116</f>
        <v>0</v>
      </c>
      <c r="AQ56" s="370">
        <f>新建!AS116</f>
        <v>0</v>
      </c>
      <c r="AR56" s="370">
        <f>新建!AT116</f>
        <v>0</v>
      </c>
      <c r="AS56" s="370">
        <f>新建!AU116</f>
        <v>702</v>
      </c>
      <c r="AT56" s="370">
        <f>新建!AV116</f>
        <v>263</v>
      </c>
      <c r="AU56" s="370">
        <f>新建!AW116</f>
        <v>263</v>
      </c>
      <c r="AV56" s="370">
        <f>新建!AX116</f>
        <v>0</v>
      </c>
      <c r="AW56" s="370">
        <f>新建!AY116</f>
        <v>0</v>
      </c>
      <c r="AX56" s="370">
        <f>新建!AZ116</f>
        <v>0</v>
      </c>
      <c r="AY56" s="370">
        <f>新建!BA116</f>
        <v>0</v>
      </c>
      <c r="AZ56" s="370">
        <f>新建!BB116</f>
        <v>0</v>
      </c>
      <c r="BA56" s="370">
        <f>新建!BC116</f>
        <v>0</v>
      </c>
      <c r="BB56" s="370">
        <f>新建!BD116</f>
        <v>176</v>
      </c>
      <c r="BC56" s="370" t="str">
        <f>新建!BF116</f>
        <v>住房和城乡建设专班</v>
      </c>
      <c r="BD56" s="370" t="str">
        <f>新建!BG116</f>
        <v>州住建局</v>
      </c>
      <c r="BE56" s="370" t="str">
        <f>新建!BH116</f>
        <v>王海江</v>
      </c>
      <c r="BF56" s="370" t="str">
        <f>新建!BI116</f>
        <v>阿克陶县</v>
      </c>
      <c r="BG56" s="370" t="str">
        <f>新建!BJ116</f>
        <v>艾尼瓦尔·吾布力</v>
      </c>
      <c r="BH56" s="370" t="str">
        <f>新建!BK116</f>
        <v>阿克陶县住建局</v>
      </c>
      <c r="BI56" s="370" t="str">
        <f>新建!BL116</f>
        <v>买合木提·米曼</v>
      </c>
      <c r="BJ56" s="370">
        <f>新建!BM116</f>
        <v>13345375888</v>
      </c>
      <c r="BK56" s="370">
        <f>新建!BN116</f>
        <v>0</v>
      </c>
      <c r="BL56" s="370">
        <f>新建!BO116</f>
        <v>0</v>
      </c>
      <c r="BM56" s="370">
        <f>新建!BP116</f>
        <v>0</v>
      </c>
      <c r="BN56" s="370">
        <f>新建!BQ116</f>
        <v>0</v>
      </c>
      <c r="BO56" s="370">
        <f>新建!BR116</f>
        <v>0</v>
      </c>
    </row>
    <row r="57" ht="42" customHeight="1" spans="1:67">
      <c r="A57" s="370">
        <f>新建!A124</f>
        <v>95</v>
      </c>
      <c r="B57" s="370">
        <f>新建!B124</f>
        <v>1</v>
      </c>
      <c r="C57" s="370" t="str">
        <f>新建!C124</f>
        <v>阿克陶县</v>
      </c>
      <c r="D57" s="370">
        <f>新建!D124</f>
        <v>1</v>
      </c>
      <c r="E57" s="370">
        <f>新建!E124</f>
        <v>10000</v>
      </c>
      <c r="F57" s="370" t="str">
        <f>新建!F124</f>
        <v>阿克陶县优质职业教育基本建设工程项目</v>
      </c>
      <c r="G57" s="370" t="str">
        <f>新建!G124</f>
        <v>新建校舍52700平方米及配套附属和设备</v>
      </c>
      <c r="H57" s="370">
        <f>新建!H124</f>
        <v>10000</v>
      </c>
      <c r="I57" s="370">
        <f>新建!I124</f>
        <v>0</v>
      </c>
      <c r="J57" s="370">
        <f>新建!J124</f>
        <v>10000</v>
      </c>
      <c r="K57" s="370">
        <f>新建!K124</f>
        <v>1</v>
      </c>
      <c r="L57" s="370">
        <f>新建!L124</f>
        <v>1</v>
      </c>
      <c r="M57" s="370">
        <f>新建!M124</f>
        <v>1</v>
      </c>
      <c r="N57" s="370">
        <f>新建!N124</f>
        <v>1</v>
      </c>
      <c r="O57" s="370">
        <f>新建!O124</f>
        <v>1</v>
      </c>
      <c r="P57" s="370">
        <f>新建!P124</f>
        <v>0</v>
      </c>
      <c r="Q57" s="370">
        <f>新建!Q124</f>
        <v>1</v>
      </c>
      <c r="R57" s="370">
        <f>新建!R124</f>
        <v>0</v>
      </c>
      <c r="S57" s="370">
        <f>新建!T124</f>
        <v>0</v>
      </c>
      <c r="T57" s="370">
        <f>新建!V124</f>
        <v>1</v>
      </c>
      <c r="U57" s="370">
        <f>新建!W124</f>
        <v>10000</v>
      </c>
      <c r="V57" s="370">
        <f>新建!X124</f>
        <v>10000</v>
      </c>
      <c r="W57" s="370">
        <f>新建!Y124</f>
        <v>0</v>
      </c>
      <c r="X57" s="370">
        <f>新建!Z124</f>
        <v>10000</v>
      </c>
      <c r="Y57" s="370">
        <f>新建!AA124</f>
        <v>7700</v>
      </c>
      <c r="Z57" s="381">
        <f>新建!AB124</f>
        <v>0.77</v>
      </c>
      <c r="AA57" s="370">
        <f>新建!AC124</f>
        <v>4000</v>
      </c>
      <c r="AB57" s="370">
        <f>新建!AD124</f>
        <v>1</v>
      </c>
      <c r="AC57" s="370">
        <f>新建!AE124</f>
        <v>7540</v>
      </c>
      <c r="AD57" s="370">
        <f>新建!AF124</f>
        <v>0</v>
      </c>
      <c r="AE57" s="370">
        <f>新建!AG124</f>
        <v>7500</v>
      </c>
      <c r="AF57" s="370">
        <f>新建!AH124</f>
        <v>200</v>
      </c>
      <c r="AG57" s="389">
        <f>新建!AI124</f>
        <v>44669</v>
      </c>
      <c r="AH57" s="370">
        <f>新建!AJ124</f>
        <v>1</v>
      </c>
      <c r="AI57" s="370">
        <f>新建!AK124</f>
        <v>0</v>
      </c>
      <c r="AJ57" s="370">
        <f>新建!AL124</f>
        <v>50</v>
      </c>
      <c r="AK57" s="370">
        <f>新建!AM124</f>
        <v>15</v>
      </c>
      <c r="AL57" s="381">
        <f>新建!AN124</f>
        <v>0.3</v>
      </c>
      <c r="AM57" s="370" t="str">
        <f>新建!AO124</f>
        <v>基础施工,商砼无法从喀什运送</v>
      </c>
      <c r="AN57" s="370">
        <f>新建!AP124</f>
        <v>0</v>
      </c>
      <c r="AO57" s="370">
        <f>新建!AQ124</f>
        <v>0</v>
      </c>
      <c r="AP57" s="370">
        <f>新建!AR124</f>
        <v>0</v>
      </c>
      <c r="AQ57" s="370">
        <f>新建!AS124</f>
        <v>0</v>
      </c>
      <c r="AR57" s="370">
        <f>新建!AT124</f>
        <v>0</v>
      </c>
      <c r="AS57" s="370">
        <f>新建!AU124</f>
        <v>10000</v>
      </c>
      <c r="AT57" s="370">
        <f>新建!AV124</f>
        <v>0</v>
      </c>
      <c r="AU57" s="370">
        <f>新建!AW124</f>
        <v>0</v>
      </c>
      <c r="AV57" s="370">
        <f>新建!AX124</f>
        <v>0</v>
      </c>
      <c r="AW57" s="370">
        <f>新建!AY124</f>
        <v>0</v>
      </c>
      <c r="AX57" s="370">
        <f>新建!AZ124</f>
        <v>0</v>
      </c>
      <c r="AY57" s="370">
        <f>新建!BA124</f>
        <v>0</v>
      </c>
      <c r="AZ57" s="370">
        <f>新建!BB124</f>
        <v>10000</v>
      </c>
      <c r="BA57" s="370">
        <f>新建!BC124</f>
        <v>0</v>
      </c>
      <c r="BB57" s="370">
        <f>新建!BD124</f>
        <v>0</v>
      </c>
      <c r="BC57" s="370" t="str">
        <f>新建!BF124</f>
        <v>教育专班</v>
      </c>
      <c r="BD57" s="370" t="str">
        <f>新建!BG124</f>
        <v>州教育局</v>
      </c>
      <c r="BE57" s="370" t="str">
        <f>新建!BH124</f>
        <v>阿依古丽·白仙阿里</v>
      </c>
      <c r="BF57" s="370" t="str">
        <f>新建!BI124</f>
        <v>阿克陶县</v>
      </c>
      <c r="BG57" s="370" t="str">
        <f>新建!BJ124</f>
        <v>艾尼瓦尔·吾布力</v>
      </c>
      <c r="BH57" s="370" t="str">
        <f>新建!BK124</f>
        <v>阿克陶县教育局</v>
      </c>
      <c r="BI57" s="370" t="str">
        <f>新建!BL124</f>
        <v>阿不都乃比·阿不都热依木</v>
      </c>
      <c r="BJ57" s="370">
        <f>新建!BM124</f>
        <v>13379707050</v>
      </c>
      <c r="BK57" s="370">
        <f>新建!BN124</f>
        <v>0</v>
      </c>
      <c r="BL57" s="370">
        <f>新建!BO124</f>
        <v>0</v>
      </c>
      <c r="BM57" s="370">
        <f>新建!BP124</f>
        <v>0</v>
      </c>
      <c r="BN57" s="370">
        <f>新建!BQ124</f>
        <v>0</v>
      </c>
      <c r="BO57" s="370" t="str">
        <f>新建!BR124</f>
        <v>8.15日年度投资减少1亿元</v>
      </c>
    </row>
    <row r="58" ht="42" customHeight="1" spans="1:67">
      <c r="A58" s="370">
        <f>新建!A125</f>
        <v>96</v>
      </c>
      <c r="B58" s="370">
        <f>新建!B125</f>
        <v>1</v>
      </c>
      <c r="C58" s="370" t="str">
        <f>新建!C125</f>
        <v>阿克陶县</v>
      </c>
      <c r="D58" s="370">
        <f>新建!D125</f>
        <v>1</v>
      </c>
      <c r="E58" s="370">
        <f>新建!E125</f>
        <v>1167</v>
      </c>
      <c r="F58" s="370" t="str">
        <f>新建!F125</f>
        <v>阿克陶县2022年城乡校舍安全保障长效机制项目中央资金（第一批）</v>
      </c>
      <c r="G58" s="370" t="str">
        <f>新建!G125</f>
        <v>对22所学校进行清洁供暖、运动场地改造及相关配套设施</v>
      </c>
      <c r="H58" s="370">
        <f>新建!H125</f>
        <v>1167</v>
      </c>
      <c r="I58" s="370">
        <f>新建!I125</f>
        <v>0</v>
      </c>
      <c r="J58" s="370">
        <f>新建!J125</f>
        <v>1167</v>
      </c>
      <c r="K58" s="370">
        <f>新建!K125</f>
        <v>1</v>
      </c>
      <c r="L58" s="370">
        <f>新建!L125</f>
        <v>1</v>
      </c>
      <c r="M58" s="370">
        <f>新建!M125</f>
        <v>1</v>
      </c>
      <c r="N58" s="370">
        <f>新建!N125</f>
        <v>1</v>
      </c>
      <c r="O58" s="370">
        <f>新建!O125</f>
        <v>1</v>
      </c>
      <c r="P58" s="370">
        <f>新建!P125</f>
        <v>0</v>
      </c>
      <c r="Q58" s="370">
        <f>新建!Q125</f>
        <v>1</v>
      </c>
      <c r="R58" s="370">
        <f>新建!R125</f>
        <v>0</v>
      </c>
      <c r="S58" s="370">
        <f>新建!T125</f>
        <v>0</v>
      </c>
      <c r="T58" s="370">
        <f>新建!V125</f>
        <v>1</v>
      </c>
      <c r="U58" s="370">
        <f>新建!W125</f>
        <v>1167</v>
      </c>
      <c r="V58" s="370">
        <f>新建!X125</f>
        <v>1167</v>
      </c>
      <c r="W58" s="370">
        <f>新建!Y125</f>
        <v>0</v>
      </c>
      <c r="X58" s="370">
        <f>新建!Z125</f>
        <v>1167</v>
      </c>
      <c r="Y58" s="370">
        <f>新建!AA125</f>
        <v>1167</v>
      </c>
      <c r="Z58" s="381">
        <f>新建!AB125</f>
        <v>1</v>
      </c>
      <c r="AA58" s="370">
        <f>新建!AC125</f>
        <v>400</v>
      </c>
      <c r="AB58" s="370">
        <f>新建!AD125</f>
        <v>1</v>
      </c>
      <c r="AC58" s="370">
        <f>新建!AE125</f>
        <v>0</v>
      </c>
      <c r="AD58" s="370">
        <f>新建!AF125</f>
        <v>0</v>
      </c>
      <c r="AE58" s="370">
        <f>新建!AG125</f>
        <v>875.25</v>
      </c>
      <c r="AF58" s="370">
        <f>新建!AH125</f>
        <v>291.75</v>
      </c>
      <c r="AG58" s="389">
        <f>新建!AI125</f>
        <v>44681</v>
      </c>
      <c r="AH58" s="370">
        <f>新建!AJ125</f>
        <v>1</v>
      </c>
      <c r="AI58" s="370">
        <f>新建!AK125</f>
        <v>0</v>
      </c>
      <c r="AJ58" s="370">
        <f>新建!AL125</f>
        <v>0</v>
      </c>
      <c r="AK58" s="370">
        <f>新建!AM125</f>
        <v>0</v>
      </c>
      <c r="AL58" s="381" t="e">
        <f>新建!AN125</f>
        <v>#DIV/0!</v>
      </c>
      <c r="AM58" s="370" t="str">
        <f>新建!AO125</f>
        <v>暂停施工，施工人员无法出入</v>
      </c>
      <c r="AN58" s="370">
        <f>新建!AP125</f>
        <v>0</v>
      </c>
      <c r="AO58" s="370">
        <f>新建!AQ125</f>
        <v>0</v>
      </c>
      <c r="AP58" s="370">
        <f>新建!AR125</f>
        <v>0</v>
      </c>
      <c r="AQ58" s="370">
        <f>新建!AS125</f>
        <v>0</v>
      </c>
      <c r="AR58" s="370">
        <f>新建!AT125</f>
        <v>0</v>
      </c>
      <c r="AS58" s="370">
        <f>新建!AU125</f>
        <v>1167</v>
      </c>
      <c r="AT58" s="370">
        <f>新建!AV125</f>
        <v>0</v>
      </c>
      <c r="AU58" s="370">
        <f>新建!AW125</f>
        <v>1167</v>
      </c>
      <c r="AV58" s="370">
        <f>新建!AX125</f>
        <v>0</v>
      </c>
      <c r="AW58" s="370">
        <f>新建!AY125</f>
        <v>0</v>
      </c>
      <c r="AX58" s="370">
        <f>新建!AZ125</f>
        <v>0</v>
      </c>
      <c r="AY58" s="370">
        <f>新建!BA125</f>
        <v>0</v>
      </c>
      <c r="AZ58" s="370">
        <f>新建!BB125</f>
        <v>0</v>
      </c>
      <c r="BA58" s="370">
        <f>新建!BC125</f>
        <v>0</v>
      </c>
      <c r="BB58" s="370">
        <f>新建!BD125</f>
        <v>0</v>
      </c>
      <c r="BC58" s="370" t="str">
        <f>新建!BF125</f>
        <v>教育专班</v>
      </c>
      <c r="BD58" s="370" t="str">
        <f>新建!BG125</f>
        <v>州教育局</v>
      </c>
      <c r="BE58" s="370" t="str">
        <f>新建!BH125</f>
        <v>阿依古丽·白仙阿里</v>
      </c>
      <c r="BF58" s="370" t="str">
        <f>新建!BI125</f>
        <v>阿克陶县</v>
      </c>
      <c r="BG58" s="370" t="str">
        <f>新建!BJ125</f>
        <v>艾尼瓦尔·吾布力</v>
      </c>
      <c r="BH58" s="370" t="str">
        <f>新建!BK125</f>
        <v>阿克陶县教育局</v>
      </c>
      <c r="BI58" s="370" t="str">
        <f>新建!BL125</f>
        <v>阿不都乃比·阿不都热依木</v>
      </c>
      <c r="BJ58" s="370">
        <f>新建!BM125</f>
        <v>13379707050</v>
      </c>
      <c r="BK58" s="370">
        <f>新建!BN125</f>
        <v>0</v>
      </c>
      <c r="BL58" s="370">
        <f>新建!BO125</f>
        <v>0</v>
      </c>
      <c r="BM58" s="370">
        <f>新建!BP125</f>
        <v>0</v>
      </c>
      <c r="BN58" s="370">
        <f>新建!BQ125</f>
        <v>0</v>
      </c>
      <c r="BO58" s="370" t="str">
        <f>新建!BR125</f>
        <v>5.8号调整</v>
      </c>
    </row>
    <row r="59" ht="42" customHeight="1" spans="1:67">
      <c r="A59" s="370">
        <f>新建!A126</f>
        <v>97</v>
      </c>
      <c r="B59" s="370">
        <f>新建!B126</f>
        <v>1</v>
      </c>
      <c r="C59" s="370" t="str">
        <f>新建!C126</f>
        <v>阿克陶县</v>
      </c>
      <c r="D59" s="370">
        <f>新建!D126</f>
        <v>1</v>
      </c>
      <c r="E59" s="370">
        <f>新建!E126</f>
        <v>1096</v>
      </c>
      <c r="F59" s="370" t="str">
        <f>新建!F126</f>
        <v>阿克陶县2022年巩固教育脱贫攻坚同乡村振兴有效衔接中央自治区资金建设项目</v>
      </c>
      <c r="G59" s="370" t="str">
        <f>新建!G126</f>
        <v>对13所学校进行清洁供暖、运动场地改造及相关配套设施</v>
      </c>
      <c r="H59" s="370">
        <f>新建!H126</f>
        <v>1096</v>
      </c>
      <c r="I59" s="370">
        <f>新建!I126</f>
        <v>0</v>
      </c>
      <c r="J59" s="370">
        <f>新建!J126</f>
        <v>1096</v>
      </c>
      <c r="K59" s="370">
        <f>新建!K126</f>
        <v>1</v>
      </c>
      <c r="L59" s="370">
        <f>新建!L126</f>
        <v>1</v>
      </c>
      <c r="M59" s="370">
        <f>新建!M126</f>
        <v>1</v>
      </c>
      <c r="N59" s="370">
        <f>新建!N126</f>
        <v>1</v>
      </c>
      <c r="O59" s="370">
        <f>新建!O126</f>
        <v>1</v>
      </c>
      <c r="P59" s="370">
        <f>新建!P126</f>
        <v>0</v>
      </c>
      <c r="Q59" s="370">
        <f>新建!Q126</f>
        <v>1</v>
      </c>
      <c r="R59" s="370">
        <f>新建!R126</f>
        <v>0</v>
      </c>
      <c r="S59" s="370">
        <f>新建!T126</f>
        <v>0</v>
      </c>
      <c r="T59" s="370">
        <f>新建!V126</f>
        <v>1</v>
      </c>
      <c r="U59" s="370">
        <f>新建!W126</f>
        <v>1096</v>
      </c>
      <c r="V59" s="370">
        <f>新建!X126</f>
        <v>1096</v>
      </c>
      <c r="W59" s="370">
        <f>新建!Y126</f>
        <v>0</v>
      </c>
      <c r="X59" s="370">
        <f>新建!Z126</f>
        <v>1096</v>
      </c>
      <c r="Y59" s="370">
        <f>新建!AA126</f>
        <v>1096</v>
      </c>
      <c r="Z59" s="381">
        <f>新建!AB126</f>
        <v>1</v>
      </c>
      <c r="AA59" s="370">
        <f>新建!AC126</f>
        <v>500</v>
      </c>
      <c r="AB59" s="370">
        <f>新建!AD126</f>
        <v>0</v>
      </c>
      <c r="AC59" s="370">
        <f>新建!AE126</f>
        <v>0</v>
      </c>
      <c r="AD59" s="370">
        <f>新建!AF126</f>
        <v>0</v>
      </c>
      <c r="AE59" s="370">
        <f>新建!AG126</f>
        <v>822</v>
      </c>
      <c r="AF59" s="370">
        <f>新建!AH126</f>
        <v>274</v>
      </c>
      <c r="AG59" s="389">
        <f>新建!AI126</f>
        <v>44737</v>
      </c>
      <c r="AH59" s="370">
        <f>新建!AJ126</f>
        <v>1</v>
      </c>
      <c r="AI59" s="370">
        <f>新建!AK126</f>
        <v>0</v>
      </c>
      <c r="AJ59" s="370">
        <f>新建!AL126</f>
        <v>0</v>
      </c>
      <c r="AK59" s="370">
        <f>新建!AM126</f>
        <v>0</v>
      </c>
      <c r="AL59" s="381" t="e">
        <f>新建!AN126</f>
        <v>#DIV/0!</v>
      </c>
      <c r="AM59" s="370" t="str">
        <f>新建!AO126</f>
        <v>暂停施工，施工人员无法出入</v>
      </c>
      <c r="AN59" s="370">
        <f>新建!AP126</f>
        <v>0</v>
      </c>
      <c r="AO59" s="370">
        <f>新建!AQ126</f>
        <v>0</v>
      </c>
      <c r="AP59" s="370" t="str">
        <f>新建!AR126</f>
        <v>固投部分不足500万</v>
      </c>
      <c r="AQ59" s="370">
        <f>新建!AS126</f>
        <v>0</v>
      </c>
      <c r="AR59" s="370">
        <f>新建!AT126</f>
        <v>0</v>
      </c>
      <c r="AS59" s="370">
        <f>新建!AU126</f>
        <v>1096</v>
      </c>
      <c r="AT59" s="370">
        <f>新建!AV126</f>
        <v>0</v>
      </c>
      <c r="AU59" s="370">
        <f>新建!AW126</f>
        <v>1096</v>
      </c>
      <c r="AV59" s="370">
        <f>新建!AX126</f>
        <v>0</v>
      </c>
      <c r="AW59" s="370">
        <f>新建!AY126</f>
        <v>0</v>
      </c>
      <c r="AX59" s="370">
        <f>新建!AZ126</f>
        <v>0</v>
      </c>
      <c r="AY59" s="370">
        <f>新建!BA126</f>
        <v>0</v>
      </c>
      <c r="AZ59" s="370">
        <f>新建!BB126</f>
        <v>0</v>
      </c>
      <c r="BA59" s="370">
        <f>新建!BC126</f>
        <v>0</v>
      </c>
      <c r="BB59" s="370">
        <f>新建!BD126</f>
        <v>0</v>
      </c>
      <c r="BC59" s="370" t="str">
        <f>新建!BF126</f>
        <v>教育专班</v>
      </c>
      <c r="BD59" s="370" t="str">
        <f>新建!BG126</f>
        <v>州教育局</v>
      </c>
      <c r="BE59" s="370" t="str">
        <f>新建!BH126</f>
        <v>阿依古丽·白仙阿里</v>
      </c>
      <c r="BF59" s="370" t="str">
        <f>新建!BI126</f>
        <v>阿克陶县</v>
      </c>
      <c r="BG59" s="370" t="str">
        <f>新建!BJ126</f>
        <v>艾尼瓦尔·吾布力</v>
      </c>
      <c r="BH59" s="370" t="str">
        <f>新建!BK126</f>
        <v>阿克陶县教育局</v>
      </c>
      <c r="BI59" s="370" t="str">
        <f>新建!BL126</f>
        <v>阿不都乃比·阿不都热依木</v>
      </c>
      <c r="BJ59" s="370">
        <f>新建!BM126</f>
        <v>13379707050</v>
      </c>
      <c r="BK59" s="370">
        <f>新建!BN126</f>
        <v>0</v>
      </c>
      <c r="BL59" s="370">
        <f>新建!BO126</f>
        <v>0</v>
      </c>
      <c r="BM59" s="370">
        <f>新建!BP126</f>
        <v>0</v>
      </c>
      <c r="BN59" s="370">
        <f>新建!BQ126</f>
        <v>0</v>
      </c>
      <c r="BO59" s="370" t="str">
        <f>新建!BR126</f>
        <v>5.8号调整</v>
      </c>
    </row>
    <row r="60" ht="42" customHeight="1" spans="1:67">
      <c r="A60" s="370">
        <f>新建!A127</f>
        <v>98</v>
      </c>
      <c r="B60" s="370">
        <f>新建!B127</f>
        <v>1</v>
      </c>
      <c r="C60" s="370" t="str">
        <f>新建!C127</f>
        <v>阿克陶县</v>
      </c>
      <c r="D60" s="370">
        <f>新建!D127</f>
        <v>1</v>
      </c>
      <c r="E60" s="370">
        <f>新建!E127</f>
        <v>200</v>
      </c>
      <c r="F60" s="370" t="str">
        <f>新建!F127</f>
        <v>阿克陶县皮拉勒乡第二中学学生生活用房建设项目</v>
      </c>
      <c r="G60" s="370" t="str">
        <f>新建!G127</f>
        <v>扩建学生食堂1000平方米、学生宿舍2000平方米及配套附属工程</v>
      </c>
      <c r="H60" s="370">
        <f>新建!H127</f>
        <v>800</v>
      </c>
      <c r="I60" s="370">
        <f>新建!I127</f>
        <v>0</v>
      </c>
      <c r="J60" s="370">
        <f>新建!J127</f>
        <v>800</v>
      </c>
      <c r="K60" s="370">
        <f>新建!K127</f>
        <v>1</v>
      </c>
      <c r="L60" s="370">
        <f>新建!L127</f>
        <v>1</v>
      </c>
      <c r="M60" s="370">
        <f>新建!M127</f>
        <v>1</v>
      </c>
      <c r="N60" s="370">
        <f>新建!N127</f>
        <v>1</v>
      </c>
      <c r="O60" s="370">
        <f>新建!O127</f>
        <v>1</v>
      </c>
      <c r="P60" s="370">
        <f>新建!P127</f>
        <v>0</v>
      </c>
      <c r="Q60" s="370">
        <f>新建!Q127</f>
        <v>1</v>
      </c>
      <c r="R60" s="370">
        <f>新建!R127</f>
        <v>0</v>
      </c>
      <c r="S60" s="370">
        <f>新建!T127</f>
        <v>0</v>
      </c>
      <c r="T60" s="370">
        <f>新建!V127</f>
        <v>1</v>
      </c>
      <c r="U60" s="370">
        <f>新建!W127</f>
        <v>800</v>
      </c>
      <c r="V60" s="370">
        <f>新建!X127</f>
        <v>800</v>
      </c>
      <c r="W60" s="370">
        <f>新建!Y127</f>
        <v>0</v>
      </c>
      <c r="X60" s="370">
        <f>新建!Z127</f>
        <v>800</v>
      </c>
      <c r="Y60" s="370">
        <f>新建!AA127</f>
        <v>520</v>
      </c>
      <c r="Z60" s="381">
        <f>新建!AB127</f>
        <v>0.65</v>
      </c>
      <c r="AA60" s="370">
        <f>新建!AC127</f>
        <v>100</v>
      </c>
      <c r="AB60" s="370">
        <f>新建!AD127</f>
        <v>1</v>
      </c>
      <c r="AC60" s="370">
        <f>新建!AE127</f>
        <v>0</v>
      </c>
      <c r="AD60" s="370">
        <f>新建!AF127</f>
        <v>0</v>
      </c>
      <c r="AE60" s="370">
        <f>新建!AG127</f>
        <v>600</v>
      </c>
      <c r="AF60" s="370">
        <f>新建!AH127</f>
        <v>-80</v>
      </c>
      <c r="AG60" s="389">
        <f>新建!AI127</f>
        <v>44732</v>
      </c>
      <c r="AH60" s="370">
        <f>新建!AJ127</f>
        <v>1</v>
      </c>
      <c r="AI60" s="370">
        <f>新建!AK127</f>
        <v>0</v>
      </c>
      <c r="AJ60" s="370">
        <f>新建!AL127</f>
        <v>0</v>
      </c>
      <c r="AK60" s="370">
        <f>新建!AM127</f>
        <v>0</v>
      </c>
      <c r="AL60" s="381" t="e">
        <f>新建!AN127</f>
        <v>#DIV/0!</v>
      </c>
      <c r="AM60" s="370" t="str">
        <f>新建!AO127</f>
        <v>暂停施工，因钢筋在喀什，无法运送</v>
      </c>
      <c r="AN60" s="370">
        <f>新建!AP127</f>
        <v>0</v>
      </c>
      <c r="AO60" s="370">
        <f>新建!AQ127</f>
        <v>0</v>
      </c>
      <c r="AP60" s="370">
        <f>新建!AR127</f>
        <v>0</v>
      </c>
      <c r="AQ60" s="370">
        <f>新建!AS127</f>
        <v>0</v>
      </c>
      <c r="AR60" s="370">
        <f>新建!AT127</f>
        <v>0</v>
      </c>
      <c r="AS60" s="370">
        <f>新建!AU127</f>
        <v>800</v>
      </c>
      <c r="AT60" s="370">
        <f>新建!AV127</f>
        <v>0</v>
      </c>
      <c r="AU60" s="370">
        <f>新建!AW127</f>
        <v>0</v>
      </c>
      <c r="AV60" s="370">
        <f>新建!AX127</f>
        <v>0</v>
      </c>
      <c r="AW60" s="370">
        <f>新建!AY127</f>
        <v>0</v>
      </c>
      <c r="AX60" s="370">
        <f>新建!AZ127</f>
        <v>800</v>
      </c>
      <c r="AY60" s="370">
        <f>新建!BA127</f>
        <v>0</v>
      </c>
      <c r="AZ60" s="370">
        <f>新建!BB127</f>
        <v>0</v>
      </c>
      <c r="BA60" s="370">
        <f>新建!BC127</f>
        <v>0</v>
      </c>
      <c r="BB60" s="370">
        <f>新建!BD127</f>
        <v>0</v>
      </c>
      <c r="BC60" s="370" t="str">
        <f>新建!BF127</f>
        <v>教育专班</v>
      </c>
      <c r="BD60" s="370" t="str">
        <f>新建!BG127</f>
        <v>州教育局</v>
      </c>
      <c r="BE60" s="370" t="str">
        <f>新建!BH127</f>
        <v>阿依古丽·白仙阿里</v>
      </c>
      <c r="BF60" s="370" t="str">
        <f>新建!BI127</f>
        <v>阿克陶县</v>
      </c>
      <c r="BG60" s="370" t="str">
        <f>新建!BJ127</f>
        <v>艾尼瓦尔·吾布力</v>
      </c>
      <c r="BH60" s="370" t="str">
        <f>新建!BK127</f>
        <v>阿克陶县教育局</v>
      </c>
      <c r="BI60" s="370" t="str">
        <f>新建!BL127</f>
        <v>阿不都乃比·阿不都热依木</v>
      </c>
      <c r="BJ60" s="370">
        <f>新建!BM127</f>
        <v>13379707050</v>
      </c>
      <c r="BK60" s="370">
        <f>新建!BN127</f>
        <v>0</v>
      </c>
      <c r="BL60" s="370">
        <f>新建!BO127</f>
        <v>0</v>
      </c>
      <c r="BM60" s="370">
        <f>新建!BP127</f>
        <v>0</v>
      </c>
      <c r="BN60" s="370">
        <f>新建!BQ127</f>
        <v>0</v>
      </c>
      <c r="BO60" s="370">
        <f>新建!BR127</f>
        <v>0</v>
      </c>
    </row>
    <row r="61" ht="42" customHeight="1" spans="1:67">
      <c r="A61" s="370">
        <f>新建!A93</f>
        <v>70</v>
      </c>
      <c r="B61" s="370">
        <f>新建!B93</f>
        <v>1</v>
      </c>
      <c r="C61" s="370" t="str">
        <f>新建!C93</f>
        <v>阿克陶县</v>
      </c>
      <c r="D61" s="370">
        <f>新建!D93</f>
        <v>1</v>
      </c>
      <c r="E61" s="370">
        <f>新建!E93</f>
        <v>519</v>
      </c>
      <c r="F61" s="370" t="str">
        <f>新建!F93</f>
        <v>阿克陶县2022年塔尔乡村级道路建设项目</v>
      </c>
      <c r="G61" s="370" t="str">
        <f>新建!G93</f>
        <v>硬化道路8.1公里</v>
      </c>
      <c r="H61" s="370">
        <f>新建!H93</f>
        <v>650</v>
      </c>
      <c r="I61" s="370">
        <f>新建!I93</f>
        <v>0</v>
      </c>
      <c r="J61" s="370">
        <f>新建!J93</f>
        <v>650</v>
      </c>
      <c r="K61" s="370">
        <f>新建!K93</f>
        <v>1</v>
      </c>
      <c r="L61" s="370">
        <f>新建!L93</f>
        <v>1</v>
      </c>
      <c r="M61" s="370">
        <f>新建!M93</f>
        <v>1</v>
      </c>
      <c r="N61" s="370">
        <f>新建!N93</f>
        <v>1</v>
      </c>
      <c r="O61" s="370">
        <f>新建!O93</f>
        <v>1</v>
      </c>
      <c r="P61" s="370">
        <f>新建!P93</f>
        <v>0</v>
      </c>
      <c r="Q61" s="370">
        <f>新建!Q93</f>
        <v>1</v>
      </c>
      <c r="R61" s="370">
        <f>新建!R93</f>
        <v>0</v>
      </c>
      <c r="S61" s="370">
        <f>新建!T93</f>
        <v>0</v>
      </c>
      <c r="T61" s="370">
        <f>新建!V93</f>
        <v>1</v>
      </c>
      <c r="U61" s="370">
        <f>新建!W93</f>
        <v>650</v>
      </c>
      <c r="V61" s="370">
        <f>新建!X93</f>
        <v>650</v>
      </c>
      <c r="W61" s="370">
        <f>新建!Y93</f>
        <v>0</v>
      </c>
      <c r="X61" s="370">
        <f>新建!Z93</f>
        <v>650</v>
      </c>
      <c r="Y61" s="370">
        <f>新建!AA93</f>
        <v>650</v>
      </c>
      <c r="Z61" s="381">
        <f>新建!AB93</f>
        <v>1</v>
      </c>
      <c r="AA61" s="370">
        <f>新建!AC93</f>
        <v>650</v>
      </c>
      <c r="AB61" s="370">
        <f>新建!AD93</f>
        <v>1</v>
      </c>
      <c r="AC61" s="370">
        <f>新建!AE93</f>
        <v>455</v>
      </c>
      <c r="AD61" s="370">
        <f>新建!AF93</f>
        <v>0</v>
      </c>
      <c r="AE61" s="370">
        <f>新建!AG93</f>
        <v>487.5</v>
      </c>
      <c r="AF61" s="370">
        <f>新建!AH93</f>
        <v>162.5</v>
      </c>
      <c r="AG61" s="389">
        <f>新建!AI93</f>
        <v>44696</v>
      </c>
      <c r="AH61" s="370">
        <f>新建!AJ93</f>
        <v>1</v>
      </c>
      <c r="AI61" s="370">
        <f>新建!AK93</f>
        <v>0</v>
      </c>
      <c r="AJ61" s="370">
        <f>新建!AL93</f>
        <v>15</v>
      </c>
      <c r="AK61" s="370">
        <f>新建!AM93</f>
        <v>15</v>
      </c>
      <c r="AL61" s="381">
        <f>新建!AN93</f>
        <v>1</v>
      </c>
      <c r="AM61" s="370" t="str">
        <f>新建!AO93</f>
        <v>完工</v>
      </c>
      <c r="AN61" s="370">
        <f>新建!AP93</f>
        <v>0</v>
      </c>
      <c r="AO61" s="370">
        <f>新建!AQ93</f>
        <v>0</v>
      </c>
      <c r="AP61" s="370">
        <f>新建!AR93</f>
        <v>0</v>
      </c>
      <c r="AQ61" s="370">
        <f>新建!AS93</f>
        <v>0</v>
      </c>
      <c r="AR61" s="370">
        <f>新建!AT93</f>
        <v>0</v>
      </c>
      <c r="AS61" s="370">
        <f>新建!AU93</f>
        <v>650</v>
      </c>
      <c r="AT61" s="370">
        <f>新建!AV93</f>
        <v>0</v>
      </c>
      <c r="AU61" s="370">
        <f>新建!AW93</f>
        <v>0</v>
      </c>
      <c r="AV61" s="370">
        <f>新建!AX93</f>
        <v>0</v>
      </c>
      <c r="AW61" s="370">
        <f>新建!AY93</f>
        <v>650</v>
      </c>
      <c r="AX61" s="370">
        <f>新建!AZ93</f>
        <v>0</v>
      </c>
      <c r="AY61" s="370">
        <f>新建!BA93</f>
        <v>0</v>
      </c>
      <c r="AZ61" s="370">
        <f>新建!BB93</f>
        <v>0</v>
      </c>
      <c r="BA61" s="370">
        <f>新建!BC93</f>
        <v>0</v>
      </c>
      <c r="BB61" s="370">
        <f>新建!BD93</f>
        <v>0</v>
      </c>
      <c r="BC61" s="370" t="str">
        <f>新建!BF93</f>
        <v>交通专班</v>
      </c>
      <c r="BD61" s="370" t="str">
        <f>新建!BG93</f>
        <v>州交通运输局</v>
      </c>
      <c r="BE61" s="370" t="str">
        <f>新建!BH93</f>
        <v>吴显俊</v>
      </c>
      <c r="BF61" s="370" t="str">
        <f>新建!BI93</f>
        <v>阿克陶县</v>
      </c>
      <c r="BG61" s="370" t="str">
        <f>新建!BJ93</f>
        <v>王峰</v>
      </c>
      <c r="BH61" s="370" t="str">
        <f>新建!BK93</f>
        <v>塔尔塔吉克民族乡人民政府</v>
      </c>
      <c r="BI61" s="370" t="str">
        <f>新建!BL93</f>
        <v>白海清</v>
      </c>
      <c r="BJ61" s="370">
        <f>新建!BM93</f>
        <v>15809081468</v>
      </c>
      <c r="BK61" s="370">
        <f>新建!BN93</f>
        <v>0</v>
      </c>
      <c r="BL61" s="370">
        <f>新建!BO93</f>
        <v>0</v>
      </c>
      <c r="BM61" s="370">
        <f>新建!BP93</f>
        <v>0</v>
      </c>
      <c r="BN61" s="370">
        <f>新建!BQ93</f>
        <v>0</v>
      </c>
      <c r="BO61" s="370" t="str">
        <f>新建!BR93</f>
        <v>6.19日替换</v>
      </c>
    </row>
    <row r="62" ht="42" customHeight="1" spans="1:67">
      <c r="A62" s="370">
        <f>新建!A140</f>
        <v>110</v>
      </c>
      <c r="B62" s="370">
        <f>新建!B140</f>
        <v>1</v>
      </c>
      <c r="C62" s="370" t="str">
        <f>新建!C140</f>
        <v>阿克陶县</v>
      </c>
      <c r="D62" s="370">
        <f>新建!D140</f>
        <v>1</v>
      </c>
      <c r="E62" s="370">
        <f>新建!E140</f>
        <v>500</v>
      </c>
      <c r="F62" s="370" t="str">
        <f>新建!F140</f>
        <v>阿克陶县疾控、应急中心能力提升工程</v>
      </c>
      <c r="G62" s="370" t="str">
        <f>新建!G140</f>
        <v>新建医疗物资储备中心800平方米及配套附属设施建设</v>
      </c>
      <c r="H62" s="370">
        <f>新建!H140</f>
        <v>500</v>
      </c>
      <c r="I62" s="370">
        <f>新建!I140</f>
        <v>0</v>
      </c>
      <c r="J62" s="370">
        <f>新建!J140</f>
        <v>500</v>
      </c>
      <c r="K62" s="370">
        <f>新建!K140</f>
        <v>1</v>
      </c>
      <c r="L62" s="370">
        <f>新建!L140</f>
        <v>1</v>
      </c>
      <c r="M62" s="370">
        <f>新建!M140</f>
        <v>1</v>
      </c>
      <c r="N62" s="370">
        <f>新建!N140</f>
        <v>1</v>
      </c>
      <c r="O62" s="370">
        <f>新建!O140</f>
        <v>1</v>
      </c>
      <c r="P62" s="370">
        <f>新建!P140</f>
        <v>0</v>
      </c>
      <c r="Q62" s="370">
        <f>新建!Q140</f>
        <v>1</v>
      </c>
      <c r="R62" s="370">
        <f>新建!R140</f>
        <v>0</v>
      </c>
      <c r="S62" s="370">
        <f>新建!T140</f>
        <v>0</v>
      </c>
      <c r="T62" s="370">
        <f>新建!V140</f>
        <v>1</v>
      </c>
      <c r="U62" s="370">
        <f>新建!W140</f>
        <v>500</v>
      </c>
      <c r="V62" s="370">
        <f>新建!X140</f>
        <v>500</v>
      </c>
      <c r="W62" s="370">
        <f>新建!Y140</f>
        <v>0</v>
      </c>
      <c r="X62" s="370">
        <f>新建!Z140</f>
        <v>500</v>
      </c>
      <c r="Y62" s="370">
        <f>新建!AA140</f>
        <v>500</v>
      </c>
      <c r="Z62" s="381">
        <f>新建!AB140</f>
        <v>1</v>
      </c>
      <c r="AA62" s="370">
        <f>新建!AC140</f>
        <v>300</v>
      </c>
      <c r="AB62" s="370">
        <f>新建!AD140</f>
        <v>1</v>
      </c>
      <c r="AC62" s="370">
        <f>新建!AE140</f>
        <v>382</v>
      </c>
      <c r="AD62" s="370">
        <f>新建!AF140</f>
        <v>0</v>
      </c>
      <c r="AE62" s="370">
        <f>新建!AG140</f>
        <v>375</v>
      </c>
      <c r="AF62" s="370">
        <f>新建!AH140</f>
        <v>125</v>
      </c>
      <c r="AG62" s="389">
        <f>新建!AI140</f>
        <v>44617</v>
      </c>
      <c r="AH62" s="370">
        <f>新建!AJ140</f>
        <v>1</v>
      </c>
      <c r="AI62" s="370">
        <f>新建!AK140</f>
        <v>0</v>
      </c>
      <c r="AJ62" s="370">
        <f>新建!AL140</f>
        <v>20</v>
      </c>
      <c r="AK62" s="370">
        <f>新建!AM140</f>
        <v>20</v>
      </c>
      <c r="AL62" s="381">
        <f>新建!AN140</f>
        <v>1</v>
      </c>
      <c r="AM62" s="370" t="str">
        <f>新建!AO140</f>
        <v>完工</v>
      </c>
      <c r="AN62" s="370">
        <f>新建!AP140</f>
        <v>0</v>
      </c>
      <c r="AO62" s="370">
        <f>新建!AQ140</f>
        <v>0</v>
      </c>
      <c r="AP62" s="370">
        <f>新建!AR140</f>
        <v>0</v>
      </c>
      <c r="AQ62" s="370">
        <f>新建!AS140</f>
        <v>0</v>
      </c>
      <c r="AR62" s="370">
        <f>新建!AT140</f>
        <v>0</v>
      </c>
      <c r="AS62" s="370">
        <f>新建!AU140</f>
        <v>500</v>
      </c>
      <c r="AT62" s="370">
        <f>新建!AV140</f>
        <v>0</v>
      </c>
      <c r="AU62" s="370">
        <f>新建!AW140</f>
        <v>0</v>
      </c>
      <c r="AV62" s="370">
        <f>新建!AX140</f>
        <v>0</v>
      </c>
      <c r="AW62" s="370">
        <f>新建!AY140</f>
        <v>0</v>
      </c>
      <c r="AX62" s="370">
        <f>新建!AZ140</f>
        <v>500</v>
      </c>
      <c r="AY62" s="370">
        <f>新建!BA140</f>
        <v>0</v>
      </c>
      <c r="AZ62" s="370">
        <f>新建!BB140</f>
        <v>0</v>
      </c>
      <c r="BA62" s="370">
        <f>新建!BC140</f>
        <v>0</v>
      </c>
      <c r="BB62" s="370">
        <f>新建!BD140</f>
        <v>0</v>
      </c>
      <c r="BC62" s="370" t="str">
        <f>新建!BF140</f>
        <v>卫生专班</v>
      </c>
      <c r="BD62" s="370" t="str">
        <f>新建!BG140</f>
        <v>州卫健委</v>
      </c>
      <c r="BE62" s="370" t="str">
        <f>新建!BH140</f>
        <v>王良森</v>
      </c>
      <c r="BF62" s="370" t="str">
        <f>新建!BI140</f>
        <v>阿克陶县</v>
      </c>
      <c r="BG62" s="370" t="str">
        <f>新建!BJ140</f>
        <v>王峰</v>
      </c>
      <c r="BH62" s="370" t="str">
        <f>新建!BK140</f>
        <v>阿克陶县卫健委</v>
      </c>
      <c r="BI62" s="370" t="str">
        <f>新建!BL140</f>
        <v>蒋心灵</v>
      </c>
      <c r="BJ62" s="370">
        <f>新建!BM140</f>
        <v>13899491588</v>
      </c>
      <c r="BK62" s="370" t="str">
        <f>新建!BN140</f>
        <v>王新利</v>
      </c>
      <c r="BL62" s="370">
        <f>新建!BO140</f>
        <v>13369082822</v>
      </c>
      <c r="BM62" s="370" t="str">
        <f>新建!BP140</f>
        <v>县城</v>
      </c>
      <c r="BN62" s="370">
        <f>新建!BQ140</f>
        <v>0</v>
      </c>
      <c r="BO62" s="370">
        <f>新建!BR140</f>
        <v>0</v>
      </c>
    </row>
    <row r="63" ht="42" customHeight="1" spans="1:67">
      <c r="A63" s="370">
        <f>新建!A150</f>
        <v>118</v>
      </c>
      <c r="B63" s="370">
        <f>新建!B150</f>
        <v>1</v>
      </c>
      <c r="C63" s="370" t="str">
        <f>新建!C150</f>
        <v>阿克陶县</v>
      </c>
      <c r="D63" s="370">
        <f>新建!D150</f>
        <v>1</v>
      </c>
      <c r="E63" s="370">
        <f>新建!E150</f>
        <v>9000</v>
      </c>
      <c r="F63" s="370" t="str">
        <f>新建!F150</f>
        <v>克州阿克陶县汉代古城基础设施建设项目</v>
      </c>
      <c r="G63" s="370" t="str">
        <f>新建!G150</f>
        <v>新建游客服务用房1000平方米、生态停车场2座4000平方米配套附属设施建设</v>
      </c>
      <c r="H63" s="370">
        <f>新建!H150</f>
        <v>11250</v>
      </c>
      <c r="I63" s="370">
        <f>新建!I150</f>
        <v>0</v>
      </c>
      <c r="J63" s="370">
        <f>新建!J150</f>
        <v>9000</v>
      </c>
      <c r="K63" s="370">
        <f>新建!K150</f>
        <v>1</v>
      </c>
      <c r="L63" s="370">
        <f>新建!L150</f>
        <v>1</v>
      </c>
      <c r="M63" s="370">
        <f>新建!M150</f>
        <v>1</v>
      </c>
      <c r="N63" s="370">
        <f>新建!N150</f>
        <v>1</v>
      </c>
      <c r="O63" s="370">
        <f>新建!O150</f>
        <v>1</v>
      </c>
      <c r="P63" s="370">
        <f>新建!P150</f>
        <v>0</v>
      </c>
      <c r="Q63" s="370">
        <f>新建!Q150</f>
        <v>1</v>
      </c>
      <c r="R63" s="370">
        <f>新建!R150</f>
        <v>0</v>
      </c>
      <c r="S63" s="370">
        <f>新建!T150</f>
        <v>0</v>
      </c>
      <c r="T63" s="370">
        <f>新建!V150</f>
        <v>1</v>
      </c>
      <c r="U63" s="370">
        <f>新建!W150</f>
        <v>9000</v>
      </c>
      <c r="V63" s="370">
        <f>新建!X150</f>
        <v>9000</v>
      </c>
      <c r="W63" s="370">
        <f>新建!Y150</f>
        <v>0</v>
      </c>
      <c r="X63" s="370">
        <f>新建!Z150</f>
        <v>9000</v>
      </c>
      <c r="Y63" s="370">
        <f>新建!AA150</f>
        <v>6500</v>
      </c>
      <c r="Z63" s="381">
        <f>新建!AB150</f>
        <v>0.722222222222222</v>
      </c>
      <c r="AA63" s="370">
        <f>新建!AC150</f>
        <v>4000</v>
      </c>
      <c r="AB63" s="370">
        <f>新建!AD150</f>
        <v>1</v>
      </c>
      <c r="AC63" s="370">
        <f>新建!AE150</f>
        <v>6129</v>
      </c>
      <c r="AD63" s="370">
        <f>新建!AF150</f>
        <v>0</v>
      </c>
      <c r="AE63" s="370">
        <f>新建!AG150</f>
        <v>6750</v>
      </c>
      <c r="AF63" s="370">
        <f>新建!AH150</f>
        <v>-250</v>
      </c>
      <c r="AG63" s="389">
        <f>新建!AI150</f>
        <v>44681</v>
      </c>
      <c r="AH63" s="370">
        <f>新建!AJ150</f>
        <v>1</v>
      </c>
      <c r="AI63" s="370">
        <f>新建!AK150</f>
        <v>0</v>
      </c>
      <c r="AJ63" s="370">
        <f>新建!AL150</f>
        <v>0</v>
      </c>
      <c r="AK63" s="370">
        <f>新建!AM150</f>
        <v>0</v>
      </c>
      <c r="AL63" s="381" t="e">
        <f>新建!AN150</f>
        <v>#DIV/0!</v>
      </c>
      <c r="AM63" s="370" t="str">
        <f>新建!AO150</f>
        <v>主体施工</v>
      </c>
      <c r="AN63" s="370">
        <f>新建!AP150</f>
        <v>0</v>
      </c>
      <c r="AO63" s="370">
        <f>新建!AQ150</f>
        <v>0</v>
      </c>
      <c r="AP63" s="370">
        <f>新建!AR150</f>
        <v>0</v>
      </c>
      <c r="AQ63" s="370">
        <f>新建!AS150</f>
        <v>0</v>
      </c>
      <c r="AR63" s="370">
        <f>新建!AT150</f>
        <v>0</v>
      </c>
      <c r="AS63" s="370">
        <f>新建!AU150</f>
        <v>9000</v>
      </c>
      <c r="AT63" s="370">
        <f>新建!AV150</f>
        <v>0</v>
      </c>
      <c r="AU63" s="370">
        <f>新建!AW150</f>
        <v>0</v>
      </c>
      <c r="AV63" s="370">
        <f>新建!AX150</f>
        <v>0</v>
      </c>
      <c r="AW63" s="370">
        <f>新建!AY150</f>
        <v>0</v>
      </c>
      <c r="AX63" s="370">
        <f>新建!AZ150</f>
        <v>0</v>
      </c>
      <c r="AY63" s="370">
        <f>新建!BA150</f>
        <v>9000</v>
      </c>
      <c r="AZ63" s="370">
        <f>新建!BB150</f>
        <v>0</v>
      </c>
      <c r="BA63" s="370">
        <f>新建!BC150</f>
        <v>0</v>
      </c>
      <c r="BB63" s="370">
        <f>新建!BD150</f>
        <v>0</v>
      </c>
      <c r="BC63" s="370" t="str">
        <f>新建!BF150</f>
        <v>文化体育旅游专班</v>
      </c>
      <c r="BD63" s="370" t="str">
        <f>新建!BG150</f>
        <v>州文旅局</v>
      </c>
      <c r="BE63" s="370" t="str">
        <f>新建!BH150</f>
        <v>马中阳</v>
      </c>
      <c r="BF63" s="370" t="str">
        <f>新建!BI150</f>
        <v>阿克陶县</v>
      </c>
      <c r="BG63" s="370" t="str">
        <f>新建!BJ150</f>
        <v>张伟</v>
      </c>
      <c r="BH63" s="370" t="str">
        <f>新建!BK150</f>
        <v>阿克陶县文旅局</v>
      </c>
      <c r="BI63" s="370" t="str">
        <f>新建!BL150</f>
        <v>冯东明</v>
      </c>
      <c r="BJ63" s="370">
        <f>新建!BM150</f>
        <v>13899485857</v>
      </c>
      <c r="BK63" s="370">
        <f>新建!BN150</f>
        <v>0</v>
      </c>
      <c r="BL63" s="370">
        <f>新建!BO150</f>
        <v>0</v>
      </c>
      <c r="BM63" s="370">
        <f>新建!BP150</f>
        <v>0</v>
      </c>
      <c r="BN63" s="370">
        <f>新建!BQ150</f>
        <v>0</v>
      </c>
      <c r="BO63" s="370">
        <f>新建!BR150</f>
        <v>0</v>
      </c>
    </row>
    <row r="64" ht="42" customHeight="1" spans="1:67">
      <c r="A64" s="370">
        <f>新建!A94</f>
        <v>71</v>
      </c>
      <c r="B64" s="370">
        <f>新建!B94</f>
        <v>1</v>
      </c>
      <c r="C64" s="370" t="str">
        <f>新建!C94</f>
        <v>阿克陶县</v>
      </c>
      <c r="D64" s="370">
        <f>新建!D94</f>
        <v>1</v>
      </c>
      <c r="E64" s="370">
        <f>新建!E94</f>
        <v>1008</v>
      </c>
      <c r="F64" s="370" t="str">
        <f>新建!F94</f>
        <v>阿克陶县2022年农村公路建设项目</v>
      </c>
      <c r="G64" s="370" t="str">
        <f>新建!G94</f>
        <v>硬化道路6.94公里，新建1-16米公路桥梁1座</v>
      </c>
      <c r="H64" s="370">
        <f>新建!H94</f>
        <v>1008</v>
      </c>
      <c r="I64" s="370">
        <f>新建!I94</f>
        <v>0</v>
      </c>
      <c r="J64" s="370">
        <f>新建!J94</f>
        <v>1008</v>
      </c>
      <c r="K64" s="370">
        <f>新建!K94</f>
        <v>1</v>
      </c>
      <c r="L64" s="370">
        <f>新建!L94</f>
        <v>1</v>
      </c>
      <c r="M64" s="370">
        <f>新建!M94</f>
        <v>1</v>
      </c>
      <c r="N64" s="370">
        <f>新建!N94</f>
        <v>1</v>
      </c>
      <c r="O64" s="370">
        <f>新建!O94</f>
        <v>1</v>
      </c>
      <c r="P64" s="370">
        <f>新建!P94</f>
        <v>0</v>
      </c>
      <c r="Q64" s="370">
        <f>新建!Q94</f>
        <v>1</v>
      </c>
      <c r="R64" s="370">
        <f>新建!R94</f>
        <v>0</v>
      </c>
      <c r="S64" s="370">
        <f>新建!T94</f>
        <v>0</v>
      </c>
      <c r="T64" s="370">
        <f>新建!V94</f>
        <v>1</v>
      </c>
      <c r="U64" s="370">
        <f>新建!W94</f>
        <v>1008</v>
      </c>
      <c r="V64" s="370">
        <f>新建!X94</f>
        <v>1008</v>
      </c>
      <c r="W64" s="370">
        <f>新建!Y94</f>
        <v>0</v>
      </c>
      <c r="X64" s="370">
        <f>新建!Z94</f>
        <v>1008</v>
      </c>
      <c r="Y64" s="370">
        <f>新建!AA94</f>
        <v>1008</v>
      </c>
      <c r="Z64" s="381">
        <f>新建!AB94</f>
        <v>1</v>
      </c>
      <c r="AA64" s="370">
        <f>新建!AC94</f>
        <v>500</v>
      </c>
      <c r="AB64" s="370">
        <f>新建!AD94</f>
        <v>1</v>
      </c>
      <c r="AC64" s="370">
        <f>新建!AE94</f>
        <v>604</v>
      </c>
      <c r="AD64" s="370">
        <f>新建!AF94</f>
        <v>0</v>
      </c>
      <c r="AE64" s="370">
        <f>新建!AG94</f>
        <v>756</v>
      </c>
      <c r="AF64" s="370">
        <f>新建!AH94</f>
        <v>252</v>
      </c>
      <c r="AG64" s="389">
        <f>新建!AI94</f>
        <v>44681</v>
      </c>
      <c r="AH64" s="370">
        <f>新建!AJ94</f>
        <v>1</v>
      </c>
      <c r="AI64" s="370">
        <f>新建!AK94</f>
        <v>0</v>
      </c>
      <c r="AJ64" s="370">
        <f>新建!AL94</f>
        <v>10</v>
      </c>
      <c r="AK64" s="370">
        <f>新建!AM94</f>
        <v>10</v>
      </c>
      <c r="AL64" s="381">
        <f>新建!AN94</f>
        <v>1</v>
      </c>
      <c r="AM64" s="370" t="str">
        <f>新建!AO94</f>
        <v>完工</v>
      </c>
      <c r="AN64" s="370">
        <f>新建!AP94</f>
        <v>0</v>
      </c>
      <c r="AO64" s="370">
        <f>新建!AQ94</f>
        <v>0</v>
      </c>
      <c r="AP64" s="370">
        <f>新建!AR94</f>
        <v>0</v>
      </c>
      <c r="AQ64" s="370">
        <f>新建!AS94</f>
        <v>0</v>
      </c>
      <c r="AR64" s="370">
        <f>新建!AT94</f>
        <v>0</v>
      </c>
      <c r="AS64" s="370">
        <f>新建!AU94</f>
        <v>1008</v>
      </c>
      <c r="AT64" s="370">
        <f>新建!AV94</f>
        <v>0</v>
      </c>
      <c r="AU64" s="370">
        <f>新建!AW94</f>
        <v>1008</v>
      </c>
      <c r="AV64" s="370">
        <f>新建!AX94</f>
        <v>0</v>
      </c>
      <c r="AW64" s="370">
        <f>新建!AY94</f>
        <v>0</v>
      </c>
      <c r="AX64" s="370">
        <f>新建!AZ94</f>
        <v>0</v>
      </c>
      <c r="AY64" s="370">
        <f>新建!BA94</f>
        <v>0</v>
      </c>
      <c r="AZ64" s="370">
        <f>新建!BB94</f>
        <v>0</v>
      </c>
      <c r="BA64" s="370">
        <f>新建!BC94</f>
        <v>0</v>
      </c>
      <c r="BB64" s="370">
        <f>新建!BD94</f>
        <v>0</v>
      </c>
      <c r="BC64" s="370" t="str">
        <f>新建!BF94</f>
        <v>交通专班</v>
      </c>
      <c r="BD64" s="370" t="str">
        <f>新建!BG94</f>
        <v>州交通运输局</v>
      </c>
      <c r="BE64" s="370" t="str">
        <f>新建!BH94</f>
        <v>吴显俊</v>
      </c>
      <c r="BF64" s="370" t="str">
        <f>新建!BI94</f>
        <v>阿克陶县</v>
      </c>
      <c r="BG64" s="370" t="str">
        <f>新建!BJ94</f>
        <v>王峰</v>
      </c>
      <c r="BH64" s="370" t="str">
        <f>新建!BK94</f>
        <v>阿克陶县交通运输局</v>
      </c>
      <c r="BI64" s="370" t="str">
        <f>新建!BL94</f>
        <v>唐喜禄</v>
      </c>
      <c r="BJ64" s="370">
        <f>新建!BM94</f>
        <v>15909081057</v>
      </c>
      <c r="BK64" s="370">
        <f>新建!BN94</f>
        <v>0</v>
      </c>
      <c r="BL64" s="370">
        <f>新建!BO94</f>
        <v>0</v>
      </c>
      <c r="BM64" s="370">
        <f>新建!BP94</f>
        <v>0</v>
      </c>
      <c r="BN64" s="370">
        <f>新建!BQ94</f>
        <v>0</v>
      </c>
      <c r="BO64" s="370" t="str">
        <f>新建!BR94</f>
        <v>6.19日替换</v>
      </c>
    </row>
    <row r="65" ht="42" customHeight="1" spans="1:67">
      <c r="A65" s="370">
        <f>新建!A165</f>
        <v>131</v>
      </c>
      <c r="B65" s="370">
        <f>新建!B165</f>
        <v>1</v>
      </c>
      <c r="C65" s="370" t="str">
        <f>新建!C165</f>
        <v>阿克陶县</v>
      </c>
      <c r="D65" s="370">
        <f>新建!D165</f>
        <v>1</v>
      </c>
      <c r="E65" s="370">
        <f>新建!E165</f>
        <v>2400</v>
      </c>
      <c r="F65" s="370" t="str">
        <f>新建!F165</f>
        <v>阿克陶县皮拉勒乡依克其来村污水处理建设项目</v>
      </c>
      <c r="G65" s="370" t="str">
        <f>新建!G165</f>
        <v>铺设污水管网28公里及配套附属设施建设</v>
      </c>
      <c r="H65" s="370">
        <f>新建!H165</f>
        <v>2400</v>
      </c>
      <c r="I65" s="370">
        <f>新建!I165</f>
        <v>0</v>
      </c>
      <c r="J65" s="370">
        <f>新建!J165</f>
        <v>2400</v>
      </c>
      <c r="K65" s="370">
        <f>新建!K165</f>
        <v>1</v>
      </c>
      <c r="L65" s="370">
        <f>新建!L165</f>
        <v>1</v>
      </c>
      <c r="M65" s="370">
        <f>新建!M165</f>
        <v>1</v>
      </c>
      <c r="N65" s="370">
        <f>新建!N165</f>
        <v>1</v>
      </c>
      <c r="O65" s="370">
        <f>新建!O165</f>
        <v>1</v>
      </c>
      <c r="P65" s="370">
        <f>新建!P165</f>
        <v>0</v>
      </c>
      <c r="Q65" s="370">
        <f>新建!Q165</f>
        <v>1</v>
      </c>
      <c r="R65" s="370">
        <f>新建!R165</f>
        <v>0</v>
      </c>
      <c r="S65" s="370">
        <f>新建!T165</f>
        <v>0</v>
      </c>
      <c r="T65" s="370">
        <f>新建!V165</f>
        <v>1</v>
      </c>
      <c r="U65" s="370">
        <f>新建!W165</f>
        <v>2400</v>
      </c>
      <c r="V65" s="370">
        <f>新建!X165</f>
        <v>2400</v>
      </c>
      <c r="W65" s="370">
        <f>新建!Y165</f>
        <v>0</v>
      </c>
      <c r="X65" s="370">
        <f>新建!Z165</f>
        <v>2400</v>
      </c>
      <c r="Y65" s="370">
        <f>新建!AA165</f>
        <v>2000</v>
      </c>
      <c r="Z65" s="381">
        <f>新建!AB165</f>
        <v>0.833333333333333</v>
      </c>
      <c r="AA65" s="370">
        <f>新建!AC165</f>
        <v>2000</v>
      </c>
      <c r="AB65" s="370">
        <f>新建!AD165</f>
        <v>1</v>
      </c>
      <c r="AC65" s="370">
        <f>新建!AE165</f>
        <v>1600</v>
      </c>
      <c r="AD65" s="370">
        <f>新建!AF165</f>
        <v>0</v>
      </c>
      <c r="AE65" s="370">
        <f>新建!AG165</f>
        <v>1800</v>
      </c>
      <c r="AF65" s="370">
        <f>新建!AH165</f>
        <v>200</v>
      </c>
      <c r="AG65" s="389">
        <f>新建!AI165</f>
        <v>44691</v>
      </c>
      <c r="AH65" s="370">
        <f>新建!AJ165</f>
        <v>1</v>
      </c>
      <c r="AI65" s="370">
        <f>新建!AK165</f>
        <v>0</v>
      </c>
      <c r="AJ65" s="370">
        <f>新建!AL165</f>
        <v>25</v>
      </c>
      <c r="AK65" s="370">
        <f>新建!AM165</f>
        <v>25</v>
      </c>
      <c r="AL65" s="381">
        <f>新建!AN165</f>
        <v>1</v>
      </c>
      <c r="AM65" s="370" t="str">
        <f>新建!AO165</f>
        <v>管网已开挖</v>
      </c>
      <c r="AN65" s="370">
        <f>新建!AP165</f>
        <v>0</v>
      </c>
      <c r="AO65" s="370">
        <f>新建!AQ165</f>
        <v>0</v>
      </c>
      <c r="AP65" s="370">
        <f>新建!AR165</f>
        <v>0</v>
      </c>
      <c r="AQ65" s="370">
        <f>新建!AS165</f>
        <v>0</v>
      </c>
      <c r="AR65" s="370">
        <f>新建!AT165</f>
        <v>0</v>
      </c>
      <c r="AS65" s="370">
        <f>新建!AU165</f>
        <v>2400</v>
      </c>
      <c r="AT65" s="370">
        <f>新建!AV165</f>
        <v>0</v>
      </c>
      <c r="AU65" s="370">
        <f>新建!AW165</f>
        <v>0</v>
      </c>
      <c r="AV65" s="370">
        <f>新建!AX165</f>
        <v>0</v>
      </c>
      <c r="AW65" s="370">
        <f>新建!AY165</f>
        <v>2400</v>
      </c>
      <c r="AX65" s="370">
        <f>新建!AZ165</f>
        <v>0</v>
      </c>
      <c r="AY65" s="370">
        <f>新建!BA165</f>
        <v>0</v>
      </c>
      <c r="AZ65" s="370">
        <f>新建!BB165</f>
        <v>0</v>
      </c>
      <c r="BA65" s="370">
        <f>新建!BC165</f>
        <v>0</v>
      </c>
      <c r="BB65" s="370">
        <f>新建!BD165</f>
        <v>0</v>
      </c>
      <c r="BC65" s="370" t="str">
        <f>新建!BF165</f>
        <v>住房和城乡建设专班</v>
      </c>
      <c r="BD65" s="370" t="str">
        <f>新建!BG165</f>
        <v>州住建局</v>
      </c>
      <c r="BE65" s="370" t="str">
        <f>新建!BH165</f>
        <v>王海江</v>
      </c>
      <c r="BF65" s="370" t="str">
        <f>新建!BI165</f>
        <v>阿克陶县</v>
      </c>
      <c r="BG65" s="370" t="str">
        <f>新建!BJ165</f>
        <v>王峰</v>
      </c>
      <c r="BH65" s="370" t="str">
        <f>新建!BK165</f>
        <v>阿克陶县生态环境局</v>
      </c>
      <c r="BI65" s="370" t="str">
        <f>新建!BL165</f>
        <v>玉素因·艾买提</v>
      </c>
      <c r="BJ65" s="370">
        <f>新建!BM165</f>
        <v>0</v>
      </c>
      <c r="BK65" s="370" t="str">
        <f>新建!BN165</f>
        <v>张越</v>
      </c>
      <c r="BL65" s="370">
        <f>新建!BO165</f>
        <v>18129399116</v>
      </c>
      <c r="BM65" s="370" t="str">
        <f>新建!BP165</f>
        <v>皮拉勒乡</v>
      </c>
      <c r="BN65" s="370" t="str">
        <f>新建!BQ165</f>
        <v>依克其来村</v>
      </c>
      <c r="BO65" s="370" t="str">
        <f>新建!BR165</f>
        <v>5.8号调整</v>
      </c>
    </row>
    <row r="66" ht="42" customHeight="1" spans="1:67">
      <c r="A66" s="370">
        <f>新建!A166</f>
        <v>132</v>
      </c>
      <c r="B66" s="370">
        <f>新建!B166</f>
        <v>1</v>
      </c>
      <c r="C66" s="370" t="str">
        <f>新建!C166</f>
        <v>阿克陶县</v>
      </c>
      <c r="D66" s="370">
        <f>新建!D166</f>
        <v>1</v>
      </c>
      <c r="E66" s="370">
        <f>新建!E166</f>
        <v>1000</v>
      </c>
      <c r="F66" s="370" t="str">
        <f>新建!F166</f>
        <v>阿克陶县阿克陶镇诺库其艾日克村乡村振兴示范村打造建设项目</v>
      </c>
      <c r="G66" s="370" t="str">
        <f>新建!G166</f>
        <v>提升改造道路7公里，新建排水主管网13公里</v>
      </c>
      <c r="H66" s="370">
        <f>新建!H166</f>
        <v>2418</v>
      </c>
      <c r="I66" s="370">
        <f>新建!I166</f>
        <v>0</v>
      </c>
      <c r="J66" s="370">
        <f>新建!J166</f>
        <v>2418</v>
      </c>
      <c r="K66" s="370">
        <f>新建!K166</f>
        <v>1</v>
      </c>
      <c r="L66" s="370">
        <f>新建!L166</f>
        <v>1</v>
      </c>
      <c r="M66" s="370">
        <f>新建!M166</f>
        <v>1</v>
      </c>
      <c r="N66" s="370">
        <f>新建!N166</f>
        <v>1</v>
      </c>
      <c r="O66" s="370">
        <f>新建!O166</f>
        <v>1</v>
      </c>
      <c r="P66" s="370">
        <f>新建!P166</f>
        <v>0</v>
      </c>
      <c r="Q66" s="370">
        <f>新建!Q166</f>
        <v>1</v>
      </c>
      <c r="R66" s="370">
        <f>新建!R166</f>
        <v>0</v>
      </c>
      <c r="S66" s="370">
        <f>新建!T166</f>
        <v>0</v>
      </c>
      <c r="T66" s="370">
        <f>新建!V166</f>
        <v>1</v>
      </c>
      <c r="U66" s="370">
        <f>新建!W166</f>
        <v>2418</v>
      </c>
      <c r="V66" s="370">
        <f>新建!X166</f>
        <v>2418</v>
      </c>
      <c r="W66" s="370">
        <f>新建!Y166</f>
        <v>0</v>
      </c>
      <c r="X66" s="370">
        <f>新建!Z166</f>
        <v>2418</v>
      </c>
      <c r="Y66" s="370">
        <f>新建!AA166</f>
        <v>2000</v>
      </c>
      <c r="Z66" s="381">
        <f>新建!AB166</f>
        <v>0.827129859387924</v>
      </c>
      <c r="AA66" s="370">
        <f>新建!AC166</f>
        <v>2000</v>
      </c>
      <c r="AB66" s="370">
        <f>新建!AD166</f>
        <v>1</v>
      </c>
      <c r="AC66" s="370">
        <f>新建!AE166</f>
        <v>1600</v>
      </c>
      <c r="AD66" s="370">
        <f>新建!AF166</f>
        <v>0</v>
      </c>
      <c r="AE66" s="370">
        <f>新建!AG166</f>
        <v>1813.5</v>
      </c>
      <c r="AF66" s="370">
        <f>新建!AH166</f>
        <v>186.5</v>
      </c>
      <c r="AG66" s="389">
        <f>新建!AI166</f>
        <v>44705</v>
      </c>
      <c r="AH66" s="370">
        <f>新建!AJ166</f>
        <v>1</v>
      </c>
      <c r="AI66" s="370">
        <f>新建!AK166</f>
        <v>0</v>
      </c>
      <c r="AJ66" s="370">
        <f>新建!AL166</f>
        <v>0</v>
      </c>
      <c r="AK66" s="370">
        <f>新建!AM166</f>
        <v>0</v>
      </c>
      <c r="AL66" s="381" t="e">
        <f>新建!AN166</f>
        <v>#DIV/0!</v>
      </c>
      <c r="AM66" s="370" t="str">
        <f>新建!AO166</f>
        <v>5月16日开标</v>
      </c>
      <c r="AN66" s="370">
        <f>新建!AP166</f>
        <v>0</v>
      </c>
      <c r="AO66" s="370">
        <f>新建!AQ166</f>
        <v>0</v>
      </c>
      <c r="AP66" s="370" t="str">
        <f>新建!AR166</f>
        <v>风景名胜区规划</v>
      </c>
      <c r="AQ66" s="370" t="str">
        <f>新建!AS166</f>
        <v>县自然资源局、州自然资源局</v>
      </c>
      <c r="AR66" s="370" t="str">
        <f>新建!AT166</f>
        <v>县自然资源局</v>
      </c>
      <c r="AS66" s="370">
        <f>新建!AU166</f>
        <v>2418</v>
      </c>
      <c r="AT66" s="370">
        <f>新建!AV166</f>
        <v>0</v>
      </c>
      <c r="AU66" s="370">
        <f>新建!AW166</f>
        <v>0</v>
      </c>
      <c r="AV66" s="370">
        <f>新建!AX166</f>
        <v>0</v>
      </c>
      <c r="AW66" s="370">
        <f>新建!AY166</f>
        <v>2418</v>
      </c>
      <c r="AX66" s="370">
        <f>新建!AZ166</f>
        <v>0</v>
      </c>
      <c r="AY66" s="370">
        <f>新建!BA166</f>
        <v>0</v>
      </c>
      <c r="AZ66" s="370">
        <f>新建!BB166</f>
        <v>0</v>
      </c>
      <c r="BA66" s="370">
        <f>新建!BC166</f>
        <v>0</v>
      </c>
      <c r="BB66" s="370">
        <f>新建!BD166</f>
        <v>0</v>
      </c>
      <c r="BC66" s="370" t="str">
        <f>新建!BF166</f>
        <v>住房和城乡建设专班</v>
      </c>
      <c r="BD66" s="370" t="str">
        <f>新建!BG166</f>
        <v>州住建局</v>
      </c>
      <c r="BE66" s="370" t="str">
        <f>新建!BH166</f>
        <v>王海江</v>
      </c>
      <c r="BF66" s="370" t="str">
        <f>新建!BI166</f>
        <v>阿克陶县</v>
      </c>
      <c r="BG66" s="370" t="str">
        <f>新建!BJ166</f>
        <v>王峰</v>
      </c>
      <c r="BH66" s="370" t="str">
        <f>新建!BK166</f>
        <v>阿克陶县生态环境局</v>
      </c>
      <c r="BI66" s="370" t="str">
        <f>新建!BL166</f>
        <v>玉素因·艾买提</v>
      </c>
      <c r="BJ66" s="370">
        <f>新建!BM166</f>
        <v>0</v>
      </c>
      <c r="BK66" s="370">
        <f>新建!BN166</f>
        <v>0</v>
      </c>
      <c r="BL66" s="370">
        <f>新建!BO166</f>
        <v>0</v>
      </c>
      <c r="BM66" s="370">
        <f>新建!BP166</f>
        <v>0</v>
      </c>
      <c r="BN66" s="370">
        <f>新建!BQ166</f>
        <v>0</v>
      </c>
      <c r="BO66" s="370" t="str">
        <f>新建!BR166</f>
        <v>5.8号调整</v>
      </c>
    </row>
    <row r="67" ht="42" customHeight="1" spans="1:67">
      <c r="A67" s="370">
        <f>新建!A167</f>
        <v>133</v>
      </c>
      <c r="B67" s="370">
        <f>新建!B167</f>
        <v>1</v>
      </c>
      <c r="C67" s="370" t="str">
        <f>新建!C167</f>
        <v>阿克陶县</v>
      </c>
      <c r="D67" s="370">
        <f>新建!D167</f>
        <v>1</v>
      </c>
      <c r="E67" s="370">
        <f>新建!E167</f>
        <v>1200</v>
      </c>
      <c r="F67" s="370" t="str">
        <f>新建!F167</f>
        <v>阿克陶县恰尔隆镇其克尔铁热克村乡村污水治理项目</v>
      </c>
      <c r="G67" s="370" t="str">
        <f>新建!G167</f>
        <v>铺设污水管网15公里及配套附属设施建设</v>
      </c>
      <c r="H67" s="370">
        <f>新建!H167</f>
        <v>1200</v>
      </c>
      <c r="I67" s="370">
        <f>新建!I167</f>
        <v>0</v>
      </c>
      <c r="J67" s="370">
        <f>新建!J167</f>
        <v>1200</v>
      </c>
      <c r="K67" s="370">
        <f>新建!K167</f>
        <v>1</v>
      </c>
      <c r="L67" s="370">
        <f>新建!L167</f>
        <v>1</v>
      </c>
      <c r="M67" s="370">
        <f>新建!M167</f>
        <v>1</v>
      </c>
      <c r="N67" s="370">
        <f>新建!N167</f>
        <v>1</v>
      </c>
      <c r="O67" s="370">
        <f>新建!O167</f>
        <v>1</v>
      </c>
      <c r="P67" s="370">
        <f>新建!P167</f>
        <v>0</v>
      </c>
      <c r="Q67" s="370">
        <f>新建!Q167</f>
        <v>1</v>
      </c>
      <c r="R67" s="370">
        <f>新建!R167</f>
        <v>0</v>
      </c>
      <c r="S67" s="370">
        <f>新建!T167</f>
        <v>0</v>
      </c>
      <c r="T67" s="370">
        <f>新建!V167</f>
        <v>1</v>
      </c>
      <c r="U67" s="370">
        <f>新建!W167</f>
        <v>1200</v>
      </c>
      <c r="V67" s="370">
        <f>新建!X167</f>
        <v>1200</v>
      </c>
      <c r="W67" s="370">
        <f>新建!Y167</f>
        <v>0</v>
      </c>
      <c r="X67" s="370">
        <f>新建!Z167</f>
        <v>1200</v>
      </c>
      <c r="Y67" s="370">
        <f>新建!AA167</f>
        <v>980</v>
      </c>
      <c r="Z67" s="381">
        <f>新建!AB167</f>
        <v>0.816666666666667</v>
      </c>
      <c r="AA67" s="370">
        <f>新建!AC167</f>
        <v>1000</v>
      </c>
      <c r="AB67" s="370">
        <f>新建!AD167</f>
        <v>1</v>
      </c>
      <c r="AC67" s="370">
        <f>新建!AE167</f>
        <v>1100</v>
      </c>
      <c r="AD67" s="370">
        <f>新建!AF167</f>
        <v>0</v>
      </c>
      <c r="AE67" s="370">
        <f>新建!AG167</f>
        <v>900</v>
      </c>
      <c r="AF67" s="370">
        <f>新建!AH167</f>
        <v>80</v>
      </c>
      <c r="AG67" s="389">
        <f>新建!AI167</f>
        <v>44696</v>
      </c>
      <c r="AH67" s="370">
        <f>新建!AJ167</f>
        <v>1</v>
      </c>
      <c r="AI67" s="370">
        <f>新建!AK167</f>
        <v>0</v>
      </c>
      <c r="AJ67" s="370">
        <f>新建!AL167</f>
        <v>10</v>
      </c>
      <c r="AK67" s="370">
        <f>新建!AM167</f>
        <v>10</v>
      </c>
      <c r="AL67" s="381">
        <f>新建!AN167</f>
        <v>1</v>
      </c>
      <c r="AM67" s="370" t="str">
        <f>新建!AO167</f>
        <v>进场</v>
      </c>
      <c r="AN67" s="370">
        <f>新建!AP167</f>
        <v>0</v>
      </c>
      <c r="AO67" s="370">
        <f>新建!AQ167</f>
        <v>0</v>
      </c>
      <c r="AP67" s="370" t="str">
        <f>新建!AR167</f>
        <v>重新选址、正在做地勘</v>
      </c>
      <c r="AQ67" s="370">
        <f>新建!AS167</f>
        <v>0</v>
      </c>
      <c r="AR67" s="370" t="str">
        <f>新建!AT167</f>
        <v>县自然资源局</v>
      </c>
      <c r="AS67" s="370">
        <f>新建!AU167</f>
        <v>1200</v>
      </c>
      <c r="AT67" s="370">
        <f>新建!AV167</f>
        <v>0</v>
      </c>
      <c r="AU67" s="370">
        <f>新建!AW167</f>
        <v>0</v>
      </c>
      <c r="AV67" s="370">
        <f>新建!AX167</f>
        <v>0</v>
      </c>
      <c r="AW67" s="370">
        <f>新建!AY167</f>
        <v>1200</v>
      </c>
      <c r="AX67" s="370">
        <f>新建!AZ167</f>
        <v>0</v>
      </c>
      <c r="AY67" s="370">
        <f>新建!BA167</f>
        <v>0</v>
      </c>
      <c r="AZ67" s="370">
        <f>新建!BB167</f>
        <v>0</v>
      </c>
      <c r="BA67" s="370">
        <f>新建!BC167</f>
        <v>0</v>
      </c>
      <c r="BB67" s="370">
        <f>新建!BD167</f>
        <v>0</v>
      </c>
      <c r="BC67" s="370" t="str">
        <f>新建!BF167</f>
        <v>住房和城乡建设专班</v>
      </c>
      <c r="BD67" s="370" t="str">
        <f>新建!BG167</f>
        <v>州住建局</v>
      </c>
      <c r="BE67" s="370" t="str">
        <f>新建!BH167</f>
        <v>王海江</v>
      </c>
      <c r="BF67" s="370" t="str">
        <f>新建!BI167</f>
        <v>阿克陶县</v>
      </c>
      <c r="BG67" s="370" t="str">
        <f>新建!BJ167</f>
        <v>王峰</v>
      </c>
      <c r="BH67" s="370" t="str">
        <f>新建!BK167</f>
        <v>阿克陶县生态环境局</v>
      </c>
      <c r="BI67" s="370" t="str">
        <f>新建!BL167</f>
        <v>玉素因·艾买提</v>
      </c>
      <c r="BJ67" s="370">
        <f>新建!BM167</f>
        <v>0</v>
      </c>
      <c r="BK67" s="370">
        <f>新建!BN167</f>
        <v>0</v>
      </c>
      <c r="BL67" s="370">
        <f>新建!BO167</f>
        <v>0</v>
      </c>
      <c r="BM67" s="370">
        <f>新建!BP167</f>
        <v>0</v>
      </c>
      <c r="BN67" s="370">
        <f>新建!BQ167</f>
        <v>0</v>
      </c>
      <c r="BO67" s="370" t="str">
        <f>新建!BR167</f>
        <v>5.8号调整</v>
      </c>
    </row>
    <row r="68" ht="42" customHeight="1" spans="1:67">
      <c r="A68" s="370">
        <f>新建!A168</f>
        <v>134</v>
      </c>
      <c r="B68" s="370">
        <f>新建!B168</f>
        <v>1</v>
      </c>
      <c r="C68" s="370" t="str">
        <f>新建!C168</f>
        <v>阿克陶县</v>
      </c>
      <c r="D68" s="370">
        <f>新建!D168</f>
        <v>1</v>
      </c>
      <c r="E68" s="370">
        <f>新建!E168</f>
        <v>2400</v>
      </c>
      <c r="F68" s="370" t="str">
        <f>新建!F168</f>
        <v>阿克陶县玉麦镇玉麦村污水管网建设项目</v>
      </c>
      <c r="G68" s="370" t="str">
        <f>新建!G168</f>
        <v>铺设污水管网32公里，入户管网64公里及配套附属设施建设</v>
      </c>
      <c r="H68" s="370">
        <f>新建!H168</f>
        <v>2400</v>
      </c>
      <c r="I68" s="370">
        <f>新建!I168</f>
        <v>0</v>
      </c>
      <c r="J68" s="370">
        <f>新建!J168</f>
        <v>2400</v>
      </c>
      <c r="K68" s="370">
        <f>新建!K168</f>
        <v>1</v>
      </c>
      <c r="L68" s="370">
        <f>新建!L168</f>
        <v>1</v>
      </c>
      <c r="M68" s="370">
        <f>新建!M168</f>
        <v>1</v>
      </c>
      <c r="N68" s="370">
        <f>新建!N168</f>
        <v>1</v>
      </c>
      <c r="O68" s="370">
        <f>新建!O168</f>
        <v>1</v>
      </c>
      <c r="P68" s="370">
        <f>新建!P168</f>
        <v>0</v>
      </c>
      <c r="Q68" s="370">
        <f>新建!Q168</f>
        <v>1</v>
      </c>
      <c r="R68" s="370">
        <f>新建!R168</f>
        <v>0</v>
      </c>
      <c r="S68" s="370">
        <f>新建!T168</f>
        <v>0</v>
      </c>
      <c r="T68" s="370">
        <f>新建!V168</f>
        <v>1</v>
      </c>
      <c r="U68" s="370">
        <f>新建!W168</f>
        <v>2400</v>
      </c>
      <c r="V68" s="370">
        <f>新建!X168</f>
        <v>2400</v>
      </c>
      <c r="W68" s="370">
        <f>新建!Y168</f>
        <v>0</v>
      </c>
      <c r="X68" s="370">
        <f>新建!Z168</f>
        <v>2400</v>
      </c>
      <c r="Y68" s="370">
        <f>新建!AA168</f>
        <v>1990</v>
      </c>
      <c r="Z68" s="381">
        <f>新建!AB168</f>
        <v>0.829166666666667</v>
      </c>
      <c r="AA68" s="370">
        <f>新建!AC168</f>
        <v>2400</v>
      </c>
      <c r="AB68" s="370">
        <f>新建!AD168</f>
        <v>1</v>
      </c>
      <c r="AC68" s="370">
        <f>新建!AE168</f>
        <v>1600</v>
      </c>
      <c r="AD68" s="370">
        <f>新建!AF168</f>
        <v>0</v>
      </c>
      <c r="AE68" s="370">
        <f>新建!AG168</f>
        <v>1800</v>
      </c>
      <c r="AF68" s="370">
        <f>新建!AH168</f>
        <v>190</v>
      </c>
      <c r="AG68" s="389">
        <f>新建!AI168</f>
        <v>44674</v>
      </c>
      <c r="AH68" s="370">
        <f>新建!AJ168</f>
        <v>1</v>
      </c>
      <c r="AI68" s="370">
        <f>新建!AK168</f>
        <v>0</v>
      </c>
      <c r="AJ68" s="370">
        <f>新建!AL168</f>
        <v>15</v>
      </c>
      <c r="AK68" s="370">
        <f>新建!AM168</f>
        <v>15</v>
      </c>
      <c r="AL68" s="381">
        <f>新建!AN168</f>
        <v>1</v>
      </c>
      <c r="AM68" s="370" t="str">
        <f>新建!AO168</f>
        <v>32公里主管网已开挖30公里，铺设管道22公里</v>
      </c>
      <c r="AN68" s="370">
        <f>新建!AP168</f>
        <v>0</v>
      </c>
      <c r="AO68" s="370">
        <f>新建!AQ168</f>
        <v>0</v>
      </c>
      <c r="AP68" s="370" t="str">
        <f>新建!AR168</f>
        <v>项目用地手续审批</v>
      </c>
      <c r="AQ68" s="370" t="str">
        <f>新建!AS168</f>
        <v>县自然资源局、州自然资源局</v>
      </c>
      <c r="AR68" s="370" t="str">
        <f>新建!AT168</f>
        <v>县自然资源局</v>
      </c>
      <c r="AS68" s="370">
        <f>新建!AU168</f>
        <v>2400</v>
      </c>
      <c r="AT68" s="370">
        <f>新建!AV168</f>
        <v>0</v>
      </c>
      <c r="AU68" s="370">
        <f>新建!AW168</f>
        <v>0</v>
      </c>
      <c r="AV68" s="370">
        <f>新建!AX168</f>
        <v>0</v>
      </c>
      <c r="AW68" s="370">
        <f>新建!AY168</f>
        <v>2400</v>
      </c>
      <c r="AX68" s="370">
        <f>新建!AZ168</f>
        <v>0</v>
      </c>
      <c r="AY68" s="370">
        <f>新建!BA168</f>
        <v>0</v>
      </c>
      <c r="AZ68" s="370">
        <f>新建!BB168</f>
        <v>0</v>
      </c>
      <c r="BA68" s="370">
        <f>新建!BC168</f>
        <v>0</v>
      </c>
      <c r="BB68" s="370">
        <f>新建!BD168</f>
        <v>0</v>
      </c>
      <c r="BC68" s="370" t="str">
        <f>新建!BF168</f>
        <v>住房和城乡建设专班</v>
      </c>
      <c r="BD68" s="370" t="str">
        <f>新建!BG168</f>
        <v>州住建局</v>
      </c>
      <c r="BE68" s="370" t="str">
        <f>新建!BH168</f>
        <v>王海江</v>
      </c>
      <c r="BF68" s="370" t="str">
        <f>新建!BI168</f>
        <v>阿克陶县</v>
      </c>
      <c r="BG68" s="370" t="str">
        <f>新建!BJ168</f>
        <v>王峰</v>
      </c>
      <c r="BH68" s="370" t="str">
        <f>新建!BK168</f>
        <v>阿克陶县生态环境局</v>
      </c>
      <c r="BI68" s="370" t="str">
        <f>新建!BL168</f>
        <v>玉素因·艾买提</v>
      </c>
      <c r="BJ68" s="370">
        <f>新建!BM168</f>
        <v>0</v>
      </c>
      <c r="BK68" s="370" t="str">
        <f>新建!BN168</f>
        <v>余飞</v>
      </c>
      <c r="BL68" s="370">
        <f>新建!BO168</f>
        <v>15292525523</v>
      </c>
      <c r="BM68" s="370" t="str">
        <f>新建!BP168</f>
        <v>玉麦镇</v>
      </c>
      <c r="BN68" s="370" t="str">
        <f>新建!BQ168</f>
        <v>玉麦村</v>
      </c>
      <c r="BO68" s="370" t="str">
        <f>新建!BR168</f>
        <v>5.8号调整</v>
      </c>
    </row>
    <row r="69" ht="42" customHeight="1" spans="1:67">
      <c r="A69" s="370">
        <f>新建!A169</f>
        <v>135</v>
      </c>
      <c r="B69" s="370">
        <f>新建!B169</f>
        <v>1</v>
      </c>
      <c r="C69" s="370" t="str">
        <f>新建!C169</f>
        <v>阿克陶县</v>
      </c>
      <c r="D69" s="370">
        <f>新建!D169</f>
        <v>1</v>
      </c>
      <c r="E69" s="370">
        <f>新建!E169</f>
        <v>1600</v>
      </c>
      <c r="F69" s="370" t="str">
        <f>新建!F169</f>
        <v>阿克陶县巴仁乡阔洪其村乡村生活污水治理项目</v>
      </c>
      <c r="G69" s="370" t="str">
        <f>新建!G169</f>
        <v>铺设污水管网41公里及配套附属设施建设</v>
      </c>
      <c r="H69" s="370">
        <f>新建!H169</f>
        <v>2400</v>
      </c>
      <c r="I69" s="370">
        <f>新建!I169</f>
        <v>0</v>
      </c>
      <c r="J69" s="370">
        <f>新建!J169</f>
        <v>2400</v>
      </c>
      <c r="K69" s="370">
        <f>新建!K169</f>
        <v>1</v>
      </c>
      <c r="L69" s="370">
        <f>新建!L169</f>
        <v>1</v>
      </c>
      <c r="M69" s="370">
        <f>新建!M169</f>
        <v>1</v>
      </c>
      <c r="N69" s="370">
        <f>新建!N169</f>
        <v>1</v>
      </c>
      <c r="O69" s="370">
        <f>新建!O169</f>
        <v>1</v>
      </c>
      <c r="P69" s="370">
        <f>新建!P169</f>
        <v>0</v>
      </c>
      <c r="Q69" s="370">
        <f>新建!Q169</f>
        <v>1</v>
      </c>
      <c r="R69" s="370">
        <f>新建!R169</f>
        <v>0</v>
      </c>
      <c r="S69" s="370">
        <f>新建!T169</f>
        <v>0</v>
      </c>
      <c r="T69" s="370">
        <f>新建!V169</f>
        <v>1</v>
      </c>
      <c r="U69" s="370">
        <f>新建!W169</f>
        <v>2400</v>
      </c>
      <c r="V69" s="370">
        <f>新建!X169</f>
        <v>2400</v>
      </c>
      <c r="W69" s="370">
        <f>新建!Y169</f>
        <v>0</v>
      </c>
      <c r="X69" s="370">
        <f>新建!Z169</f>
        <v>2400</v>
      </c>
      <c r="Y69" s="370">
        <f>新建!AA169</f>
        <v>2000</v>
      </c>
      <c r="Z69" s="381">
        <f>新建!AB169</f>
        <v>0.833333333333333</v>
      </c>
      <c r="AA69" s="370">
        <f>新建!AC169</f>
        <v>1200</v>
      </c>
      <c r="AB69" s="370">
        <f>新建!AD169</f>
        <v>1</v>
      </c>
      <c r="AC69" s="370">
        <f>新建!AE169</f>
        <v>1700</v>
      </c>
      <c r="AD69" s="370">
        <f>新建!AF169</f>
        <v>0</v>
      </c>
      <c r="AE69" s="370">
        <f>新建!AG169</f>
        <v>1800</v>
      </c>
      <c r="AF69" s="370">
        <f>新建!AH169</f>
        <v>200</v>
      </c>
      <c r="AG69" s="389">
        <f>新建!AI169</f>
        <v>44691</v>
      </c>
      <c r="AH69" s="370">
        <f>新建!AJ169</f>
        <v>1</v>
      </c>
      <c r="AI69" s="370">
        <f>新建!AK169</f>
        <v>0</v>
      </c>
      <c r="AJ69" s="370">
        <f>新建!AL169</f>
        <v>15</v>
      </c>
      <c r="AK69" s="370">
        <f>新建!AM169</f>
        <v>15</v>
      </c>
      <c r="AL69" s="381">
        <f>新建!AN169</f>
        <v>1</v>
      </c>
      <c r="AM69" s="370" t="str">
        <f>新建!AO169</f>
        <v>进场</v>
      </c>
      <c r="AN69" s="370">
        <f>新建!AP169</f>
        <v>0</v>
      </c>
      <c r="AO69" s="370">
        <f>新建!AQ169</f>
        <v>0</v>
      </c>
      <c r="AP69" s="370">
        <f>新建!AR169</f>
        <v>0</v>
      </c>
      <c r="AQ69" s="370">
        <f>新建!AS169</f>
        <v>0</v>
      </c>
      <c r="AR69" s="370">
        <f>新建!AT169</f>
        <v>0</v>
      </c>
      <c r="AS69" s="370">
        <f>新建!AU169</f>
        <v>2400</v>
      </c>
      <c r="AT69" s="370">
        <f>新建!AV169</f>
        <v>0</v>
      </c>
      <c r="AU69" s="370">
        <f>新建!AW169</f>
        <v>0</v>
      </c>
      <c r="AV69" s="370">
        <f>新建!AX169</f>
        <v>0</v>
      </c>
      <c r="AW69" s="370">
        <f>新建!AY169</f>
        <v>2400</v>
      </c>
      <c r="AX69" s="370">
        <f>新建!AZ169</f>
        <v>0</v>
      </c>
      <c r="AY69" s="370">
        <f>新建!BA169</f>
        <v>0</v>
      </c>
      <c r="AZ69" s="370">
        <f>新建!BB169</f>
        <v>0</v>
      </c>
      <c r="BA69" s="370">
        <f>新建!BC169</f>
        <v>0</v>
      </c>
      <c r="BB69" s="370">
        <f>新建!BD169</f>
        <v>0</v>
      </c>
      <c r="BC69" s="370" t="str">
        <f>新建!BF169</f>
        <v>住房和城乡建设专班</v>
      </c>
      <c r="BD69" s="370" t="str">
        <f>新建!BG169</f>
        <v>州住建局</v>
      </c>
      <c r="BE69" s="370" t="str">
        <f>新建!BH169</f>
        <v>王海江</v>
      </c>
      <c r="BF69" s="370" t="str">
        <f>新建!BI169</f>
        <v>阿克陶县</v>
      </c>
      <c r="BG69" s="370" t="str">
        <f>新建!BJ169</f>
        <v>王峰</v>
      </c>
      <c r="BH69" s="370" t="str">
        <f>新建!BK169</f>
        <v>阿克陶县生态环境局</v>
      </c>
      <c r="BI69" s="370" t="str">
        <f>新建!BL169</f>
        <v>玉素因·艾买提</v>
      </c>
      <c r="BJ69" s="370">
        <f>新建!BM169</f>
        <v>0</v>
      </c>
      <c r="BK69" s="370" t="str">
        <f>新建!BN169</f>
        <v>李总</v>
      </c>
      <c r="BL69" s="370">
        <f>新建!BO169</f>
        <v>13139777797</v>
      </c>
      <c r="BM69" s="370" t="str">
        <f>新建!BP169</f>
        <v>巴仁乡</v>
      </c>
      <c r="BN69" s="370" t="str">
        <f>新建!BQ169</f>
        <v>阔洪其村</v>
      </c>
      <c r="BO69" s="370" t="str">
        <f>新建!BR169</f>
        <v>5.8号调整</v>
      </c>
    </row>
    <row r="70" ht="42" customHeight="1" spans="1:67">
      <c r="A70" s="370">
        <f>新建!A129</f>
        <v>100</v>
      </c>
      <c r="B70" s="370">
        <f>新建!B129</f>
        <v>1</v>
      </c>
      <c r="C70" s="370" t="str">
        <f>新建!C129</f>
        <v>阿克陶县</v>
      </c>
      <c r="D70" s="370">
        <f>新建!D129</f>
        <v>1</v>
      </c>
      <c r="E70" s="370">
        <f>新建!E129</f>
        <v>1750</v>
      </c>
      <c r="F70" s="370" t="str">
        <f>新建!F129</f>
        <v>阿克陶县学前教育幼儿园薄弱环节改善项目</v>
      </c>
      <c r="G70" s="370" t="str">
        <f>新建!G129</f>
        <v>总建筑面积46265平方米，进行采暖设备、强电改造及地面硬化等基础配套附属工程</v>
      </c>
      <c r="H70" s="370">
        <f>新建!H129</f>
        <v>4000</v>
      </c>
      <c r="I70" s="370">
        <f>新建!I129</f>
        <v>0</v>
      </c>
      <c r="J70" s="370">
        <f>新建!J129</f>
        <v>1750</v>
      </c>
      <c r="K70" s="370">
        <f>新建!K129</f>
        <v>1</v>
      </c>
      <c r="L70" s="370">
        <f>新建!L129</f>
        <v>1</v>
      </c>
      <c r="M70" s="370">
        <f>新建!M129</f>
        <v>1</v>
      </c>
      <c r="N70" s="370">
        <f>新建!N129</f>
        <v>1</v>
      </c>
      <c r="O70" s="370">
        <f>新建!O129</f>
        <v>1</v>
      </c>
      <c r="P70" s="370">
        <f>新建!P129</f>
        <v>0</v>
      </c>
      <c r="Q70" s="370">
        <f>新建!Q129</f>
        <v>1</v>
      </c>
      <c r="R70" s="370">
        <f>新建!R129</f>
        <v>0</v>
      </c>
      <c r="S70" s="370">
        <f>新建!T129</f>
        <v>0</v>
      </c>
      <c r="T70" s="370">
        <f>新建!V129</f>
        <v>1</v>
      </c>
      <c r="U70" s="370">
        <f>新建!W129</f>
        <v>1750</v>
      </c>
      <c r="V70" s="370">
        <f>新建!X129</f>
        <v>1750</v>
      </c>
      <c r="W70" s="370">
        <f>新建!Y129</f>
        <v>0</v>
      </c>
      <c r="X70" s="370">
        <f>新建!Z129</f>
        <v>1750</v>
      </c>
      <c r="Y70" s="370">
        <f>新建!AA129</f>
        <v>1750</v>
      </c>
      <c r="Z70" s="381">
        <f>新建!AB129</f>
        <v>1</v>
      </c>
      <c r="AA70" s="370">
        <f>新建!AC129</f>
        <v>600</v>
      </c>
      <c r="AB70" s="370">
        <f>新建!AD129</f>
        <v>0</v>
      </c>
      <c r="AC70" s="370">
        <f>新建!AE129</f>
        <v>0</v>
      </c>
      <c r="AD70" s="370">
        <f>新建!AF129</f>
        <v>0</v>
      </c>
      <c r="AE70" s="370">
        <f>新建!AG129</f>
        <v>1312.5</v>
      </c>
      <c r="AF70" s="370">
        <f>新建!AH129</f>
        <v>437.5</v>
      </c>
      <c r="AG70" s="389">
        <f>新建!AI129</f>
        <v>44732</v>
      </c>
      <c r="AH70" s="370">
        <f>新建!AJ129</f>
        <v>1</v>
      </c>
      <c r="AI70" s="370">
        <f>新建!AK129</f>
        <v>0</v>
      </c>
      <c r="AJ70" s="370">
        <f>新建!AL129</f>
        <v>0</v>
      </c>
      <c r="AK70" s="370">
        <f>新建!AM129</f>
        <v>0</v>
      </c>
      <c r="AL70" s="381" t="e">
        <f>新建!AN129</f>
        <v>#DIV/0!</v>
      </c>
      <c r="AM70" s="370" t="str">
        <f>新建!AO129</f>
        <v>完工</v>
      </c>
      <c r="AN70" s="370">
        <f>新建!AP129</f>
        <v>0</v>
      </c>
      <c r="AO70" s="370">
        <f>新建!AQ129</f>
        <v>0</v>
      </c>
      <c r="AP70" s="370" t="str">
        <f>新建!AR129</f>
        <v>固投部分不足500万</v>
      </c>
      <c r="AQ70" s="370">
        <f>新建!AS129</f>
        <v>0</v>
      </c>
      <c r="AR70" s="370">
        <f>新建!AT129</f>
        <v>0</v>
      </c>
      <c r="AS70" s="370">
        <f>新建!AU129</f>
        <v>1750</v>
      </c>
      <c r="AT70" s="370">
        <f>新建!AV129</f>
        <v>0</v>
      </c>
      <c r="AU70" s="370">
        <f>新建!AW129</f>
        <v>0</v>
      </c>
      <c r="AV70" s="370">
        <f>新建!AX129</f>
        <v>0</v>
      </c>
      <c r="AW70" s="370">
        <f>新建!AY129</f>
        <v>0</v>
      </c>
      <c r="AX70" s="370">
        <f>新建!AZ129</f>
        <v>0</v>
      </c>
      <c r="AY70" s="370">
        <f>新建!BA129</f>
        <v>0</v>
      </c>
      <c r="AZ70" s="370">
        <f>新建!BB129</f>
        <v>1750</v>
      </c>
      <c r="BA70" s="370">
        <f>新建!BC129</f>
        <v>0</v>
      </c>
      <c r="BB70" s="370">
        <f>新建!BD129</f>
        <v>0</v>
      </c>
      <c r="BC70" s="370" t="str">
        <f>新建!BF129</f>
        <v>教育专班</v>
      </c>
      <c r="BD70" s="370" t="str">
        <f>新建!BG129</f>
        <v>州教育局</v>
      </c>
      <c r="BE70" s="370" t="str">
        <f>新建!BH129</f>
        <v>阿依古丽·白仙阿里</v>
      </c>
      <c r="BF70" s="370" t="str">
        <f>新建!BI129</f>
        <v>阿克陶县</v>
      </c>
      <c r="BG70" s="370" t="str">
        <f>新建!BJ129</f>
        <v>艾尼瓦尔·吾布力</v>
      </c>
      <c r="BH70" s="370" t="str">
        <f>新建!BK129</f>
        <v>阿克陶县教育局</v>
      </c>
      <c r="BI70" s="370" t="str">
        <f>新建!BL129</f>
        <v>阿不都乃比·阿不都热依木</v>
      </c>
      <c r="BJ70" s="370">
        <f>新建!BM129</f>
        <v>13379707050</v>
      </c>
      <c r="BK70" s="370">
        <f>新建!BN129</f>
        <v>0</v>
      </c>
      <c r="BL70" s="370">
        <f>新建!BO129</f>
        <v>0</v>
      </c>
      <c r="BM70" s="370">
        <f>新建!BP129</f>
        <v>0</v>
      </c>
      <c r="BN70" s="370">
        <f>新建!BQ129</f>
        <v>0</v>
      </c>
      <c r="BO70" s="370" t="str">
        <f>新建!BR129</f>
        <v>6.19日储备转新建,投资增加750万元</v>
      </c>
    </row>
    <row r="71" ht="42" customHeight="1" spans="1:67">
      <c r="A71" s="370">
        <f>新建!A170</f>
        <v>136</v>
      </c>
      <c r="B71" s="370">
        <f>新建!B170</f>
        <v>1</v>
      </c>
      <c r="C71" s="370" t="str">
        <f>新建!C170</f>
        <v>阿克陶县</v>
      </c>
      <c r="D71" s="370">
        <f>新建!D170</f>
        <v>1</v>
      </c>
      <c r="E71" s="370">
        <f>新建!E170</f>
        <v>5000</v>
      </c>
      <c r="F71" s="370" t="str">
        <f>新建!F170</f>
        <v>克州地区阿克陶县农资储备库建设项目</v>
      </c>
      <c r="G71" s="370" t="str">
        <f>新建!G170</f>
        <v>新建农资储备库4栋，单栋建筑面积18010平方米及配套附属设施建设</v>
      </c>
      <c r="H71" s="370">
        <f>新建!H170</f>
        <v>6250</v>
      </c>
      <c r="I71" s="370">
        <f>新建!I170</f>
        <v>0</v>
      </c>
      <c r="J71" s="370">
        <f>新建!J170</f>
        <v>5000</v>
      </c>
      <c r="K71" s="370">
        <f>新建!K170</f>
        <v>1</v>
      </c>
      <c r="L71" s="370">
        <f>新建!L170</f>
        <v>1</v>
      </c>
      <c r="M71" s="370">
        <f>新建!M170</f>
        <v>1</v>
      </c>
      <c r="N71" s="370">
        <f>新建!N170</f>
        <v>1</v>
      </c>
      <c r="O71" s="370">
        <f>新建!O170</f>
        <v>1</v>
      </c>
      <c r="P71" s="370">
        <f>新建!P170</f>
        <v>0</v>
      </c>
      <c r="Q71" s="370">
        <f>新建!Q170</f>
        <v>1</v>
      </c>
      <c r="R71" s="370">
        <f>新建!R170</f>
        <v>0</v>
      </c>
      <c r="S71" s="370">
        <f>新建!T170</f>
        <v>0</v>
      </c>
      <c r="T71" s="370">
        <f>新建!V170</f>
        <v>1</v>
      </c>
      <c r="U71" s="370">
        <f>新建!W170</f>
        <v>5000</v>
      </c>
      <c r="V71" s="370">
        <f>新建!X170</f>
        <v>5000</v>
      </c>
      <c r="W71" s="370">
        <f>新建!Y170</f>
        <v>0</v>
      </c>
      <c r="X71" s="370">
        <f>新建!Z170</f>
        <v>5000</v>
      </c>
      <c r="Y71" s="370">
        <f>新建!AA170</f>
        <v>5000</v>
      </c>
      <c r="Z71" s="381">
        <f>新建!AB170</f>
        <v>1</v>
      </c>
      <c r="AA71" s="370">
        <f>新建!AC170</f>
        <v>5000</v>
      </c>
      <c r="AB71" s="370">
        <f>新建!AD170</f>
        <v>1</v>
      </c>
      <c r="AC71" s="370">
        <f>新建!AE170</f>
        <v>5001</v>
      </c>
      <c r="AD71" s="370">
        <f>新建!AF170</f>
        <v>0</v>
      </c>
      <c r="AE71" s="370">
        <f>新建!AG170</f>
        <v>3750</v>
      </c>
      <c r="AF71" s="370">
        <f>新建!AH170</f>
        <v>1250</v>
      </c>
      <c r="AG71" s="389">
        <f>新建!AI170</f>
        <v>44681</v>
      </c>
      <c r="AH71" s="370">
        <f>新建!AJ170</f>
        <v>1</v>
      </c>
      <c r="AI71" s="370">
        <f>新建!AK170</f>
        <v>0</v>
      </c>
      <c r="AJ71" s="370">
        <f>新建!AL170</f>
        <v>20</v>
      </c>
      <c r="AK71" s="370">
        <f>新建!AM170</f>
        <v>20</v>
      </c>
      <c r="AL71" s="381">
        <f>新建!AN170</f>
        <v>1</v>
      </c>
      <c r="AM71" s="370" t="str">
        <f>新建!AO170</f>
        <v>完工</v>
      </c>
      <c r="AN71" s="370">
        <f>新建!AP170</f>
        <v>0</v>
      </c>
      <c r="AO71" s="370">
        <f>新建!AQ170</f>
        <v>0</v>
      </c>
      <c r="AP71" s="370">
        <f>新建!AR170</f>
        <v>0</v>
      </c>
      <c r="AQ71" s="370">
        <f>新建!AS170</f>
        <v>0</v>
      </c>
      <c r="AR71" s="370">
        <f>新建!AT170</f>
        <v>0</v>
      </c>
      <c r="AS71" s="370">
        <f>新建!AU170</f>
        <v>5000</v>
      </c>
      <c r="AT71" s="370">
        <f>新建!AV170</f>
        <v>0</v>
      </c>
      <c r="AU71" s="370">
        <f>新建!AW170</f>
        <v>0</v>
      </c>
      <c r="AV71" s="370">
        <f>新建!AX170</f>
        <v>0</v>
      </c>
      <c r="AW71" s="370">
        <f>新建!AY170</f>
        <v>0</v>
      </c>
      <c r="AX71" s="370">
        <f>新建!AZ170</f>
        <v>0</v>
      </c>
      <c r="AY71" s="370">
        <f>新建!BA170</f>
        <v>0</v>
      </c>
      <c r="AZ71" s="370">
        <f>新建!BB170</f>
        <v>5000</v>
      </c>
      <c r="BA71" s="370">
        <f>新建!BC170</f>
        <v>0</v>
      </c>
      <c r="BB71" s="370">
        <f>新建!BD170</f>
        <v>0</v>
      </c>
      <c r="BC71" s="370" t="str">
        <f>新建!BF170</f>
        <v>住房和城乡建设专班</v>
      </c>
      <c r="BD71" s="370" t="str">
        <f>新建!BG170</f>
        <v>州住建局</v>
      </c>
      <c r="BE71" s="370" t="str">
        <f>新建!BH170</f>
        <v>王海江</v>
      </c>
      <c r="BF71" s="370" t="str">
        <f>新建!BI170</f>
        <v>阿克陶县</v>
      </c>
      <c r="BG71" s="370" t="str">
        <f>新建!BJ170</f>
        <v>王清勇</v>
      </c>
      <c r="BH71" s="370" t="str">
        <f>新建!BK170</f>
        <v>阿克陶县供销社</v>
      </c>
      <c r="BI71" s="370" t="str">
        <f>新建!BL170</f>
        <v>郭好成</v>
      </c>
      <c r="BJ71" s="370">
        <f>新建!BM170</f>
        <v>13809985915</v>
      </c>
      <c r="BK71" s="370">
        <f>新建!BN170</f>
        <v>0</v>
      </c>
      <c r="BL71" s="370">
        <f>新建!BO170</f>
        <v>0</v>
      </c>
      <c r="BM71" s="370">
        <f>新建!BP170</f>
        <v>0</v>
      </c>
      <c r="BN71" s="370">
        <f>新建!BQ170</f>
        <v>0</v>
      </c>
      <c r="BO71" s="370" t="str">
        <f>新建!BR170</f>
        <v>5.8号调整</v>
      </c>
    </row>
    <row r="72" ht="42" customHeight="1" spans="1:67">
      <c r="A72" s="370">
        <f>新建!A171</f>
        <v>137</v>
      </c>
      <c r="B72" s="370">
        <f>新建!B171</f>
        <v>1</v>
      </c>
      <c r="C72" s="370" t="str">
        <f>新建!C171</f>
        <v>阿克陶县</v>
      </c>
      <c r="D72" s="370">
        <f>新建!D171</f>
        <v>1</v>
      </c>
      <c r="E72" s="370">
        <f>新建!E171</f>
        <v>8000</v>
      </c>
      <c r="F72" s="370" t="str">
        <f>新建!F171</f>
        <v>克州阿克陶县市政公共基础设施建设项目</v>
      </c>
      <c r="G72" s="370" t="str">
        <f>新建!G171</f>
        <v>新建城区道路护栏10000米、绿化管网16000米及配套附属设施建设</v>
      </c>
      <c r="H72" s="370">
        <f>新建!H171</f>
        <v>8000</v>
      </c>
      <c r="I72" s="370">
        <f>新建!I171</f>
        <v>0</v>
      </c>
      <c r="J72" s="370">
        <f>新建!J171</f>
        <v>8000</v>
      </c>
      <c r="K72" s="370">
        <f>新建!K171</f>
        <v>1</v>
      </c>
      <c r="L72" s="370">
        <f>新建!L171</f>
        <v>1</v>
      </c>
      <c r="M72" s="370">
        <f>新建!M171</f>
        <v>1</v>
      </c>
      <c r="N72" s="370">
        <f>新建!N171</f>
        <v>1</v>
      </c>
      <c r="O72" s="370">
        <f>新建!O171</f>
        <v>1</v>
      </c>
      <c r="P72" s="370">
        <f>新建!P171</f>
        <v>0</v>
      </c>
      <c r="Q72" s="370">
        <f>新建!Q171</f>
        <v>1</v>
      </c>
      <c r="R72" s="370">
        <f>新建!R171</f>
        <v>0</v>
      </c>
      <c r="S72" s="370">
        <f>新建!T171</f>
        <v>0</v>
      </c>
      <c r="T72" s="370">
        <f>新建!V171</f>
        <v>1</v>
      </c>
      <c r="U72" s="370">
        <f>新建!W171</f>
        <v>8000</v>
      </c>
      <c r="V72" s="370">
        <f>新建!X171</f>
        <v>8000</v>
      </c>
      <c r="W72" s="370">
        <f>新建!Y171</f>
        <v>0</v>
      </c>
      <c r="X72" s="370">
        <f>新建!Z171</f>
        <v>8000</v>
      </c>
      <c r="Y72" s="370">
        <f>新建!AA171</f>
        <v>6000</v>
      </c>
      <c r="Z72" s="381">
        <f>新建!AB171</f>
        <v>0.75</v>
      </c>
      <c r="AA72" s="370">
        <f>新建!AC171</f>
        <v>5000</v>
      </c>
      <c r="AB72" s="370">
        <f>新建!AD171</f>
        <v>1</v>
      </c>
      <c r="AC72" s="370">
        <f>新建!AE171</f>
        <v>5949</v>
      </c>
      <c r="AD72" s="370">
        <f>新建!AF171</f>
        <v>0</v>
      </c>
      <c r="AE72" s="370">
        <f>新建!AG171</f>
        <v>6000</v>
      </c>
      <c r="AF72" s="370">
        <f>新建!AH171</f>
        <v>0</v>
      </c>
      <c r="AG72" s="389">
        <f>新建!AI171</f>
        <v>44676</v>
      </c>
      <c r="AH72" s="370">
        <f>新建!AJ171</f>
        <v>1</v>
      </c>
      <c r="AI72" s="370">
        <f>新建!AK171</f>
        <v>0</v>
      </c>
      <c r="AJ72" s="370">
        <f>新建!AL171</f>
        <v>15</v>
      </c>
      <c r="AK72" s="370">
        <f>新建!AM171</f>
        <v>15</v>
      </c>
      <c r="AL72" s="381">
        <f>新建!AN171</f>
        <v>1</v>
      </c>
      <c r="AM72" s="370">
        <f>新建!AO171</f>
        <v>0</v>
      </c>
      <c r="AN72" s="370">
        <f>新建!AP171</f>
        <v>0</v>
      </c>
      <c r="AO72" s="370">
        <f>新建!AQ171</f>
        <v>0</v>
      </c>
      <c r="AP72" s="370">
        <f>新建!AR171</f>
        <v>0</v>
      </c>
      <c r="AQ72" s="370">
        <f>新建!AS171</f>
        <v>0</v>
      </c>
      <c r="AR72" s="370">
        <f>新建!AT171</f>
        <v>0</v>
      </c>
      <c r="AS72" s="370">
        <f>新建!AU171</f>
        <v>8000</v>
      </c>
      <c r="AT72" s="370">
        <f>新建!AV171</f>
        <v>0</v>
      </c>
      <c r="AU72" s="370">
        <f>新建!AW171</f>
        <v>8000</v>
      </c>
      <c r="AV72" s="370">
        <f>新建!AX171</f>
        <v>0</v>
      </c>
      <c r="AW72" s="370">
        <f>新建!AY171</f>
        <v>0</v>
      </c>
      <c r="AX72" s="370">
        <f>新建!AZ171</f>
        <v>0</v>
      </c>
      <c r="AY72" s="370">
        <f>新建!BA171</f>
        <v>0</v>
      </c>
      <c r="AZ72" s="370">
        <f>新建!BB171</f>
        <v>0</v>
      </c>
      <c r="BA72" s="370">
        <f>新建!BC171</f>
        <v>0</v>
      </c>
      <c r="BB72" s="370">
        <f>新建!BD171</f>
        <v>0</v>
      </c>
      <c r="BC72" s="370" t="str">
        <f>新建!BF171</f>
        <v>住房和城乡建设专班</v>
      </c>
      <c r="BD72" s="370" t="str">
        <f>新建!BG171</f>
        <v>州住建局</v>
      </c>
      <c r="BE72" s="370" t="str">
        <f>新建!BH171</f>
        <v>王海江</v>
      </c>
      <c r="BF72" s="370" t="str">
        <f>新建!BI171</f>
        <v>阿克陶县</v>
      </c>
      <c r="BG72" s="370" t="str">
        <f>新建!BJ171</f>
        <v>艾尼瓦尔·吾布力</v>
      </c>
      <c r="BH72" s="370" t="str">
        <f>新建!BK171</f>
        <v>阿克陶县住建局</v>
      </c>
      <c r="BI72" s="370" t="str">
        <f>新建!BL171</f>
        <v>买合木提·米曼</v>
      </c>
      <c r="BJ72" s="370">
        <f>新建!BM171</f>
        <v>13345375888</v>
      </c>
      <c r="BK72" s="370" t="str">
        <f>新建!BN171</f>
        <v>孙权</v>
      </c>
      <c r="BL72" s="370">
        <f>新建!BO171</f>
        <v>13649930993</v>
      </c>
      <c r="BM72" s="370" t="str">
        <f>新建!BP171</f>
        <v>轻工业园区</v>
      </c>
      <c r="BN72" s="370">
        <f>新建!BQ171</f>
        <v>0</v>
      </c>
      <c r="BO72" s="370" t="str">
        <f>新建!BR171</f>
        <v>8.15日年度投资增加2000万元</v>
      </c>
    </row>
    <row r="73" ht="42" customHeight="1" spans="1:67">
      <c r="A73" s="370">
        <f>新建!A172</f>
        <v>138</v>
      </c>
      <c r="B73" s="370">
        <f>新建!B172</f>
        <v>1</v>
      </c>
      <c r="C73" s="370" t="str">
        <f>新建!C172</f>
        <v>阿克陶县</v>
      </c>
      <c r="D73" s="370">
        <f>新建!D172</f>
        <v>1</v>
      </c>
      <c r="E73" s="370">
        <f>新建!E172</f>
        <v>4000</v>
      </c>
      <c r="F73" s="370" t="str">
        <f>新建!F172</f>
        <v>克州阿克陶县垃圾处理综合利用工程建设项目</v>
      </c>
      <c r="G73" s="370" t="str">
        <f>新建!G172</f>
        <v>新建建筑垃圾综合利用场一座，垃圾中转站5座及及附属设施</v>
      </c>
      <c r="H73" s="370">
        <f>新建!H172</f>
        <v>5000</v>
      </c>
      <c r="I73" s="370">
        <f>新建!I172</f>
        <v>0</v>
      </c>
      <c r="J73" s="370">
        <f>新建!J172</f>
        <v>4000</v>
      </c>
      <c r="K73" s="370">
        <f>新建!K172</f>
        <v>1</v>
      </c>
      <c r="L73" s="370">
        <f>新建!L172</f>
        <v>1</v>
      </c>
      <c r="M73" s="370">
        <f>新建!M172</f>
        <v>1</v>
      </c>
      <c r="N73" s="370">
        <f>新建!N172</f>
        <v>1</v>
      </c>
      <c r="O73" s="370">
        <f>新建!O172</f>
        <v>1</v>
      </c>
      <c r="P73" s="370">
        <f>新建!P172</f>
        <v>0</v>
      </c>
      <c r="Q73" s="370">
        <f>新建!Q172</f>
        <v>1</v>
      </c>
      <c r="R73" s="370">
        <f>新建!R172</f>
        <v>0</v>
      </c>
      <c r="S73" s="370">
        <f>新建!T172</f>
        <v>0</v>
      </c>
      <c r="T73" s="370">
        <f>新建!V172</f>
        <v>1</v>
      </c>
      <c r="U73" s="370">
        <f>新建!W172</f>
        <v>4000</v>
      </c>
      <c r="V73" s="370">
        <f>新建!X172</f>
        <v>4000</v>
      </c>
      <c r="W73" s="370">
        <f>新建!Y172</f>
        <v>0</v>
      </c>
      <c r="X73" s="370">
        <f>新建!Z172</f>
        <v>4000</v>
      </c>
      <c r="Y73" s="370">
        <f>新建!AA172</f>
        <v>2800</v>
      </c>
      <c r="Z73" s="381">
        <f>新建!AB172</f>
        <v>0.7</v>
      </c>
      <c r="AA73" s="370">
        <f>新建!AC172</f>
        <v>4800</v>
      </c>
      <c r="AB73" s="370">
        <f>新建!AD172</f>
        <v>1</v>
      </c>
      <c r="AC73" s="370">
        <f>新建!AE172</f>
        <v>2164</v>
      </c>
      <c r="AD73" s="370">
        <f>新建!AF172</f>
        <v>0</v>
      </c>
      <c r="AE73" s="370">
        <f>新建!AG172</f>
        <v>3000</v>
      </c>
      <c r="AF73" s="370">
        <f>新建!AH172</f>
        <v>-200</v>
      </c>
      <c r="AG73" s="389">
        <f>新建!AI172</f>
        <v>44730</v>
      </c>
      <c r="AH73" s="370">
        <f>新建!AJ172</f>
        <v>1</v>
      </c>
      <c r="AI73" s="370">
        <f>新建!AK172</f>
        <v>0</v>
      </c>
      <c r="AJ73" s="370">
        <f>新建!AL172</f>
        <v>0</v>
      </c>
      <c r="AK73" s="370">
        <f>新建!AM172</f>
        <v>0</v>
      </c>
      <c r="AL73" s="381" t="e">
        <f>新建!AN172</f>
        <v>#DIV/0!</v>
      </c>
      <c r="AM73" s="370" t="str">
        <f>新建!AO172</f>
        <v>进场</v>
      </c>
      <c r="AN73" s="370">
        <f>新建!AP172</f>
        <v>0</v>
      </c>
      <c r="AO73" s="370">
        <f>新建!AQ172</f>
        <v>0</v>
      </c>
      <c r="AP73" s="370">
        <f>新建!AR172</f>
        <v>0</v>
      </c>
      <c r="AQ73" s="370">
        <f>新建!AS172</f>
        <v>0</v>
      </c>
      <c r="AR73" s="370">
        <f>新建!AT172</f>
        <v>0</v>
      </c>
      <c r="AS73" s="370">
        <f>新建!AU172</f>
        <v>4000</v>
      </c>
      <c r="AT73" s="370">
        <f>新建!AV172</f>
        <v>0</v>
      </c>
      <c r="AU73" s="370">
        <f>新建!AW172</f>
        <v>0</v>
      </c>
      <c r="AV73" s="370">
        <f>新建!AX172</f>
        <v>0</v>
      </c>
      <c r="AW73" s="370">
        <f>新建!AY172</f>
        <v>0</v>
      </c>
      <c r="AX73" s="370">
        <f>新建!AZ172</f>
        <v>0</v>
      </c>
      <c r="AY73" s="370">
        <f>新建!BA172</f>
        <v>4000</v>
      </c>
      <c r="AZ73" s="370">
        <f>新建!BB172</f>
        <v>0</v>
      </c>
      <c r="BA73" s="370">
        <f>新建!BC172</f>
        <v>0</v>
      </c>
      <c r="BB73" s="370">
        <f>新建!BD172</f>
        <v>0</v>
      </c>
      <c r="BC73" s="370" t="str">
        <f>新建!BF172</f>
        <v>住房和城乡建设专班</v>
      </c>
      <c r="BD73" s="370" t="str">
        <f>新建!BG172</f>
        <v>州住建局</v>
      </c>
      <c r="BE73" s="370" t="str">
        <f>新建!BH172</f>
        <v>王海江</v>
      </c>
      <c r="BF73" s="370" t="str">
        <f>新建!BI172</f>
        <v>阿克陶县</v>
      </c>
      <c r="BG73" s="370" t="str">
        <f>新建!BJ172</f>
        <v>艾尼瓦尔·吾布力</v>
      </c>
      <c r="BH73" s="370" t="str">
        <f>新建!BK172</f>
        <v>阿克陶县住建局</v>
      </c>
      <c r="BI73" s="370" t="str">
        <f>新建!BL172</f>
        <v>买合木提·米曼</v>
      </c>
      <c r="BJ73" s="370">
        <f>新建!BM172</f>
        <v>13345375888</v>
      </c>
      <c r="BK73" s="370">
        <f>新建!BN172</f>
        <v>0</v>
      </c>
      <c r="BL73" s="370">
        <f>新建!BO172</f>
        <v>0</v>
      </c>
      <c r="BM73" s="370">
        <f>新建!BP172</f>
        <v>0</v>
      </c>
      <c r="BN73" s="370">
        <f>新建!BQ172</f>
        <v>0</v>
      </c>
      <c r="BO73" s="370" t="str">
        <f>新建!BR172</f>
        <v>5.8号投资减少1000万</v>
      </c>
    </row>
    <row r="74" ht="42" customHeight="1" spans="1:67">
      <c r="A74" s="370">
        <f>新建!A173</f>
        <v>139</v>
      </c>
      <c r="B74" s="370">
        <f>新建!B173</f>
        <v>1</v>
      </c>
      <c r="C74" s="370" t="str">
        <f>新建!C173</f>
        <v>阿克陶县</v>
      </c>
      <c r="D74" s="370">
        <f>新建!D173</f>
        <v>1</v>
      </c>
      <c r="E74" s="370">
        <f>新建!E173</f>
        <v>5600</v>
      </c>
      <c r="F74" s="370" t="str">
        <f>新建!F173</f>
        <v>阿克陶县市政道路建设项目</v>
      </c>
      <c r="G74" s="370" t="str">
        <f>新建!G173</f>
        <v>新建双向六车道2.7公里、设计宽度40米等；新建双向4公里、设计宽度30米等</v>
      </c>
      <c r="H74" s="370">
        <f>新建!H173</f>
        <v>6000</v>
      </c>
      <c r="I74" s="370">
        <f>新建!I173</f>
        <v>0</v>
      </c>
      <c r="J74" s="370">
        <f>新建!J173</f>
        <v>6000</v>
      </c>
      <c r="K74" s="370">
        <f>新建!K173</f>
        <v>1</v>
      </c>
      <c r="L74" s="370">
        <f>新建!L173</f>
        <v>1</v>
      </c>
      <c r="M74" s="370">
        <f>新建!M173</f>
        <v>1</v>
      </c>
      <c r="N74" s="370">
        <f>新建!N173</f>
        <v>1</v>
      </c>
      <c r="O74" s="370">
        <f>新建!O173</f>
        <v>1</v>
      </c>
      <c r="P74" s="370">
        <f>新建!P173</f>
        <v>0</v>
      </c>
      <c r="Q74" s="370">
        <f>新建!Q173</f>
        <v>1</v>
      </c>
      <c r="R74" s="370">
        <f>新建!R173</f>
        <v>0</v>
      </c>
      <c r="S74" s="370">
        <f>新建!T173</f>
        <v>0</v>
      </c>
      <c r="T74" s="370">
        <f>新建!V173</f>
        <v>1</v>
      </c>
      <c r="U74" s="370">
        <f>新建!W173</f>
        <v>6000</v>
      </c>
      <c r="V74" s="370">
        <f>新建!X173</f>
        <v>6000</v>
      </c>
      <c r="W74" s="370">
        <f>新建!Y173</f>
        <v>0</v>
      </c>
      <c r="X74" s="370">
        <f>新建!Z173</f>
        <v>6000</v>
      </c>
      <c r="Y74" s="370">
        <f>新建!AA173</f>
        <v>5400</v>
      </c>
      <c r="Z74" s="381">
        <f>新建!AB173</f>
        <v>0.9</v>
      </c>
      <c r="AA74" s="370">
        <f>新建!AC173</f>
        <v>5000</v>
      </c>
      <c r="AB74" s="370">
        <f>新建!AD173</f>
        <v>1</v>
      </c>
      <c r="AC74" s="370">
        <f>新建!AE173</f>
        <v>4468</v>
      </c>
      <c r="AD74" s="370">
        <f>新建!AF173</f>
        <v>0</v>
      </c>
      <c r="AE74" s="370">
        <f>新建!AG173</f>
        <v>4500</v>
      </c>
      <c r="AF74" s="370">
        <f>新建!AH173</f>
        <v>900</v>
      </c>
      <c r="AG74" s="389">
        <f>新建!AI173</f>
        <v>44612</v>
      </c>
      <c r="AH74" s="370">
        <f>新建!AJ173</f>
        <v>1</v>
      </c>
      <c r="AI74" s="370">
        <f>新建!AK173</f>
        <v>0</v>
      </c>
      <c r="AJ74" s="370">
        <f>新建!AL173</f>
        <v>120</v>
      </c>
      <c r="AK74" s="370">
        <f>新建!AM173</f>
        <v>80</v>
      </c>
      <c r="AL74" s="381">
        <f>新建!AN173</f>
        <v>0.666666666666667</v>
      </c>
      <c r="AM74" s="370" t="str">
        <f>新建!AO173</f>
        <v>基础施工</v>
      </c>
      <c r="AN74" s="370">
        <f>新建!AP173</f>
        <v>0</v>
      </c>
      <c r="AO74" s="370">
        <f>新建!AQ173</f>
        <v>0</v>
      </c>
      <c r="AP74" s="370">
        <f>新建!AR173</f>
        <v>0</v>
      </c>
      <c r="AQ74" s="370">
        <f>新建!AS173</f>
        <v>0</v>
      </c>
      <c r="AR74" s="370">
        <f>新建!AT173</f>
        <v>0</v>
      </c>
      <c r="AS74" s="370">
        <f>新建!AU173</f>
        <v>6000</v>
      </c>
      <c r="AT74" s="370">
        <f>新建!AV173</f>
        <v>3600</v>
      </c>
      <c r="AU74" s="370">
        <f>新建!AW173</f>
        <v>0</v>
      </c>
      <c r="AV74" s="370">
        <f>新建!AX173</f>
        <v>400</v>
      </c>
      <c r="AW74" s="370">
        <f>新建!AY173</f>
        <v>0</v>
      </c>
      <c r="AX74" s="370">
        <f>新建!AZ173</f>
        <v>0</v>
      </c>
      <c r="AY74" s="370">
        <f>新建!BA173</f>
        <v>0</v>
      </c>
      <c r="AZ74" s="370">
        <f>新建!BB173</f>
        <v>2000</v>
      </c>
      <c r="BA74" s="370">
        <f>新建!BC173</f>
        <v>0</v>
      </c>
      <c r="BB74" s="370">
        <f>新建!BD173</f>
        <v>0</v>
      </c>
      <c r="BC74" s="370" t="str">
        <f>新建!BF173</f>
        <v>住房和城乡建设专班</v>
      </c>
      <c r="BD74" s="370" t="str">
        <f>新建!BG173</f>
        <v>州住建局</v>
      </c>
      <c r="BE74" s="370" t="str">
        <f>新建!BH173</f>
        <v>王海江</v>
      </c>
      <c r="BF74" s="370" t="str">
        <f>新建!BI173</f>
        <v>阿克陶县</v>
      </c>
      <c r="BG74" s="370" t="str">
        <f>新建!BJ173</f>
        <v>艾尼瓦尔·吾布力</v>
      </c>
      <c r="BH74" s="370" t="str">
        <f>新建!BK173</f>
        <v>阿克陶县住建局</v>
      </c>
      <c r="BI74" s="370" t="str">
        <f>新建!BL173</f>
        <v>买合木提·米曼</v>
      </c>
      <c r="BJ74" s="370">
        <f>新建!BM173</f>
        <v>13345375888</v>
      </c>
      <c r="BK74" s="370" t="str">
        <f>新建!BN173</f>
        <v>庞猛（1标）、 余方彬（2标）</v>
      </c>
      <c r="BL74" s="370" t="str">
        <f>新建!BO173</f>
        <v>18809084688（1标）、18909986366（2标）</v>
      </c>
      <c r="BM74" s="370" t="str">
        <f>新建!BP173</f>
        <v>县城</v>
      </c>
      <c r="BN74" s="370">
        <f>新建!BQ173</f>
        <v>0</v>
      </c>
      <c r="BO74" s="370" t="str">
        <f>新建!BR173</f>
        <v>2021年中央预算内资金资金已落实3600万</v>
      </c>
    </row>
    <row r="75" ht="42" customHeight="1" spans="1:67">
      <c r="A75" s="370">
        <f>新建!A174</f>
        <v>140</v>
      </c>
      <c r="B75" s="370">
        <f>新建!B174</f>
        <v>1</v>
      </c>
      <c r="C75" s="370" t="str">
        <f>新建!C174</f>
        <v>阿克陶县</v>
      </c>
      <c r="D75" s="370">
        <f>新建!D174</f>
        <v>1</v>
      </c>
      <c r="E75" s="370">
        <f>新建!E174</f>
        <v>1000</v>
      </c>
      <c r="F75" s="370" t="str">
        <f>新建!F174</f>
        <v>克州阿克陶县老城区集中供热基础设施项目</v>
      </c>
      <c r="G75" s="370" t="str">
        <f>新建!G174</f>
        <v>新建及维修DN65-DN350管网25公里及配套附属设施建设</v>
      </c>
      <c r="H75" s="370">
        <f>新建!H174</f>
        <v>3000</v>
      </c>
      <c r="I75" s="370">
        <f>新建!I174</f>
        <v>0</v>
      </c>
      <c r="J75" s="370">
        <f>新建!J174</f>
        <v>3000</v>
      </c>
      <c r="K75" s="370">
        <f>新建!K174</f>
        <v>1</v>
      </c>
      <c r="L75" s="370">
        <f>新建!L174</f>
        <v>1</v>
      </c>
      <c r="M75" s="370">
        <f>新建!M174</f>
        <v>1</v>
      </c>
      <c r="N75" s="370">
        <f>新建!N174</f>
        <v>1</v>
      </c>
      <c r="O75" s="370">
        <f>新建!O174</f>
        <v>1</v>
      </c>
      <c r="P75" s="370">
        <f>新建!P174</f>
        <v>0</v>
      </c>
      <c r="Q75" s="370">
        <f>新建!Q174</f>
        <v>1</v>
      </c>
      <c r="R75" s="370">
        <f>新建!R174</f>
        <v>0</v>
      </c>
      <c r="S75" s="370">
        <f>新建!T174</f>
        <v>0</v>
      </c>
      <c r="T75" s="370">
        <f>新建!V174</f>
        <v>1</v>
      </c>
      <c r="U75" s="370">
        <f>新建!W174</f>
        <v>3000</v>
      </c>
      <c r="V75" s="370">
        <f>新建!X174</f>
        <v>3000</v>
      </c>
      <c r="W75" s="370">
        <f>新建!Y174</f>
        <v>0</v>
      </c>
      <c r="X75" s="370">
        <f>新建!Z174</f>
        <v>3000</v>
      </c>
      <c r="Y75" s="370">
        <f>新建!AA174</f>
        <v>2400</v>
      </c>
      <c r="Z75" s="381">
        <f>新建!AB174</f>
        <v>0.8</v>
      </c>
      <c r="AA75" s="370">
        <f>新建!AC174</f>
        <v>2700</v>
      </c>
      <c r="AB75" s="370">
        <f>新建!AD174</f>
        <v>1</v>
      </c>
      <c r="AC75" s="370">
        <f>新建!AE174</f>
        <v>1000</v>
      </c>
      <c r="AD75" s="370">
        <f>新建!AF174</f>
        <v>0</v>
      </c>
      <c r="AE75" s="370">
        <f>新建!AG174</f>
        <v>2250</v>
      </c>
      <c r="AF75" s="370">
        <f>新建!AH174</f>
        <v>150</v>
      </c>
      <c r="AG75" s="389">
        <f>新建!AI174</f>
        <v>44666</v>
      </c>
      <c r="AH75" s="370">
        <f>新建!AJ174</f>
        <v>1</v>
      </c>
      <c r="AI75" s="370">
        <f>新建!AK174</f>
        <v>0</v>
      </c>
      <c r="AJ75" s="370">
        <f>新建!AL174</f>
        <v>20</v>
      </c>
      <c r="AK75" s="370">
        <f>新建!AM174</f>
        <v>10</v>
      </c>
      <c r="AL75" s="381">
        <f>新建!AN174</f>
        <v>0.5</v>
      </c>
      <c r="AM75" s="370">
        <f>新建!AO174</f>
        <v>0</v>
      </c>
      <c r="AN75" s="370">
        <f>新建!AP174</f>
        <v>0</v>
      </c>
      <c r="AO75" s="370">
        <f>新建!AQ174</f>
        <v>0</v>
      </c>
      <c r="AP75" s="370">
        <f>新建!AR174</f>
        <v>0</v>
      </c>
      <c r="AQ75" s="370">
        <f>新建!AS174</f>
        <v>0</v>
      </c>
      <c r="AR75" s="370">
        <f>新建!AT174</f>
        <v>0</v>
      </c>
      <c r="AS75" s="370">
        <f>新建!AU174</f>
        <v>3000</v>
      </c>
      <c r="AT75" s="370">
        <f>新建!AV174</f>
        <v>1800</v>
      </c>
      <c r="AU75" s="370">
        <f>新建!AW174</f>
        <v>0</v>
      </c>
      <c r="AV75" s="370">
        <f>新建!AX174</f>
        <v>200</v>
      </c>
      <c r="AW75" s="370">
        <f>新建!AY174</f>
        <v>0</v>
      </c>
      <c r="AX75" s="370">
        <f>新建!AZ174</f>
        <v>0</v>
      </c>
      <c r="AY75" s="370">
        <f>新建!BA174</f>
        <v>1000</v>
      </c>
      <c r="AZ75" s="370">
        <f>新建!BB174</f>
        <v>0</v>
      </c>
      <c r="BA75" s="370">
        <f>新建!BC174</f>
        <v>0</v>
      </c>
      <c r="BB75" s="370">
        <f>新建!BD174</f>
        <v>0</v>
      </c>
      <c r="BC75" s="370" t="str">
        <f>新建!BF174</f>
        <v>住房和城乡建设专班</v>
      </c>
      <c r="BD75" s="370" t="str">
        <f>新建!BG174</f>
        <v>州住建局</v>
      </c>
      <c r="BE75" s="370" t="str">
        <f>新建!BH174</f>
        <v>王海江</v>
      </c>
      <c r="BF75" s="370" t="str">
        <f>新建!BI174</f>
        <v>阿克陶县</v>
      </c>
      <c r="BG75" s="370" t="str">
        <f>新建!BJ174</f>
        <v>艾尼瓦尔·吾布力</v>
      </c>
      <c r="BH75" s="370" t="str">
        <f>新建!BK174</f>
        <v>阿克陶县住建局</v>
      </c>
      <c r="BI75" s="370" t="str">
        <f>新建!BL174</f>
        <v>买合木提·米曼</v>
      </c>
      <c r="BJ75" s="370">
        <f>新建!BM174</f>
        <v>13345375888</v>
      </c>
      <c r="BK75" s="370" t="str">
        <f>新建!BN174</f>
        <v>苏总林</v>
      </c>
      <c r="BL75" s="370">
        <f>新建!BO174</f>
        <v>13809989638</v>
      </c>
      <c r="BM75" s="370" t="str">
        <f>新建!BP174</f>
        <v>县城</v>
      </c>
      <c r="BN75" s="370">
        <f>新建!BQ174</f>
        <v>0</v>
      </c>
      <c r="BO75" s="370" t="str">
        <f>新建!BR174</f>
        <v>申报2022年中央预算内资金和专项债</v>
      </c>
    </row>
    <row r="76" ht="42" customHeight="1" spans="1:67">
      <c r="A76" s="370">
        <f>新建!A175</f>
        <v>141</v>
      </c>
      <c r="B76" s="370">
        <f>新建!B175</f>
        <v>1</v>
      </c>
      <c r="C76" s="370" t="str">
        <f>新建!C175</f>
        <v>阿克陶县</v>
      </c>
      <c r="D76" s="370">
        <f>新建!D175</f>
        <v>1</v>
      </c>
      <c r="E76" s="370">
        <f>新建!E175</f>
        <v>1900</v>
      </c>
      <c r="F76" s="370" t="str">
        <f>新建!F175</f>
        <v>克州阿克陶县新城区集中供热基础设施项目</v>
      </c>
      <c r="G76" s="370" t="str">
        <f>新建!G175</f>
        <v>新建及维修DN65-DN350管网20公里及配套附属设施建设</v>
      </c>
      <c r="H76" s="370">
        <f>新建!H175</f>
        <v>3000</v>
      </c>
      <c r="I76" s="370">
        <f>新建!I175</f>
        <v>0</v>
      </c>
      <c r="J76" s="370">
        <f>新建!J175</f>
        <v>1200</v>
      </c>
      <c r="K76" s="370">
        <f>新建!K175</f>
        <v>1</v>
      </c>
      <c r="L76" s="370">
        <f>新建!L175</f>
        <v>1</v>
      </c>
      <c r="M76" s="370">
        <f>新建!M175</f>
        <v>1</v>
      </c>
      <c r="N76" s="370">
        <f>新建!N175</f>
        <v>1</v>
      </c>
      <c r="O76" s="370">
        <f>新建!O175</f>
        <v>1</v>
      </c>
      <c r="P76" s="370">
        <f>新建!P175</f>
        <v>0</v>
      </c>
      <c r="Q76" s="370">
        <f>新建!Q175</f>
        <v>1</v>
      </c>
      <c r="R76" s="370">
        <f>新建!R175</f>
        <v>0</v>
      </c>
      <c r="S76" s="370">
        <f>新建!T175</f>
        <v>0</v>
      </c>
      <c r="T76" s="370">
        <f>新建!V175</f>
        <v>1</v>
      </c>
      <c r="U76" s="370">
        <f>新建!W175</f>
        <v>1200</v>
      </c>
      <c r="V76" s="370">
        <f>新建!X175</f>
        <v>1200</v>
      </c>
      <c r="W76" s="370">
        <f>新建!Y175</f>
        <v>0</v>
      </c>
      <c r="X76" s="370">
        <f>新建!Z175</f>
        <v>1200</v>
      </c>
      <c r="Y76" s="370">
        <f>新建!AA175</f>
        <v>1200</v>
      </c>
      <c r="Z76" s="381">
        <f>新建!AB175</f>
        <v>1</v>
      </c>
      <c r="AA76" s="370">
        <f>新建!AC175</f>
        <v>1200</v>
      </c>
      <c r="AB76" s="370">
        <f>新建!AD175</f>
        <v>1</v>
      </c>
      <c r="AC76" s="370">
        <f>新建!AE175</f>
        <v>200</v>
      </c>
      <c r="AD76" s="370">
        <f>新建!AF175</f>
        <v>0</v>
      </c>
      <c r="AE76" s="370">
        <f>新建!AG175</f>
        <v>900</v>
      </c>
      <c r="AF76" s="370">
        <f>新建!AH175</f>
        <v>300</v>
      </c>
      <c r="AG76" s="389">
        <f>新建!AI175</f>
        <v>44633</v>
      </c>
      <c r="AH76" s="370">
        <f>新建!AJ175</f>
        <v>1</v>
      </c>
      <c r="AI76" s="370">
        <f>新建!AK175</f>
        <v>0</v>
      </c>
      <c r="AJ76" s="370">
        <f>新建!AL175</f>
        <v>45</v>
      </c>
      <c r="AK76" s="370">
        <f>新建!AM175</f>
        <v>30</v>
      </c>
      <c r="AL76" s="381">
        <f>新建!AN175</f>
        <v>0.666666666666667</v>
      </c>
      <c r="AM76" s="370" t="str">
        <f>新建!AO175</f>
        <v>完工</v>
      </c>
      <c r="AN76" s="370">
        <f>新建!AP175</f>
        <v>0</v>
      </c>
      <c r="AO76" s="370">
        <f>新建!AQ175</f>
        <v>0</v>
      </c>
      <c r="AP76" s="370">
        <f>新建!AR175</f>
        <v>0</v>
      </c>
      <c r="AQ76" s="370">
        <f>新建!AS175</f>
        <v>0</v>
      </c>
      <c r="AR76" s="370">
        <f>新建!AT175</f>
        <v>0</v>
      </c>
      <c r="AS76" s="370">
        <f>新建!AU175</f>
        <v>1200</v>
      </c>
      <c r="AT76" s="370">
        <f>新建!AV175</f>
        <v>0</v>
      </c>
      <c r="AU76" s="370">
        <f>新建!AW175</f>
        <v>0</v>
      </c>
      <c r="AV76" s="370">
        <f>新建!AX175</f>
        <v>200</v>
      </c>
      <c r="AW76" s="370">
        <f>新建!AY175</f>
        <v>0</v>
      </c>
      <c r="AX76" s="370">
        <f>新建!AZ175</f>
        <v>0</v>
      </c>
      <c r="AY76" s="370">
        <f>新建!BA175</f>
        <v>1000</v>
      </c>
      <c r="AZ76" s="370">
        <f>新建!BB175</f>
        <v>0</v>
      </c>
      <c r="BA76" s="370">
        <f>新建!BC175</f>
        <v>0</v>
      </c>
      <c r="BB76" s="370">
        <f>新建!BD175</f>
        <v>0</v>
      </c>
      <c r="BC76" s="370" t="str">
        <f>新建!BF175</f>
        <v>住房和城乡建设专班</v>
      </c>
      <c r="BD76" s="370" t="str">
        <f>新建!BG175</f>
        <v>州住建局</v>
      </c>
      <c r="BE76" s="370" t="str">
        <f>新建!BH175</f>
        <v>王海江</v>
      </c>
      <c r="BF76" s="370" t="str">
        <f>新建!BI175</f>
        <v>阿克陶县</v>
      </c>
      <c r="BG76" s="370" t="str">
        <f>新建!BJ175</f>
        <v>艾尼瓦尔·吾布力</v>
      </c>
      <c r="BH76" s="370" t="str">
        <f>新建!BK175</f>
        <v>阿克陶县住建局</v>
      </c>
      <c r="BI76" s="370" t="str">
        <f>新建!BL175</f>
        <v>买合木提·米曼</v>
      </c>
      <c r="BJ76" s="370">
        <f>新建!BM175</f>
        <v>13345375888</v>
      </c>
      <c r="BK76" s="370" t="str">
        <f>新建!BN175</f>
        <v>孙泉</v>
      </c>
      <c r="BL76" s="370">
        <f>新建!BO175</f>
        <v>13649930993</v>
      </c>
      <c r="BM76" s="370" t="str">
        <f>新建!BP175</f>
        <v>县城</v>
      </c>
      <c r="BN76" s="370">
        <f>新建!BQ175</f>
        <v>0</v>
      </c>
      <c r="BO76" s="370">
        <f>新建!BR175</f>
        <v>0</v>
      </c>
    </row>
    <row r="77" ht="42" customHeight="1" spans="1:67">
      <c r="A77" s="370">
        <f>新建!A176</f>
        <v>142</v>
      </c>
      <c r="B77" s="370">
        <f>新建!B176</f>
        <v>1</v>
      </c>
      <c r="C77" s="370" t="str">
        <f>新建!C176</f>
        <v>阿克陶县</v>
      </c>
      <c r="D77" s="370">
        <f>新建!D176</f>
        <v>1</v>
      </c>
      <c r="E77" s="370">
        <f>新建!E176</f>
        <v>3000</v>
      </c>
      <c r="F77" s="370" t="str">
        <f>新建!F176</f>
        <v>克州阿克陶县物资回收再利用项目</v>
      </c>
      <c r="G77" s="370" t="str">
        <f>新建!G176</f>
        <v>新建滴灌带回收车间建筑面积4219.82平方米及配套附属设施建设</v>
      </c>
      <c r="H77" s="370">
        <f>新建!H176</f>
        <v>10000</v>
      </c>
      <c r="I77" s="370">
        <f>新建!I176</f>
        <v>0</v>
      </c>
      <c r="J77" s="370">
        <f>新建!J176</f>
        <v>5000</v>
      </c>
      <c r="K77" s="370">
        <f>新建!K176</f>
        <v>1</v>
      </c>
      <c r="L77" s="370">
        <f>新建!L176</f>
        <v>1</v>
      </c>
      <c r="M77" s="370">
        <f>新建!M176</f>
        <v>1</v>
      </c>
      <c r="N77" s="370">
        <f>新建!N176</f>
        <v>1</v>
      </c>
      <c r="O77" s="370">
        <f>新建!O176</f>
        <v>1</v>
      </c>
      <c r="P77" s="370">
        <f>新建!P176</f>
        <v>0</v>
      </c>
      <c r="Q77" s="370">
        <f>新建!Q176</f>
        <v>1</v>
      </c>
      <c r="R77" s="370">
        <f>新建!R176</f>
        <v>0</v>
      </c>
      <c r="S77" s="370">
        <f>新建!T176</f>
        <v>0</v>
      </c>
      <c r="T77" s="370">
        <f>新建!V176</f>
        <v>1</v>
      </c>
      <c r="U77" s="370">
        <f>新建!W176</f>
        <v>5000</v>
      </c>
      <c r="V77" s="370">
        <f>新建!X176</f>
        <v>5000</v>
      </c>
      <c r="W77" s="370">
        <f>新建!Y176</f>
        <v>0</v>
      </c>
      <c r="X77" s="370">
        <f>新建!Z176</f>
        <v>5000</v>
      </c>
      <c r="Y77" s="370">
        <f>新建!AA176</f>
        <v>5000</v>
      </c>
      <c r="Z77" s="381">
        <f>新建!AB176</f>
        <v>1</v>
      </c>
      <c r="AA77" s="370">
        <f>新建!AC176</f>
        <v>5000</v>
      </c>
      <c r="AB77" s="370">
        <f>新建!AD176</f>
        <v>1</v>
      </c>
      <c r="AC77" s="370">
        <f>新建!AE176</f>
        <v>4908</v>
      </c>
      <c r="AD77" s="370">
        <f>新建!AF176</f>
        <v>0</v>
      </c>
      <c r="AE77" s="370">
        <f>新建!AG176</f>
        <v>3750</v>
      </c>
      <c r="AF77" s="370">
        <f>新建!AH176</f>
        <v>1250</v>
      </c>
      <c r="AG77" s="389">
        <f>新建!AI176</f>
        <v>44648</v>
      </c>
      <c r="AH77" s="370">
        <f>新建!AJ176</f>
        <v>1</v>
      </c>
      <c r="AI77" s="370">
        <f>新建!AK176</f>
        <v>0</v>
      </c>
      <c r="AJ77" s="370">
        <f>新建!AL176</f>
        <v>20</v>
      </c>
      <c r="AK77" s="370">
        <f>新建!AM176</f>
        <v>10</v>
      </c>
      <c r="AL77" s="381">
        <f>新建!AN176</f>
        <v>0.5</v>
      </c>
      <c r="AM77" s="370" t="str">
        <f>新建!AO176</f>
        <v>完工</v>
      </c>
      <c r="AN77" s="370">
        <f>新建!AP176</f>
        <v>0</v>
      </c>
      <c r="AO77" s="370">
        <f>新建!AQ176</f>
        <v>0</v>
      </c>
      <c r="AP77" s="370">
        <f>新建!AR176</f>
        <v>0</v>
      </c>
      <c r="AQ77" s="370">
        <f>新建!AS176</f>
        <v>0</v>
      </c>
      <c r="AR77" s="370">
        <f>新建!AT176</f>
        <v>0</v>
      </c>
      <c r="AS77" s="370">
        <f>新建!AU176</f>
        <v>5000</v>
      </c>
      <c r="AT77" s="370">
        <f>新建!AV176</f>
        <v>0</v>
      </c>
      <c r="AU77" s="370">
        <f>新建!AW176</f>
        <v>0</v>
      </c>
      <c r="AV77" s="370">
        <f>新建!AX176</f>
        <v>5000</v>
      </c>
      <c r="AW77" s="370">
        <f>新建!AY176</f>
        <v>0</v>
      </c>
      <c r="AX77" s="370">
        <f>新建!AZ176</f>
        <v>0</v>
      </c>
      <c r="AY77" s="370">
        <f>新建!BA176</f>
        <v>0</v>
      </c>
      <c r="AZ77" s="370">
        <f>新建!BB176</f>
        <v>0</v>
      </c>
      <c r="BA77" s="370">
        <f>新建!BC176</f>
        <v>0</v>
      </c>
      <c r="BB77" s="370">
        <f>新建!BD176</f>
        <v>0</v>
      </c>
      <c r="BC77" s="370" t="str">
        <f>新建!BF176</f>
        <v>住房和城乡建设专班</v>
      </c>
      <c r="BD77" s="370" t="str">
        <f>新建!BG176</f>
        <v>州住建局</v>
      </c>
      <c r="BE77" s="370" t="str">
        <f>新建!BH176</f>
        <v>王海江</v>
      </c>
      <c r="BF77" s="370" t="str">
        <f>新建!BI176</f>
        <v>阿克陶县</v>
      </c>
      <c r="BG77" s="370" t="str">
        <f>新建!BJ176</f>
        <v>王清勇</v>
      </c>
      <c r="BH77" s="370" t="str">
        <f>新建!BK176</f>
        <v>阿克陶县供销社</v>
      </c>
      <c r="BI77" s="370" t="str">
        <f>新建!BL176</f>
        <v>郭好成</v>
      </c>
      <c r="BJ77" s="370">
        <f>新建!BM176</f>
        <v>13809985915</v>
      </c>
      <c r="BK77" s="370" t="str">
        <f>新建!BN176</f>
        <v>景新亮</v>
      </c>
      <c r="BL77" s="370">
        <f>新建!BO176</f>
        <v>18703674849</v>
      </c>
      <c r="BM77" s="370" t="str">
        <f>新建!BP176</f>
        <v>玉麦乡</v>
      </c>
      <c r="BN77" s="370" t="str">
        <f>新建!BQ176</f>
        <v>阿勒吞其村</v>
      </c>
      <c r="BO77" s="370" t="str">
        <f>新建!BR176</f>
        <v>5.16号投资增加2000万</v>
      </c>
    </row>
    <row r="78" ht="42" customHeight="1" spans="1:67">
      <c r="A78" s="370">
        <f>新建!A192</f>
        <v>157</v>
      </c>
      <c r="B78" s="370">
        <f>新建!B192</f>
        <v>1</v>
      </c>
      <c r="C78" s="370" t="str">
        <f>新建!C192</f>
        <v>阿克陶县</v>
      </c>
      <c r="D78" s="370">
        <f>新建!D192</f>
        <v>1</v>
      </c>
      <c r="E78" s="370">
        <f>新建!E192</f>
        <v>2000</v>
      </c>
      <c r="F78" s="370" t="str">
        <f>新建!F192</f>
        <v>克州阿克陶江西工业园区垃圾回收利用建设项目</v>
      </c>
      <c r="G78" s="370" t="str">
        <f>新建!G192</f>
        <v>新建垃圾厂1座及配套附属设施建设</v>
      </c>
      <c r="H78" s="370">
        <f>新建!H192</f>
        <v>2500</v>
      </c>
      <c r="I78" s="370">
        <f>新建!I192</f>
        <v>0</v>
      </c>
      <c r="J78" s="370">
        <f>新建!J192</f>
        <v>2000</v>
      </c>
      <c r="K78" s="370">
        <f>新建!K192</f>
        <v>1</v>
      </c>
      <c r="L78" s="370">
        <f>新建!L192</f>
        <v>1</v>
      </c>
      <c r="M78" s="370">
        <f>新建!M192</f>
        <v>1</v>
      </c>
      <c r="N78" s="370">
        <f>新建!N192</f>
        <v>1</v>
      </c>
      <c r="O78" s="370">
        <f>新建!O192</f>
        <v>1</v>
      </c>
      <c r="P78" s="370">
        <f>新建!P192</f>
        <v>0</v>
      </c>
      <c r="Q78" s="370">
        <f>新建!Q192</f>
        <v>1</v>
      </c>
      <c r="R78" s="370">
        <f>新建!R192</f>
        <v>0</v>
      </c>
      <c r="S78" s="370">
        <f>新建!T192</f>
        <v>0</v>
      </c>
      <c r="T78" s="370">
        <f>新建!V192</f>
        <v>1</v>
      </c>
      <c r="U78" s="370">
        <f>新建!W192</f>
        <v>2000</v>
      </c>
      <c r="V78" s="370">
        <f>新建!X192</f>
        <v>2000</v>
      </c>
      <c r="W78" s="370">
        <f>新建!Y192</f>
        <v>0</v>
      </c>
      <c r="X78" s="370">
        <f>新建!Z192</f>
        <v>2000</v>
      </c>
      <c r="Y78" s="370">
        <f>新建!AA192</f>
        <v>1800</v>
      </c>
      <c r="Z78" s="381">
        <f>新建!AB192</f>
        <v>0.9</v>
      </c>
      <c r="AA78" s="370">
        <f>新建!AC192</f>
        <v>1000</v>
      </c>
      <c r="AB78" s="370">
        <f>新建!AD192</f>
        <v>1</v>
      </c>
      <c r="AC78" s="370">
        <f>新建!AE192</f>
        <v>1557</v>
      </c>
      <c r="AD78" s="370">
        <f>新建!AF192</f>
        <v>0</v>
      </c>
      <c r="AE78" s="370">
        <f>新建!AG192</f>
        <v>1500</v>
      </c>
      <c r="AF78" s="370">
        <f>新建!AH192</f>
        <v>300</v>
      </c>
      <c r="AG78" s="389">
        <f>新建!AI192</f>
        <v>44681</v>
      </c>
      <c r="AH78" s="370">
        <f>新建!AJ192</f>
        <v>1</v>
      </c>
      <c r="AI78" s="370">
        <f>新建!AK192</f>
        <v>0</v>
      </c>
      <c r="AJ78" s="370">
        <f>新建!AL192</f>
        <v>10</v>
      </c>
      <c r="AK78" s="370">
        <f>新建!AM192</f>
        <v>10</v>
      </c>
      <c r="AL78" s="381">
        <f>新建!AN192</f>
        <v>1</v>
      </c>
      <c r="AM78" s="370" t="str">
        <f>新建!AO192</f>
        <v>基础施工</v>
      </c>
      <c r="AN78" s="370">
        <f>新建!AP192</f>
        <v>0</v>
      </c>
      <c r="AO78" s="370">
        <f>新建!AQ192</f>
        <v>0</v>
      </c>
      <c r="AP78" s="370">
        <f>新建!AR192</f>
        <v>0</v>
      </c>
      <c r="AQ78" s="370">
        <f>新建!AS192</f>
        <v>0</v>
      </c>
      <c r="AR78" s="370">
        <f>新建!AT192</f>
        <v>0</v>
      </c>
      <c r="AS78" s="370">
        <f>新建!AU192</f>
        <v>2000</v>
      </c>
      <c r="AT78" s="370">
        <f>新建!AV192</f>
        <v>0</v>
      </c>
      <c r="AU78" s="370">
        <f>新建!AW192</f>
        <v>0</v>
      </c>
      <c r="AV78" s="370">
        <f>新建!AX192</f>
        <v>0</v>
      </c>
      <c r="AW78" s="370">
        <f>新建!AY192</f>
        <v>0</v>
      </c>
      <c r="AX78" s="370">
        <f>新建!AZ192</f>
        <v>0</v>
      </c>
      <c r="AY78" s="370">
        <f>新建!BA192</f>
        <v>2000</v>
      </c>
      <c r="AZ78" s="370">
        <f>新建!BB192</f>
        <v>0</v>
      </c>
      <c r="BA78" s="370">
        <f>新建!BC192</f>
        <v>0</v>
      </c>
      <c r="BB78" s="370">
        <f>新建!BD192</f>
        <v>0</v>
      </c>
      <c r="BC78" s="370" t="str">
        <f>新建!BF192</f>
        <v>产业专班</v>
      </c>
      <c r="BD78" s="370" t="str">
        <f>新建!BG192</f>
        <v>州工信局</v>
      </c>
      <c r="BE78" s="370" t="str">
        <f>新建!BH192</f>
        <v>刘鹏</v>
      </c>
      <c r="BF78" s="370" t="str">
        <f>新建!BI192</f>
        <v>阿克陶县</v>
      </c>
      <c r="BG78" s="370" t="str">
        <f>新建!BJ192</f>
        <v>陈敬华</v>
      </c>
      <c r="BH78" s="370" t="str">
        <f>新建!BK192</f>
        <v>阿克陶江西工业园区管委会</v>
      </c>
      <c r="BI78" s="370" t="str">
        <f>新建!BL192</f>
        <v>居来提·热合曼</v>
      </c>
      <c r="BJ78" s="370">
        <f>新建!BM192</f>
        <v>18809086007</v>
      </c>
      <c r="BK78" s="370" t="str">
        <f>新建!BN192</f>
        <v>马金城</v>
      </c>
      <c r="BL78" s="370">
        <f>新建!BO192</f>
        <v>15509086930</v>
      </c>
      <c r="BM78" s="370" t="str">
        <f>新建!BP192</f>
        <v>阿克陶江西工业园区</v>
      </c>
      <c r="BN78" s="370">
        <f>新建!BQ192</f>
        <v>0</v>
      </c>
      <c r="BO78" s="370">
        <f>新建!BR192</f>
        <v>0</v>
      </c>
    </row>
    <row r="79" ht="42" customHeight="1" spans="1:67">
      <c r="A79" s="370">
        <f>新建!A197</f>
        <v>161</v>
      </c>
      <c r="B79" s="370">
        <f>新建!B197</f>
        <v>1</v>
      </c>
      <c r="C79" s="370" t="str">
        <f>新建!C197</f>
        <v>阿克陶县</v>
      </c>
      <c r="D79" s="370">
        <f>新建!D197</f>
        <v>1</v>
      </c>
      <c r="E79" s="370">
        <f>新建!E197</f>
        <v>5000</v>
      </c>
      <c r="F79" s="370" t="str">
        <f>新建!F197</f>
        <v>克州阿克陶县冷链物流基础设施建设项目</v>
      </c>
      <c r="G79" s="370" t="str">
        <f>新建!G197</f>
        <v>总建筑面积为55653平方米，总仓储量5万吨及配套附属设施建设</v>
      </c>
      <c r="H79" s="370">
        <f>新建!H197</f>
        <v>25000</v>
      </c>
      <c r="I79" s="370">
        <f>新建!I197</f>
        <v>0</v>
      </c>
      <c r="J79" s="370">
        <f>新建!J197</f>
        <v>9000</v>
      </c>
      <c r="K79" s="370">
        <f>新建!K197</f>
        <v>1</v>
      </c>
      <c r="L79" s="370">
        <f>新建!L197</f>
        <v>1</v>
      </c>
      <c r="M79" s="370">
        <f>新建!M197</f>
        <v>1</v>
      </c>
      <c r="N79" s="370">
        <f>新建!N197</f>
        <v>1</v>
      </c>
      <c r="O79" s="370">
        <f>新建!O197</f>
        <v>1</v>
      </c>
      <c r="P79" s="370">
        <f>新建!P197</f>
        <v>0</v>
      </c>
      <c r="Q79" s="370">
        <f>新建!Q197</f>
        <v>1</v>
      </c>
      <c r="R79" s="370">
        <f>新建!R197</f>
        <v>0</v>
      </c>
      <c r="S79" s="370">
        <f>新建!T197</f>
        <v>0</v>
      </c>
      <c r="T79" s="370">
        <f>新建!V197</f>
        <v>1</v>
      </c>
      <c r="U79" s="370">
        <f>新建!W197</f>
        <v>9000</v>
      </c>
      <c r="V79" s="370">
        <f>新建!X197</f>
        <v>9000</v>
      </c>
      <c r="W79" s="370">
        <f>新建!Y197</f>
        <v>0</v>
      </c>
      <c r="X79" s="370">
        <f>新建!Z197</f>
        <v>9000</v>
      </c>
      <c r="Y79" s="370">
        <f>新建!AA197</f>
        <v>6500</v>
      </c>
      <c r="Z79" s="381">
        <f>新建!AB197</f>
        <v>0.722222222222222</v>
      </c>
      <c r="AA79" s="370">
        <f>新建!AC197</f>
        <v>0</v>
      </c>
      <c r="AB79" s="370">
        <f>新建!AD197</f>
        <v>1</v>
      </c>
      <c r="AC79" s="370">
        <f>新建!AE197</f>
        <v>0</v>
      </c>
      <c r="AD79" s="370">
        <f>新建!AF197</f>
        <v>0</v>
      </c>
      <c r="AE79" s="370">
        <f>新建!AG197</f>
        <v>6750</v>
      </c>
      <c r="AF79" s="370">
        <f>新建!AH197</f>
        <v>-250</v>
      </c>
      <c r="AG79" s="389">
        <f>新建!AI197</f>
        <v>44742</v>
      </c>
      <c r="AH79" s="370">
        <f>新建!AJ197</f>
        <v>1</v>
      </c>
      <c r="AI79" s="370">
        <f>新建!AK197</f>
        <v>0</v>
      </c>
      <c r="AJ79" s="370">
        <f>新建!AL197</f>
        <v>0</v>
      </c>
      <c r="AK79" s="370">
        <f>新建!AM197</f>
        <v>0</v>
      </c>
      <c r="AL79" s="381" t="e">
        <f>新建!AN197</f>
        <v>#DIV/0!</v>
      </c>
      <c r="AM79" s="370" t="str">
        <f>新建!AO197</f>
        <v>基础施工</v>
      </c>
      <c r="AN79" s="370">
        <f>新建!AP197</f>
        <v>0</v>
      </c>
      <c r="AO79" s="370">
        <f>新建!AQ197</f>
        <v>0</v>
      </c>
      <c r="AP79" s="370">
        <f>新建!AR197</f>
        <v>0</v>
      </c>
      <c r="AQ79" s="370">
        <f>新建!AS197</f>
        <v>0</v>
      </c>
      <c r="AR79" s="370">
        <f>新建!AT197</f>
        <v>0</v>
      </c>
      <c r="AS79" s="370">
        <f>新建!AU197</f>
        <v>9000</v>
      </c>
      <c r="AT79" s="370">
        <f>新建!AV197</f>
        <v>0</v>
      </c>
      <c r="AU79" s="370">
        <f>新建!AW197</f>
        <v>0</v>
      </c>
      <c r="AV79" s="370">
        <f>新建!AX197</f>
        <v>0</v>
      </c>
      <c r="AW79" s="370">
        <f>新建!AY197</f>
        <v>0</v>
      </c>
      <c r="AX79" s="370">
        <f>新建!AZ197</f>
        <v>0</v>
      </c>
      <c r="AY79" s="370">
        <f>新建!BA197</f>
        <v>9000</v>
      </c>
      <c r="AZ79" s="370">
        <f>新建!BB197</f>
        <v>0</v>
      </c>
      <c r="BA79" s="370">
        <f>新建!BC197</f>
        <v>0</v>
      </c>
      <c r="BB79" s="370">
        <f>新建!BD197</f>
        <v>0</v>
      </c>
      <c r="BC79" s="370" t="str">
        <f>新建!BF197</f>
        <v>乡村振兴专班</v>
      </c>
      <c r="BD79" s="370" t="str">
        <f>新建!BG197</f>
        <v>州农业农村局</v>
      </c>
      <c r="BE79" s="370" t="str">
        <f>新建!BH197</f>
        <v>权良智</v>
      </c>
      <c r="BF79" s="370" t="str">
        <f>新建!BI197</f>
        <v>阿克陶县</v>
      </c>
      <c r="BG79" s="370" t="str">
        <f>新建!BJ197</f>
        <v>王清勇</v>
      </c>
      <c r="BH79" s="370" t="str">
        <f>新建!BK197</f>
        <v>阿克陶县农业农村局</v>
      </c>
      <c r="BI79" s="370" t="str">
        <f>新建!BL197</f>
        <v>艾力亚尔江·艾克白尔</v>
      </c>
      <c r="BJ79" s="370">
        <f>新建!BM197</f>
        <v>13667591819</v>
      </c>
      <c r="BK79" s="370">
        <f>新建!BN197</f>
        <v>0</v>
      </c>
      <c r="BL79" s="370">
        <f>新建!BO197</f>
        <v>0</v>
      </c>
      <c r="BM79" s="370">
        <f>新建!BP197</f>
        <v>0</v>
      </c>
      <c r="BN79" s="370">
        <f>新建!BQ197</f>
        <v>0</v>
      </c>
      <c r="BO79" s="370" t="str">
        <f>新建!BR197</f>
        <v>8.15日年度投资减少5000万元</v>
      </c>
    </row>
    <row r="80" ht="42" customHeight="1" spans="1:67">
      <c r="A80" s="370">
        <f>新建!A202</f>
        <v>164</v>
      </c>
      <c r="B80" s="370">
        <f>新建!B202</f>
        <v>1</v>
      </c>
      <c r="C80" s="370" t="str">
        <f>新建!C202</f>
        <v>阿克陶县</v>
      </c>
      <c r="D80" s="370">
        <f>新建!D202</f>
        <v>1</v>
      </c>
      <c r="E80" s="370">
        <f>新建!E202</f>
        <v>3000</v>
      </c>
      <c r="F80" s="370" t="str">
        <f>新建!F202</f>
        <v>克州阿克陶县2022年老旧小区改造项目</v>
      </c>
      <c r="G80" s="370" t="str">
        <f>新建!G202</f>
        <v>提升改造老旧小区及保障性住房小区供水、排水等基础配套设施</v>
      </c>
      <c r="H80" s="370">
        <f>新建!H202</f>
        <v>3750</v>
      </c>
      <c r="I80" s="370">
        <f>新建!I202</f>
        <v>0</v>
      </c>
      <c r="J80" s="370">
        <f>新建!J202</f>
        <v>3000</v>
      </c>
      <c r="K80" s="370">
        <f>新建!K202</f>
        <v>1</v>
      </c>
      <c r="L80" s="370">
        <f>新建!L202</f>
        <v>1</v>
      </c>
      <c r="M80" s="370">
        <f>新建!M202</f>
        <v>1</v>
      </c>
      <c r="N80" s="370">
        <f>新建!N202</f>
        <v>1</v>
      </c>
      <c r="O80" s="370">
        <f>新建!O202</f>
        <v>1</v>
      </c>
      <c r="P80" s="370">
        <f>新建!P202</f>
        <v>0</v>
      </c>
      <c r="Q80" s="370">
        <f>新建!Q202</f>
        <v>1</v>
      </c>
      <c r="R80" s="370">
        <f>新建!R202</f>
        <v>0</v>
      </c>
      <c r="S80" s="370">
        <f>新建!T202</f>
        <v>0</v>
      </c>
      <c r="T80" s="370">
        <f>新建!V202</f>
        <v>1</v>
      </c>
      <c r="U80" s="370">
        <f>新建!W202</f>
        <v>3000</v>
      </c>
      <c r="V80" s="370">
        <f>新建!X202</f>
        <v>3000</v>
      </c>
      <c r="W80" s="370">
        <f>新建!Y202</f>
        <v>0</v>
      </c>
      <c r="X80" s="370">
        <f>新建!Z202</f>
        <v>3000</v>
      </c>
      <c r="Y80" s="370">
        <f>新建!AA202</f>
        <v>2400</v>
      </c>
      <c r="Z80" s="381">
        <f>新建!AB202</f>
        <v>0.8</v>
      </c>
      <c r="AA80" s="370">
        <f>新建!AC202</f>
        <v>2700</v>
      </c>
      <c r="AB80" s="370">
        <f>新建!AD202</f>
        <v>1</v>
      </c>
      <c r="AC80" s="370">
        <f>新建!AE202</f>
        <v>2307</v>
      </c>
      <c r="AD80" s="370">
        <f>新建!AF202</f>
        <v>0</v>
      </c>
      <c r="AE80" s="370">
        <f>新建!AG202</f>
        <v>2250</v>
      </c>
      <c r="AF80" s="370">
        <f>新建!AH202</f>
        <v>150</v>
      </c>
      <c r="AG80" s="389">
        <f>新建!AI202</f>
        <v>44742</v>
      </c>
      <c r="AH80" s="370">
        <f>新建!AJ202</f>
        <v>1</v>
      </c>
      <c r="AI80" s="370">
        <f>新建!AK202</f>
        <v>0</v>
      </c>
      <c r="AJ80" s="370">
        <f>新建!AL202</f>
        <v>0</v>
      </c>
      <c r="AK80" s="370">
        <f>新建!AM202</f>
        <v>0</v>
      </c>
      <c r="AL80" s="381" t="e">
        <f>新建!AN202</f>
        <v>#DIV/0!</v>
      </c>
      <c r="AM80" s="370" t="str">
        <f>新建!AO202</f>
        <v>已完成总工程量的85%</v>
      </c>
      <c r="AN80" s="370">
        <f>新建!AP202</f>
        <v>0</v>
      </c>
      <c r="AO80" s="370">
        <f>新建!AQ202</f>
        <v>0</v>
      </c>
      <c r="AP80" s="370">
        <f>新建!AR202</f>
        <v>0</v>
      </c>
      <c r="AQ80" s="370">
        <f>新建!AS202</f>
        <v>0</v>
      </c>
      <c r="AR80" s="370">
        <f>新建!AT202</f>
        <v>0</v>
      </c>
      <c r="AS80" s="370">
        <f>新建!AU202</f>
        <v>3000</v>
      </c>
      <c r="AT80" s="370">
        <f>新建!AV202</f>
        <v>0</v>
      </c>
      <c r="AU80" s="370">
        <f>新建!AW202</f>
        <v>0</v>
      </c>
      <c r="AV80" s="370">
        <f>新建!AX202</f>
        <v>0</v>
      </c>
      <c r="AW80" s="370">
        <f>新建!AY202</f>
        <v>0</v>
      </c>
      <c r="AX80" s="370">
        <f>新建!AZ202</f>
        <v>0</v>
      </c>
      <c r="AY80" s="370">
        <f>新建!BA202</f>
        <v>3000</v>
      </c>
      <c r="AZ80" s="370">
        <f>新建!BB202</f>
        <v>0</v>
      </c>
      <c r="BA80" s="370">
        <f>新建!BC202</f>
        <v>0</v>
      </c>
      <c r="BB80" s="370">
        <f>新建!BD202</f>
        <v>0</v>
      </c>
      <c r="BC80" s="370" t="str">
        <f>新建!BF202</f>
        <v>住房和城乡建设专班</v>
      </c>
      <c r="BD80" s="370" t="str">
        <f>新建!BG202</f>
        <v>州住建局</v>
      </c>
      <c r="BE80" s="370" t="str">
        <f>新建!BH202</f>
        <v>王海江</v>
      </c>
      <c r="BF80" s="370" t="str">
        <f>新建!BI202</f>
        <v>阿克陶县</v>
      </c>
      <c r="BG80" s="370" t="str">
        <f>新建!BJ202</f>
        <v>艾尼瓦尔·吾布力</v>
      </c>
      <c r="BH80" s="370" t="str">
        <f>新建!BK202</f>
        <v>阿克陶县住建局</v>
      </c>
      <c r="BI80" s="370" t="str">
        <f>新建!BL202</f>
        <v>买合木提·米曼</v>
      </c>
      <c r="BJ80" s="370">
        <f>新建!BM202</f>
        <v>13345375888</v>
      </c>
      <c r="BK80" s="370">
        <f>新建!BN202</f>
        <v>0</v>
      </c>
      <c r="BL80" s="370">
        <f>新建!BO202</f>
        <v>0</v>
      </c>
      <c r="BM80" s="370">
        <f>新建!BP202</f>
        <v>0</v>
      </c>
      <c r="BN80" s="370">
        <f>新建!BQ202</f>
        <v>0</v>
      </c>
      <c r="BO80" s="370" t="str">
        <f>新建!BR202</f>
        <v>5.8号投资减少750万</v>
      </c>
    </row>
    <row r="81" ht="42" customHeight="1" spans="1:67">
      <c r="A81" s="370">
        <f>新建!A211</f>
        <v>172</v>
      </c>
      <c r="B81" s="370">
        <f>新建!B211</f>
        <v>1</v>
      </c>
      <c r="C81" s="370" t="str">
        <f>新建!C211</f>
        <v>阿克陶县</v>
      </c>
      <c r="D81" s="370">
        <f>新建!D211</f>
        <v>1</v>
      </c>
      <c r="E81" s="370">
        <f>新建!E211</f>
        <v>3000</v>
      </c>
      <c r="F81" s="370" t="str">
        <f>新建!F211</f>
        <v>阿克陶县吉祥苑小区建设项目</v>
      </c>
      <c r="G81" s="370" t="str">
        <f>新建!G211</f>
        <v>总建筑面积26854平方米</v>
      </c>
      <c r="H81" s="370">
        <f>新建!H211</f>
        <v>8600</v>
      </c>
      <c r="I81" s="370">
        <f>新建!I211</f>
        <v>0</v>
      </c>
      <c r="J81" s="370">
        <f>新建!J211</f>
        <v>3000</v>
      </c>
      <c r="K81" s="370">
        <f>新建!K211</f>
        <v>1</v>
      </c>
      <c r="L81" s="370">
        <f>新建!L211</f>
        <v>1</v>
      </c>
      <c r="M81" s="370">
        <f>新建!M211</f>
        <v>1</v>
      </c>
      <c r="N81" s="370">
        <f>新建!N211</f>
        <v>1</v>
      </c>
      <c r="O81" s="370">
        <f>新建!O211</f>
        <v>1</v>
      </c>
      <c r="P81" s="370">
        <f>新建!P211</f>
        <v>0</v>
      </c>
      <c r="Q81" s="370">
        <f>新建!Q211</f>
        <v>1</v>
      </c>
      <c r="R81" s="370">
        <f>新建!R211</f>
        <v>0</v>
      </c>
      <c r="S81" s="370">
        <f>新建!T211</f>
        <v>0</v>
      </c>
      <c r="T81" s="370">
        <f>新建!V211</f>
        <v>1</v>
      </c>
      <c r="U81" s="370">
        <f>新建!W211</f>
        <v>3000</v>
      </c>
      <c r="V81" s="370">
        <f>新建!X211</f>
        <v>3000</v>
      </c>
      <c r="W81" s="370">
        <f>新建!Y211</f>
        <v>0</v>
      </c>
      <c r="X81" s="370">
        <f>新建!Z211</f>
        <v>3000</v>
      </c>
      <c r="Y81" s="370">
        <f>新建!AA211</f>
        <v>2000</v>
      </c>
      <c r="Z81" s="381">
        <f>新建!AB211</f>
        <v>0.666666666666667</v>
      </c>
      <c r="AA81" s="370">
        <f>新建!AC211</f>
        <v>2250</v>
      </c>
      <c r="AB81" s="370">
        <f>新建!AD211</f>
        <v>1</v>
      </c>
      <c r="AC81" s="370">
        <f>新建!AE211</f>
        <v>500</v>
      </c>
      <c r="AD81" s="370">
        <f>新建!AF211</f>
        <v>0</v>
      </c>
      <c r="AE81" s="370">
        <f>新建!AG211</f>
        <v>2250</v>
      </c>
      <c r="AF81" s="370">
        <f>新建!AH211</f>
        <v>-250</v>
      </c>
      <c r="AG81" s="389">
        <f>新建!AI211</f>
        <v>44682</v>
      </c>
      <c r="AH81" s="370">
        <f>新建!AJ211</f>
        <v>1</v>
      </c>
      <c r="AI81" s="370">
        <f>新建!AK211</f>
        <v>0</v>
      </c>
      <c r="AJ81" s="370">
        <f>新建!AL211</f>
        <v>0</v>
      </c>
      <c r="AK81" s="370">
        <f>新建!AM211</f>
        <v>0</v>
      </c>
      <c r="AL81" s="381" t="e">
        <f>新建!AN211</f>
        <v>#DIV/0!</v>
      </c>
      <c r="AM81" s="370" t="str">
        <f>新建!AO211</f>
        <v>1-5号楼进行二次结构施工</v>
      </c>
      <c r="AN81" s="370">
        <f>新建!AP211</f>
        <v>0</v>
      </c>
      <c r="AO81" s="370">
        <f>新建!AQ211</f>
        <v>0</v>
      </c>
      <c r="AP81" s="370">
        <f>新建!AR211</f>
        <v>0</v>
      </c>
      <c r="AQ81" s="370">
        <f>新建!AS211</f>
        <v>0</v>
      </c>
      <c r="AR81" s="370">
        <f>新建!AT211</f>
        <v>0</v>
      </c>
      <c r="AS81" s="370">
        <f>新建!AU211</f>
        <v>3000</v>
      </c>
      <c r="AT81" s="370">
        <f>新建!AV211</f>
        <v>0</v>
      </c>
      <c r="AU81" s="370">
        <f>新建!AW211</f>
        <v>0</v>
      </c>
      <c r="AV81" s="370">
        <f>新建!AX211</f>
        <v>0</v>
      </c>
      <c r="AW81" s="370">
        <f>新建!AY211</f>
        <v>0</v>
      </c>
      <c r="AX81" s="370">
        <f>新建!AZ211</f>
        <v>0</v>
      </c>
      <c r="AY81" s="370">
        <f>新建!BA211</f>
        <v>0</v>
      </c>
      <c r="AZ81" s="370">
        <f>新建!BB211</f>
        <v>0</v>
      </c>
      <c r="BA81" s="370">
        <f>新建!BC211</f>
        <v>3000</v>
      </c>
      <c r="BB81" s="370">
        <f>新建!BD211</f>
        <v>0</v>
      </c>
      <c r="BC81" s="370" t="str">
        <f>新建!BF211</f>
        <v>住房和城乡建设专班</v>
      </c>
      <c r="BD81" s="370" t="str">
        <f>新建!BG211</f>
        <v>州住建局</v>
      </c>
      <c r="BE81" s="370" t="str">
        <f>新建!BH211</f>
        <v>王海江</v>
      </c>
      <c r="BF81" s="370" t="str">
        <f>新建!BI211</f>
        <v>阿克陶县</v>
      </c>
      <c r="BG81" s="370" t="str">
        <f>新建!BJ211</f>
        <v>艾尼瓦尔·吾布力</v>
      </c>
      <c r="BH81" s="370" t="str">
        <f>新建!BK211</f>
        <v>阿克陶县住建局</v>
      </c>
      <c r="BI81" s="370" t="str">
        <f>新建!BL211</f>
        <v>买合木提·米曼</v>
      </c>
      <c r="BJ81" s="370">
        <f>新建!BM211</f>
        <v>13345375888</v>
      </c>
      <c r="BK81" s="370">
        <f>新建!BN211</f>
        <v>0</v>
      </c>
      <c r="BL81" s="370">
        <f>新建!BO211</f>
        <v>0</v>
      </c>
      <c r="BM81" s="370">
        <f>新建!BP211</f>
        <v>0</v>
      </c>
      <c r="BN81" s="370">
        <f>新建!BQ211</f>
        <v>0</v>
      </c>
      <c r="BO81" s="370" t="str">
        <f>新建!BR211</f>
        <v>5.8号调整</v>
      </c>
    </row>
    <row r="82" ht="42" customHeight="1" spans="1:67">
      <c r="A82" s="370">
        <f>新建!A212</f>
        <v>173</v>
      </c>
      <c r="B82" s="370">
        <f>新建!B212</f>
        <v>1</v>
      </c>
      <c r="C82" s="370" t="str">
        <f>新建!C212</f>
        <v>阿克陶县</v>
      </c>
      <c r="D82" s="370">
        <f>新建!D212</f>
        <v>1</v>
      </c>
      <c r="E82" s="370">
        <f>新建!E212</f>
        <v>4500</v>
      </c>
      <c r="F82" s="370" t="str">
        <f>新建!F212</f>
        <v>阿克陶县团结小区建设项目</v>
      </c>
      <c r="G82" s="370" t="str">
        <f>新建!G212</f>
        <v>总建筑面积17.32万平方米</v>
      </c>
      <c r="H82" s="370">
        <f>新建!H212</f>
        <v>24000</v>
      </c>
      <c r="I82" s="370">
        <f>新建!I212</f>
        <v>0</v>
      </c>
      <c r="J82" s="370">
        <f>新建!J212</f>
        <v>4500</v>
      </c>
      <c r="K82" s="370">
        <f>新建!K212</f>
        <v>1</v>
      </c>
      <c r="L82" s="370">
        <f>新建!L212</f>
        <v>1</v>
      </c>
      <c r="M82" s="370">
        <f>新建!M212</f>
        <v>1</v>
      </c>
      <c r="N82" s="370">
        <f>新建!N212</f>
        <v>1</v>
      </c>
      <c r="O82" s="370">
        <f>新建!O212</f>
        <v>1</v>
      </c>
      <c r="P82" s="370">
        <f>新建!P212</f>
        <v>0</v>
      </c>
      <c r="Q82" s="370">
        <f>新建!Q212</f>
        <v>1</v>
      </c>
      <c r="R82" s="370">
        <f>新建!R212</f>
        <v>0</v>
      </c>
      <c r="S82" s="370">
        <f>新建!T212</f>
        <v>0</v>
      </c>
      <c r="T82" s="370">
        <f>新建!V212</f>
        <v>1</v>
      </c>
      <c r="U82" s="370">
        <f>新建!W212</f>
        <v>4500</v>
      </c>
      <c r="V82" s="370">
        <f>新建!X212</f>
        <v>4500</v>
      </c>
      <c r="W82" s="370">
        <f>新建!Y212</f>
        <v>0</v>
      </c>
      <c r="X82" s="370">
        <f>新建!Z212</f>
        <v>4500</v>
      </c>
      <c r="Y82" s="370">
        <f>新建!AA212</f>
        <v>4500</v>
      </c>
      <c r="Z82" s="381">
        <f>新建!AB212</f>
        <v>1</v>
      </c>
      <c r="AA82" s="370">
        <f>新建!AC212</f>
        <v>1200</v>
      </c>
      <c r="AB82" s="370">
        <f>新建!AD212</f>
        <v>1</v>
      </c>
      <c r="AC82" s="370">
        <f>新建!AE212</f>
        <v>0</v>
      </c>
      <c r="AD82" s="370">
        <f>新建!AF212</f>
        <v>0</v>
      </c>
      <c r="AE82" s="370">
        <f>新建!AG212</f>
        <v>3375</v>
      </c>
      <c r="AF82" s="370">
        <f>新建!AH212</f>
        <v>1125</v>
      </c>
      <c r="AG82" s="389">
        <f>新建!AI212</f>
        <v>44711</v>
      </c>
      <c r="AH82" s="370">
        <f>新建!AJ212</f>
        <v>1</v>
      </c>
      <c r="AI82" s="370">
        <f>新建!AK212</f>
        <v>0</v>
      </c>
      <c r="AJ82" s="370">
        <f>新建!AL212</f>
        <v>0</v>
      </c>
      <c r="AK82" s="370">
        <f>新建!AM212</f>
        <v>0</v>
      </c>
      <c r="AL82" s="381" t="e">
        <f>新建!AN212</f>
        <v>#DIV/0!</v>
      </c>
      <c r="AM82" s="370">
        <f>新建!AO212</f>
        <v>0</v>
      </c>
      <c r="AN82" s="370">
        <f>新建!AP212</f>
        <v>0</v>
      </c>
      <c r="AO82" s="370">
        <f>新建!AQ212</f>
        <v>0</v>
      </c>
      <c r="AP82" s="370">
        <f>新建!AR212</f>
        <v>0</v>
      </c>
      <c r="AQ82" s="370">
        <f>新建!AS212</f>
        <v>0</v>
      </c>
      <c r="AR82" s="370">
        <f>新建!AT212</f>
        <v>0</v>
      </c>
      <c r="AS82" s="370">
        <f>新建!AU212</f>
        <v>4500</v>
      </c>
      <c r="AT82" s="370">
        <f>新建!AV212</f>
        <v>0</v>
      </c>
      <c r="AU82" s="370">
        <f>新建!AW212</f>
        <v>0</v>
      </c>
      <c r="AV82" s="370">
        <f>新建!AX212</f>
        <v>0</v>
      </c>
      <c r="AW82" s="370">
        <f>新建!AY212</f>
        <v>0</v>
      </c>
      <c r="AX82" s="370">
        <f>新建!AZ212</f>
        <v>0</v>
      </c>
      <c r="AY82" s="370">
        <f>新建!BA212</f>
        <v>0</v>
      </c>
      <c r="AZ82" s="370">
        <f>新建!BB212</f>
        <v>0</v>
      </c>
      <c r="BA82" s="370">
        <f>新建!BC212</f>
        <v>4500</v>
      </c>
      <c r="BB82" s="370">
        <f>新建!BD212</f>
        <v>0</v>
      </c>
      <c r="BC82" s="370" t="str">
        <f>新建!BF212</f>
        <v>住房和城乡建设专班</v>
      </c>
      <c r="BD82" s="370" t="str">
        <f>新建!BG212</f>
        <v>州住建局</v>
      </c>
      <c r="BE82" s="370" t="str">
        <f>新建!BH212</f>
        <v>王海江</v>
      </c>
      <c r="BF82" s="370" t="str">
        <f>新建!BI212</f>
        <v>阿克陶县</v>
      </c>
      <c r="BG82" s="370" t="str">
        <f>新建!BJ212</f>
        <v>艾尼瓦尔·吾布力</v>
      </c>
      <c r="BH82" s="370" t="str">
        <f>新建!BK212</f>
        <v>阿克陶县住建局</v>
      </c>
      <c r="BI82" s="370" t="str">
        <f>新建!BL212</f>
        <v>买合木提·米曼</v>
      </c>
      <c r="BJ82" s="370">
        <f>新建!BM212</f>
        <v>13345375888</v>
      </c>
      <c r="BK82" s="370">
        <f>新建!BN212</f>
        <v>0</v>
      </c>
      <c r="BL82" s="370">
        <f>新建!BO212</f>
        <v>0</v>
      </c>
      <c r="BM82" s="370">
        <f>新建!BP212</f>
        <v>0</v>
      </c>
      <c r="BN82" s="370">
        <f>新建!BQ212</f>
        <v>0</v>
      </c>
      <c r="BO82" s="370" t="str">
        <f>新建!BR212</f>
        <v>9.4投资减少3500万</v>
      </c>
    </row>
    <row r="83" ht="42" customHeight="1" spans="1:67">
      <c r="A83" s="370">
        <f>新建!A213</f>
        <v>174</v>
      </c>
      <c r="B83" s="370">
        <f>新建!B213</f>
        <v>1</v>
      </c>
      <c r="C83" s="370" t="str">
        <f>新建!C213</f>
        <v>阿克陶县</v>
      </c>
      <c r="D83" s="370">
        <f>新建!D213</f>
        <v>1</v>
      </c>
      <c r="E83" s="370">
        <f>新建!E213</f>
        <v>14000</v>
      </c>
      <c r="F83" s="370" t="str">
        <f>新建!F213</f>
        <v>阿克陶县德创·御湖华府建设项目</v>
      </c>
      <c r="G83" s="370" t="str">
        <f>新建!G213</f>
        <v>总建筑面积173667.58平方米</v>
      </c>
      <c r="H83" s="370">
        <f>新建!H213</f>
        <v>62000</v>
      </c>
      <c r="I83" s="370">
        <f>新建!I213</f>
        <v>0</v>
      </c>
      <c r="J83" s="370">
        <f>新建!J213</f>
        <v>14000</v>
      </c>
      <c r="K83" s="370">
        <f>新建!K213</f>
        <v>1</v>
      </c>
      <c r="L83" s="370">
        <f>新建!L213</f>
        <v>1</v>
      </c>
      <c r="M83" s="370">
        <f>新建!M213</f>
        <v>1</v>
      </c>
      <c r="N83" s="370">
        <f>新建!N213</f>
        <v>1</v>
      </c>
      <c r="O83" s="370">
        <f>新建!O213</f>
        <v>1</v>
      </c>
      <c r="P83" s="370">
        <f>新建!P213</f>
        <v>0</v>
      </c>
      <c r="Q83" s="370">
        <f>新建!Q213</f>
        <v>1</v>
      </c>
      <c r="R83" s="370">
        <f>新建!R213</f>
        <v>0</v>
      </c>
      <c r="S83" s="370">
        <f>新建!T213</f>
        <v>0</v>
      </c>
      <c r="T83" s="370">
        <f>新建!V213</f>
        <v>1</v>
      </c>
      <c r="U83" s="370">
        <f>新建!W213</f>
        <v>14000</v>
      </c>
      <c r="V83" s="370">
        <f>新建!X213</f>
        <v>14000</v>
      </c>
      <c r="W83" s="370">
        <f>新建!Y213</f>
        <v>0</v>
      </c>
      <c r="X83" s="370">
        <f>新建!Z213</f>
        <v>14000</v>
      </c>
      <c r="Y83" s="370">
        <f>新建!AA213</f>
        <v>12000</v>
      </c>
      <c r="Z83" s="381">
        <f>新建!AB213</f>
        <v>0.857142857142857</v>
      </c>
      <c r="AA83" s="370">
        <f>新建!AC213</f>
        <v>11250</v>
      </c>
      <c r="AB83" s="370">
        <f>新建!AD213</f>
        <v>1</v>
      </c>
      <c r="AC83" s="370">
        <f>新建!AE213</f>
        <v>13185</v>
      </c>
      <c r="AD83" s="370">
        <f>新建!AF213</f>
        <v>0</v>
      </c>
      <c r="AE83" s="370">
        <f>新建!AG213</f>
        <v>10500</v>
      </c>
      <c r="AF83" s="370">
        <f>新建!AH213</f>
        <v>1500</v>
      </c>
      <c r="AG83" s="389">
        <f>新建!AI213</f>
        <v>44617</v>
      </c>
      <c r="AH83" s="370">
        <f>新建!AJ213</f>
        <v>1</v>
      </c>
      <c r="AI83" s="370">
        <f>新建!AK213</f>
        <v>0</v>
      </c>
      <c r="AJ83" s="370">
        <f>新建!AL213</f>
        <v>120</v>
      </c>
      <c r="AK83" s="370">
        <f>新建!AM213</f>
        <v>80</v>
      </c>
      <c r="AL83" s="381">
        <f>新建!AN213</f>
        <v>0.666666666666667</v>
      </c>
      <c r="AM83" s="370" t="str">
        <f>新建!AO213</f>
        <v>基础施工</v>
      </c>
      <c r="AN83" s="370">
        <f>新建!AP213</f>
        <v>0</v>
      </c>
      <c r="AO83" s="370">
        <f>新建!AQ213</f>
        <v>0</v>
      </c>
      <c r="AP83" s="370">
        <f>新建!AR213</f>
        <v>0</v>
      </c>
      <c r="AQ83" s="370">
        <f>新建!AS213</f>
        <v>0</v>
      </c>
      <c r="AR83" s="370">
        <f>新建!AT213</f>
        <v>0</v>
      </c>
      <c r="AS83" s="370">
        <f>新建!AU213</f>
        <v>14000</v>
      </c>
      <c r="AT83" s="370">
        <f>新建!AV213</f>
        <v>0</v>
      </c>
      <c r="AU83" s="370">
        <f>新建!AW213</f>
        <v>0</v>
      </c>
      <c r="AV83" s="370">
        <f>新建!AX213</f>
        <v>0</v>
      </c>
      <c r="AW83" s="370">
        <f>新建!AY213</f>
        <v>0</v>
      </c>
      <c r="AX83" s="370">
        <f>新建!AZ213</f>
        <v>0</v>
      </c>
      <c r="AY83" s="370">
        <f>新建!BA213</f>
        <v>0</v>
      </c>
      <c r="AZ83" s="370">
        <f>新建!BB213</f>
        <v>0</v>
      </c>
      <c r="BA83" s="370">
        <f>新建!BC213</f>
        <v>14000</v>
      </c>
      <c r="BB83" s="370">
        <f>新建!BD213</f>
        <v>0</v>
      </c>
      <c r="BC83" s="370" t="str">
        <f>新建!BF213</f>
        <v>住房和城乡建设专班</v>
      </c>
      <c r="BD83" s="370" t="str">
        <f>新建!BG213</f>
        <v>州住建局</v>
      </c>
      <c r="BE83" s="370" t="str">
        <f>新建!BH213</f>
        <v>王海江</v>
      </c>
      <c r="BF83" s="370" t="str">
        <f>新建!BI213</f>
        <v>阿克陶县</v>
      </c>
      <c r="BG83" s="370" t="str">
        <f>新建!BJ213</f>
        <v>艾尼瓦尔·吾布力</v>
      </c>
      <c r="BH83" s="370" t="str">
        <f>新建!BK213</f>
        <v>阿克陶县住建局</v>
      </c>
      <c r="BI83" s="370" t="str">
        <f>新建!BL213</f>
        <v>买合木提·米曼</v>
      </c>
      <c r="BJ83" s="370">
        <f>新建!BM213</f>
        <v>13345375888</v>
      </c>
      <c r="BK83" s="370" t="str">
        <f>新建!BN213</f>
        <v>张艺兴</v>
      </c>
      <c r="BL83" s="370">
        <f>新建!BO213</f>
        <v>13609970286</v>
      </c>
      <c r="BM83" s="370" t="str">
        <f>新建!BP213</f>
        <v>县城</v>
      </c>
      <c r="BN83" s="370">
        <f>新建!BQ213</f>
        <v>0</v>
      </c>
      <c r="BO83" s="370" t="str">
        <f>新建!BR213</f>
        <v>9.4投资减少1000万</v>
      </c>
    </row>
    <row r="84" ht="42" customHeight="1" spans="1:67">
      <c r="A84" s="370">
        <f>新建!A214</f>
        <v>175</v>
      </c>
      <c r="B84" s="370">
        <f>新建!B214</f>
        <v>1</v>
      </c>
      <c r="C84" s="370" t="str">
        <f>新建!C214</f>
        <v>阿克陶县</v>
      </c>
      <c r="D84" s="370">
        <f>新建!D214</f>
        <v>1</v>
      </c>
      <c r="E84" s="370">
        <f>新建!E214</f>
        <v>10000</v>
      </c>
      <c r="F84" s="370" t="str">
        <f>新建!F214</f>
        <v>阿克陶县湖畔·学府家苑建设项目</v>
      </c>
      <c r="G84" s="370" t="str">
        <f>新建!G214</f>
        <v>总建筑面积77118平方米</v>
      </c>
      <c r="H84" s="370">
        <f>新建!H214</f>
        <v>29000</v>
      </c>
      <c r="I84" s="370">
        <f>新建!I214</f>
        <v>0</v>
      </c>
      <c r="J84" s="370">
        <f>新建!J214</f>
        <v>10000</v>
      </c>
      <c r="K84" s="370">
        <f>新建!K214</f>
        <v>1</v>
      </c>
      <c r="L84" s="370">
        <f>新建!L214</f>
        <v>1</v>
      </c>
      <c r="M84" s="370">
        <f>新建!M214</f>
        <v>1</v>
      </c>
      <c r="N84" s="370">
        <f>新建!N214</f>
        <v>1</v>
      </c>
      <c r="O84" s="370">
        <f>新建!O214</f>
        <v>1</v>
      </c>
      <c r="P84" s="370">
        <f>新建!P214</f>
        <v>0</v>
      </c>
      <c r="Q84" s="370">
        <f>新建!Q214</f>
        <v>1</v>
      </c>
      <c r="R84" s="370">
        <f>新建!R214</f>
        <v>0</v>
      </c>
      <c r="S84" s="370">
        <f>新建!T214</f>
        <v>0</v>
      </c>
      <c r="T84" s="370">
        <f>新建!V214</f>
        <v>1</v>
      </c>
      <c r="U84" s="370">
        <f>新建!W214</f>
        <v>10000</v>
      </c>
      <c r="V84" s="370">
        <f>新建!X214</f>
        <v>10000</v>
      </c>
      <c r="W84" s="370">
        <f>新建!Y214</f>
        <v>0</v>
      </c>
      <c r="X84" s="370">
        <f>新建!Z214</f>
        <v>10000</v>
      </c>
      <c r="Y84" s="370">
        <f>新建!AA214</f>
        <v>8500</v>
      </c>
      <c r="Z84" s="381">
        <f>新建!AB214</f>
        <v>0.85</v>
      </c>
      <c r="AA84" s="370">
        <f>新建!AC214</f>
        <v>7500</v>
      </c>
      <c r="AB84" s="370">
        <f>新建!AD214</f>
        <v>1</v>
      </c>
      <c r="AC84" s="370">
        <f>新建!AE214</f>
        <v>8313</v>
      </c>
      <c r="AD84" s="370">
        <f>新建!AF214</f>
        <v>0</v>
      </c>
      <c r="AE84" s="370">
        <f>新建!AG214</f>
        <v>7500</v>
      </c>
      <c r="AF84" s="370">
        <f>新建!AH214</f>
        <v>1000</v>
      </c>
      <c r="AG84" s="389">
        <f>新建!AI214</f>
        <v>44617</v>
      </c>
      <c r="AH84" s="370">
        <f>新建!AJ214</f>
        <v>1</v>
      </c>
      <c r="AI84" s="370">
        <f>新建!AK214</f>
        <v>0</v>
      </c>
      <c r="AJ84" s="370">
        <f>新建!AL214</f>
        <v>100</v>
      </c>
      <c r="AK84" s="370">
        <f>新建!AM214</f>
        <v>80</v>
      </c>
      <c r="AL84" s="381">
        <f>新建!AN214</f>
        <v>0.8</v>
      </c>
      <c r="AM84" s="370" t="str">
        <f>新建!AO214</f>
        <v>基础施工</v>
      </c>
      <c r="AN84" s="370">
        <f>新建!AP214</f>
        <v>0</v>
      </c>
      <c r="AO84" s="370">
        <f>新建!AQ214</f>
        <v>0</v>
      </c>
      <c r="AP84" s="370">
        <f>新建!AR214</f>
        <v>0</v>
      </c>
      <c r="AQ84" s="370">
        <f>新建!AS214</f>
        <v>0</v>
      </c>
      <c r="AR84" s="370">
        <f>新建!AT214</f>
        <v>0</v>
      </c>
      <c r="AS84" s="370">
        <f>新建!AU214</f>
        <v>10000</v>
      </c>
      <c r="AT84" s="370">
        <f>新建!AV214</f>
        <v>0</v>
      </c>
      <c r="AU84" s="370">
        <f>新建!AW214</f>
        <v>0</v>
      </c>
      <c r="AV84" s="370">
        <f>新建!AX214</f>
        <v>0</v>
      </c>
      <c r="AW84" s="370">
        <f>新建!AY214</f>
        <v>0</v>
      </c>
      <c r="AX84" s="370">
        <f>新建!AZ214</f>
        <v>0</v>
      </c>
      <c r="AY84" s="370">
        <f>新建!BA214</f>
        <v>0</v>
      </c>
      <c r="AZ84" s="370">
        <f>新建!BB214</f>
        <v>0</v>
      </c>
      <c r="BA84" s="370">
        <f>新建!BC214</f>
        <v>10000</v>
      </c>
      <c r="BB84" s="370">
        <f>新建!BD214</f>
        <v>0</v>
      </c>
      <c r="BC84" s="370" t="str">
        <f>新建!BF214</f>
        <v>住房和城乡建设专班</v>
      </c>
      <c r="BD84" s="370" t="str">
        <f>新建!BG214</f>
        <v>州住建局</v>
      </c>
      <c r="BE84" s="370" t="str">
        <f>新建!BH214</f>
        <v>王海江</v>
      </c>
      <c r="BF84" s="370" t="str">
        <f>新建!BI214</f>
        <v>阿克陶县</v>
      </c>
      <c r="BG84" s="370" t="str">
        <f>新建!BJ214</f>
        <v>艾尼瓦尔·吾布力</v>
      </c>
      <c r="BH84" s="370" t="str">
        <f>新建!BK214</f>
        <v>阿克陶县住建局</v>
      </c>
      <c r="BI84" s="370" t="str">
        <f>新建!BL214</f>
        <v>买合木提·米曼</v>
      </c>
      <c r="BJ84" s="370">
        <f>新建!BM214</f>
        <v>13345375888</v>
      </c>
      <c r="BK84" s="370" t="str">
        <f>新建!BN214</f>
        <v>雍兴鸿</v>
      </c>
      <c r="BL84" s="370">
        <f>新建!BO214</f>
        <v>18690808999</v>
      </c>
      <c r="BM84" s="370" t="str">
        <f>新建!BP214</f>
        <v>县城</v>
      </c>
      <c r="BN84" s="370">
        <f>新建!BQ214</f>
        <v>0</v>
      </c>
      <c r="BO84" s="370">
        <f>新建!BR214</f>
        <v>0</v>
      </c>
    </row>
    <row r="85" ht="42" customHeight="1" spans="1:67">
      <c r="A85" s="370">
        <f>新建!A224</f>
        <v>184</v>
      </c>
      <c r="B85" s="370">
        <f>新建!B224</f>
        <v>1</v>
      </c>
      <c r="C85" s="370" t="str">
        <f>新建!C224</f>
        <v>阿克陶县</v>
      </c>
      <c r="D85" s="370">
        <f>新建!D224</f>
        <v>1</v>
      </c>
      <c r="E85" s="370">
        <f>新建!E224</f>
        <v>1100</v>
      </c>
      <c r="F85" s="370" t="str">
        <f>新建!F224</f>
        <v>新疆阿克陶县克孜勒陶镇托云布拉克村建筑用砂矿项目</v>
      </c>
      <c r="G85" s="370" t="str">
        <f>新建!G224</f>
        <v>购置及安装自然生产线1条，破碎生产线1条，混合线1条及其它配套附属设施</v>
      </c>
      <c r="H85" s="370">
        <f>新建!H224</f>
        <v>1100</v>
      </c>
      <c r="I85" s="370">
        <f>新建!I224</f>
        <v>0</v>
      </c>
      <c r="J85" s="370">
        <f>新建!J224</f>
        <v>1100</v>
      </c>
      <c r="K85" s="370">
        <f>新建!K224</f>
        <v>1</v>
      </c>
      <c r="L85" s="370">
        <f>新建!L224</f>
        <v>1</v>
      </c>
      <c r="M85" s="370">
        <f>新建!M224</f>
        <v>1</v>
      </c>
      <c r="N85" s="370">
        <f>新建!N224</f>
        <v>1</v>
      </c>
      <c r="O85" s="370">
        <f>新建!O224</f>
        <v>1</v>
      </c>
      <c r="P85" s="370">
        <f>新建!P224</f>
        <v>0</v>
      </c>
      <c r="Q85" s="370">
        <f>新建!Q224</f>
        <v>1</v>
      </c>
      <c r="R85" s="370">
        <f>新建!R224</f>
        <v>0</v>
      </c>
      <c r="S85" s="370">
        <f>新建!T224</f>
        <v>0</v>
      </c>
      <c r="T85" s="370">
        <f>新建!V224</f>
        <v>1</v>
      </c>
      <c r="U85" s="370">
        <f>新建!W224</f>
        <v>1100</v>
      </c>
      <c r="V85" s="370">
        <f>新建!X224</f>
        <v>1100</v>
      </c>
      <c r="W85" s="370">
        <f>新建!Y224</f>
        <v>0</v>
      </c>
      <c r="X85" s="370">
        <f>新建!Z224</f>
        <v>1100</v>
      </c>
      <c r="Y85" s="370">
        <f>新建!AA224</f>
        <v>1100</v>
      </c>
      <c r="Z85" s="381">
        <f>新建!AB224</f>
        <v>1</v>
      </c>
      <c r="AA85" s="370">
        <f>新建!AC224</f>
        <v>1100</v>
      </c>
      <c r="AB85" s="370">
        <f>新建!AD224</f>
        <v>0</v>
      </c>
      <c r="AC85" s="370">
        <f>新建!AE224</f>
        <v>0</v>
      </c>
      <c r="AD85" s="370">
        <f>新建!AF224</f>
        <v>0</v>
      </c>
      <c r="AE85" s="370">
        <f>新建!AG224</f>
        <v>825</v>
      </c>
      <c r="AF85" s="370">
        <f>新建!AH224</f>
        <v>275</v>
      </c>
      <c r="AG85" s="389">
        <f>新建!AI224</f>
        <v>44669</v>
      </c>
      <c r="AH85" s="370">
        <f>新建!AJ224</f>
        <v>1</v>
      </c>
      <c r="AI85" s="370">
        <f>新建!AK224</f>
        <v>0</v>
      </c>
      <c r="AJ85" s="370">
        <f>新建!AL224</f>
        <v>0</v>
      </c>
      <c r="AK85" s="370">
        <f>新建!AM224</f>
        <v>0</v>
      </c>
      <c r="AL85" s="381" t="e">
        <f>新建!AN224</f>
        <v>#DIV/0!</v>
      </c>
      <c r="AM85" s="370" t="str">
        <f>新建!AO224</f>
        <v>完工</v>
      </c>
      <c r="AN85" s="370">
        <f>新建!AP224</f>
        <v>0</v>
      </c>
      <c r="AO85" s="370">
        <f>新建!AQ224</f>
        <v>0</v>
      </c>
      <c r="AP85" s="370" t="str">
        <f>新建!AR224</f>
        <v>不是固投项目</v>
      </c>
      <c r="AQ85" s="370">
        <f>新建!AS224</f>
        <v>0</v>
      </c>
      <c r="AR85" s="370">
        <f>新建!AT224</f>
        <v>0</v>
      </c>
      <c r="AS85" s="370">
        <f>新建!AU224</f>
        <v>1100</v>
      </c>
      <c r="AT85" s="370">
        <f>新建!AV224</f>
        <v>0</v>
      </c>
      <c r="AU85" s="370">
        <f>新建!AW224</f>
        <v>0</v>
      </c>
      <c r="AV85" s="370">
        <f>新建!AX224</f>
        <v>0</v>
      </c>
      <c r="AW85" s="370">
        <f>新建!AY224</f>
        <v>0</v>
      </c>
      <c r="AX85" s="370">
        <f>新建!AZ224</f>
        <v>0</v>
      </c>
      <c r="AY85" s="370">
        <f>新建!BA224</f>
        <v>0</v>
      </c>
      <c r="AZ85" s="370">
        <f>新建!BB224</f>
        <v>0</v>
      </c>
      <c r="BA85" s="370">
        <f>新建!BC224</f>
        <v>1100</v>
      </c>
      <c r="BB85" s="370">
        <f>新建!BD224</f>
        <v>0</v>
      </c>
      <c r="BC85" s="370" t="str">
        <f>新建!BF224</f>
        <v>产业专班</v>
      </c>
      <c r="BD85" s="370" t="str">
        <f>新建!BG224</f>
        <v>州工信局</v>
      </c>
      <c r="BE85" s="370" t="str">
        <f>新建!BH224</f>
        <v>刘鹏</v>
      </c>
      <c r="BF85" s="370" t="str">
        <f>新建!BI224</f>
        <v>阿克陶县</v>
      </c>
      <c r="BG85" s="370" t="str">
        <f>新建!BJ224</f>
        <v>陈敬华</v>
      </c>
      <c r="BH85" s="370" t="str">
        <f>新建!BK224</f>
        <v>阿克陶县商信局</v>
      </c>
      <c r="BI85" s="370" t="str">
        <f>新建!BL224</f>
        <v>张子琦</v>
      </c>
      <c r="BJ85" s="370">
        <f>新建!BM224</f>
        <v>18129188866</v>
      </c>
      <c r="BK85" s="370" t="str">
        <f>新建!BN224</f>
        <v>孙柏平</v>
      </c>
      <c r="BL85" s="370">
        <f>新建!BO224</f>
        <v>15276089188</v>
      </c>
      <c r="BM85" s="370" t="str">
        <f>新建!BP224</f>
        <v>克孜勒陶镇</v>
      </c>
      <c r="BN85" s="370" t="str">
        <f>新建!BQ224</f>
        <v>托云布拉克村</v>
      </c>
      <c r="BO85" s="370" t="str">
        <f>新建!BR224</f>
        <v>5.16号储备转新建</v>
      </c>
    </row>
    <row r="86" ht="42" customHeight="1" spans="1:67">
      <c r="A86" s="370">
        <f>新建!A225</f>
        <v>185</v>
      </c>
      <c r="B86" s="370">
        <f>新建!B225</f>
        <v>1</v>
      </c>
      <c r="C86" s="370" t="str">
        <f>新建!C225</f>
        <v>阿克陶县</v>
      </c>
      <c r="D86" s="370">
        <f>新建!D225</f>
        <v>1</v>
      </c>
      <c r="E86" s="370">
        <f>新建!E225</f>
        <v>2000</v>
      </c>
      <c r="F86" s="370" t="str">
        <f>新建!F225</f>
        <v>阿克陶县颗粒饲料加工厂建设项目</v>
      </c>
      <c r="G86" s="370" t="str">
        <f>新建!G225</f>
        <v>总建筑面积16054平方米，建设年产9万吨（15吨/小时）猪颗粒饲料生产线1条，年产10万吨反刍配合饲料生产线1条，年产1万吨膨化饲料生产线1条</v>
      </c>
      <c r="H86" s="370">
        <f>新建!H225</f>
        <v>6200</v>
      </c>
      <c r="I86" s="370">
        <f>新建!I225</f>
        <v>0</v>
      </c>
      <c r="J86" s="370">
        <f>新建!J225</f>
        <v>2000</v>
      </c>
      <c r="K86" s="370">
        <f>新建!K225</f>
        <v>1</v>
      </c>
      <c r="L86" s="370">
        <f>新建!L225</f>
        <v>1</v>
      </c>
      <c r="M86" s="370">
        <f>新建!M225</f>
        <v>1</v>
      </c>
      <c r="N86" s="370">
        <f>新建!N225</f>
        <v>1</v>
      </c>
      <c r="O86" s="370">
        <f>新建!O225</f>
        <v>1</v>
      </c>
      <c r="P86" s="370">
        <f>新建!P225</f>
        <v>0</v>
      </c>
      <c r="Q86" s="370">
        <f>新建!Q225</f>
        <v>1</v>
      </c>
      <c r="R86" s="370">
        <f>新建!R225</f>
        <v>0</v>
      </c>
      <c r="S86" s="370">
        <f>新建!T225</f>
        <v>0</v>
      </c>
      <c r="T86" s="370">
        <f>新建!V225</f>
        <v>1</v>
      </c>
      <c r="U86" s="370">
        <f>新建!W225</f>
        <v>2000</v>
      </c>
      <c r="V86" s="370">
        <f>新建!X225</f>
        <v>2000</v>
      </c>
      <c r="W86" s="370">
        <f>新建!Y225</f>
        <v>0</v>
      </c>
      <c r="X86" s="370">
        <f>新建!Z225</f>
        <v>2000</v>
      </c>
      <c r="Y86" s="370">
        <f>新建!AA225</f>
        <v>500</v>
      </c>
      <c r="Z86" s="381">
        <f>新建!AB225</f>
        <v>0.25</v>
      </c>
      <c r="AA86" s="370">
        <f>新建!AC225</f>
        <v>0</v>
      </c>
      <c r="AB86" s="370">
        <f>新建!AD225</f>
        <v>1</v>
      </c>
      <c r="AC86" s="370">
        <f>新建!AE225</f>
        <v>0</v>
      </c>
      <c r="AD86" s="370">
        <f>新建!AF225</f>
        <v>0</v>
      </c>
      <c r="AE86" s="370">
        <f>新建!AG225</f>
        <v>1500</v>
      </c>
      <c r="AF86" s="370">
        <f>新建!AH225</f>
        <v>-1000</v>
      </c>
      <c r="AG86" s="389">
        <f>新建!AI225</f>
        <v>44782</v>
      </c>
      <c r="AH86" s="370">
        <f>新建!AJ225</f>
        <v>1</v>
      </c>
      <c r="AI86" s="370">
        <f>新建!AK225</f>
        <v>0</v>
      </c>
      <c r="AJ86" s="370">
        <f>新建!AL225</f>
        <v>20</v>
      </c>
      <c r="AK86" s="370">
        <f>新建!AM225</f>
        <v>10</v>
      </c>
      <c r="AL86" s="381">
        <f>新建!AN225</f>
        <v>0.5</v>
      </c>
      <c r="AM86" s="370">
        <f>新建!AO225</f>
        <v>0</v>
      </c>
      <c r="AN86" s="370">
        <f>新建!AP225</f>
        <v>0</v>
      </c>
      <c r="AO86" s="370">
        <f>新建!AQ225</f>
        <v>0</v>
      </c>
      <c r="AP86" s="370">
        <f>新建!AR225</f>
        <v>0</v>
      </c>
      <c r="AQ86" s="370">
        <f>新建!AS225</f>
        <v>0</v>
      </c>
      <c r="AR86" s="370">
        <f>新建!AT225</f>
        <v>0</v>
      </c>
      <c r="AS86" s="370">
        <f>新建!AU225</f>
        <v>2000</v>
      </c>
      <c r="AT86" s="370">
        <f>新建!AV225</f>
        <v>0</v>
      </c>
      <c r="AU86" s="370">
        <f>新建!AW225</f>
        <v>0</v>
      </c>
      <c r="AV86" s="370">
        <f>新建!AX225</f>
        <v>0</v>
      </c>
      <c r="AW86" s="370">
        <f>新建!AY225</f>
        <v>0</v>
      </c>
      <c r="AX86" s="370">
        <f>新建!AZ225</f>
        <v>0</v>
      </c>
      <c r="AY86" s="370">
        <f>新建!BA225</f>
        <v>0</v>
      </c>
      <c r="AZ86" s="370">
        <f>新建!BB225</f>
        <v>2000</v>
      </c>
      <c r="BA86" s="370">
        <f>新建!BC225</f>
        <v>0</v>
      </c>
      <c r="BB86" s="370">
        <f>新建!BD225</f>
        <v>0</v>
      </c>
      <c r="BC86" s="370" t="str">
        <f>新建!BF225</f>
        <v>产业专班</v>
      </c>
      <c r="BD86" s="370" t="str">
        <f>新建!BG225</f>
        <v>州工信局</v>
      </c>
      <c r="BE86" s="370" t="str">
        <f>新建!BH225</f>
        <v>刘鹏</v>
      </c>
      <c r="BF86" s="370" t="str">
        <f>新建!BI225</f>
        <v>阿克陶县</v>
      </c>
      <c r="BG86" s="370" t="str">
        <f>新建!BJ225</f>
        <v>王清勇</v>
      </c>
      <c r="BH86" s="370" t="str">
        <f>新建!BK225</f>
        <v>阿克陶县供销社</v>
      </c>
      <c r="BI86" s="370" t="str">
        <f>新建!BL225</f>
        <v>郭好成</v>
      </c>
      <c r="BJ86" s="370">
        <f>新建!BM225</f>
        <v>13809985915</v>
      </c>
      <c r="BK86" s="370">
        <f>新建!BN225</f>
        <v>0</v>
      </c>
      <c r="BL86" s="370">
        <f>新建!BO225</f>
        <v>0</v>
      </c>
      <c r="BM86" s="370">
        <f>新建!BP225</f>
        <v>0</v>
      </c>
      <c r="BN86" s="370">
        <f>新建!BQ225</f>
        <v>0</v>
      </c>
      <c r="BO86" s="370" t="str">
        <f>新建!BR225</f>
        <v>8.15日替换</v>
      </c>
    </row>
    <row r="87" ht="42" customHeight="1" spans="1:67">
      <c r="A87" s="370">
        <f>新建!A226</f>
        <v>186</v>
      </c>
      <c r="B87" s="370">
        <f>新建!B226</f>
        <v>1</v>
      </c>
      <c r="C87" s="370" t="str">
        <f>新建!C226</f>
        <v>阿克陶县</v>
      </c>
      <c r="D87" s="370">
        <f>新建!D226</f>
        <v>1</v>
      </c>
      <c r="E87" s="370">
        <f>新建!E226</f>
        <v>18000</v>
      </c>
      <c r="F87" s="370" t="str">
        <f>新建!F226</f>
        <v>阿克陶县科邦锰业锰兴天霸巷道建设项目</v>
      </c>
      <c r="G87" s="370" t="str">
        <f>新建!G226</f>
        <v>开采能力28万吨/年</v>
      </c>
      <c r="H87" s="370">
        <f>新建!H226</f>
        <v>18000</v>
      </c>
      <c r="I87" s="370">
        <f>新建!I226</f>
        <v>0</v>
      </c>
      <c r="J87" s="370">
        <f>新建!J226</f>
        <v>18000</v>
      </c>
      <c r="K87" s="370">
        <f>新建!K226</f>
        <v>1</v>
      </c>
      <c r="L87" s="370">
        <f>新建!L226</f>
        <v>1</v>
      </c>
      <c r="M87" s="370">
        <f>新建!M226</f>
        <v>1</v>
      </c>
      <c r="N87" s="370">
        <f>新建!N226</f>
        <v>1</v>
      </c>
      <c r="O87" s="370">
        <f>新建!O226</f>
        <v>1</v>
      </c>
      <c r="P87" s="370">
        <f>新建!P226</f>
        <v>0</v>
      </c>
      <c r="Q87" s="370">
        <f>新建!Q226</f>
        <v>1</v>
      </c>
      <c r="R87" s="370">
        <f>新建!R226</f>
        <v>0</v>
      </c>
      <c r="S87" s="370">
        <f>新建!T226</f>
        <v>0</v>
      </c>
      <c r="T87" s="370">
        <f>新建!V226</f>
        <v>1</v>
      </c>
      <c r="U87" s="370">
        <f>新建!W226</f>
        <v>18000</v>
      </c>
      <c r="V87" s="370">
        <f>新建!X226</f>
        <v>18000</v>
      </c>
      <c r="W87" s="370">
        <f>新建!Y226</f>
        <v>0</v>
      </c>
      <c r="X87" s="370">
        <f>新建!Z226</f>
        <v>18000</v>
      </c>
      <c r="Y87" s="370">
        <f>新建!AA226</f>
        <v>1600</v>
      </c>
      <c r="Z87" s="381">
        <f>新建!AB226</f>
        <v>0.0888888888888889</v>
      </c>
      <c r="AA87" s="370">
        <f>新建!AC226</f>
        <v>1500</v>
      </c>
      <c r="AB87" s="370">
        <f>新建!AD226</f>
        <v>0</v>
      </c>
      <c r="AC87" s="370">
        <f>新建!AE226</f>
        <v>0</v>
      </c>
      <c r="AD87" s="370">
        <f>新建!AF226</f>
        <v>0</v>
      </c>
      <c r="AE87" s="370">
        <f>新建!AG226</f>
        <v>13500</v>
      </c>
      <c r="AF87" s="370">
        <f>新建!AH226</f>
        <v>-11900</v>
      </c>
      <c r="AG87" s="389">
        <f>新建!AI226</f>
        <v>44782</v>
      </c>
      <c r="AH87" s="370">
        <f>新建!AJ226</f>
        <v>1</v>
      </c>
      <c r="AI87" s="370">
        <f>新建!AK226</f>
        <v>0</v>
      </c>
      <c r="AJ87" s="370">
        <f>新建!AL226</f>
        <v>210</v>
      </c>
      <c r="AK87" s="370">
        <f>新建!AM226</f>
        <v>210</v>
      </c>
      <c r="AL87" s="381">
        <f>新建!AN226</f>
        <v>1</v>
      </c>
      <c r="AM87" s="370">
        <f>新建!AO226</f>
        <v>0</v>
      </c>
      <c r="AN87" s="370">
        <f>新建!AP226</f>
        <v>0</v>
      </c>
      <c r="AO87" s="370">
        <f>新建!AQ226</f>
        <v>0</v>
      </c>
      <c r="AP87" s="370">
        <f>新建!AR226</f>
        <v>0</v>
      </c>
      <c r="AQ87" s="370">
        <f>新建!AS226</f>
        <v>0</v>
      </c>
      <c r="AR87" s="370">
        <f>新建!AT226</f>
        <v>0</v>
      </c>
      <c r="AS87" s="370">
        <f>新建!AU226</f>
        <v>18000</v>
      </c>
      <c r="AT87" s="370">
        <f>新建!AV226</f>
        <v>0</v>
      </c>
      <c r="AU87" s="370">
        <f>新建!AW226</f>
        <v>0</v>
      </c>
      <c r="AV87" s="370">
        <f>新建!AX226</f>
        <v>0</v>
      </c>
      <c r="AW87" s="370">
        <f>新建!AY226</f>
        <v>0</v>
      </c>
      <c r="AX87" s="370">
        <f>新建!AZ226</f>
        <v>0</v>
      </c>
      <c r="AY87" s="370">
        <f>新建!BA226</f>
        <v>0</v>
      </c>
      <c r="AZ87" s="370">
        <f>新建!BB226</f>
        <v>0</v>
      </c>
      <c r="BA87" s="370">
        <f>新建!BC226</f>
        <v>18000</v>
      </c>
      <c r="BB87" s="370">
        <f>新建!BD226</f>
        <v>0</v>
      </c>
      <c r="BC87" s="370" t="str">
        <f>新建!BF226</f>
        <v>产业专班</v>
      </c>
      <c r="BD87" s="370" t="str">
        <f>新建!BG226</f>
        <v>州工信局</v>
      </c>
      <c r="BE87" s="370" t="str">
        <f>新建!BH226</f>
        <v>刘鹏</v>
      </c>
      <c r="BF87" s="370" t="str">
        <f>新建!BI226</f>
        <v>阿克陶县</v>
      </c>
      <c r="BG87" s="370" t="str">
        <f>新建!BJ226</f>
        <v>陈敬华</v>
      </c>
      <c r="BH87" s="370" t="str">
        <f>新建!BK226</f>
        <v>阿克陶县商信局</v>
      </c>
      <c r="BI87" s="370" t="str">
        <f>新建!BL226</f>
        <v>张子琦</v>
      </c>
      <c r="BJ87" s="370">
        <f>新建!BM226</f>
        <v>18129188866</v>
      </c>
      <c r="BK87" s="370">
        <f>新建!BN226</f>
        <v>0</v>
      </c>
      <c r="BL87" s="370">
        <f>新建!BO226</f>
        <v>0</v>
      </c>
      <c r="BM87" s="370">
        <f>新建!BP226</f>
        <v>0</v>
      </c>
      <c r="BN87" s="370">
        <f>新建!BQ226</f>
        <v>0</v>
      </c>
      <c r="BO87" s="370" t="str">
        <f>新建!BR226</f>
        <v>8.15日替换</v>
      </c>
    </row>
    <row r="88" ht="42" customHeight="1" spans="1:67">
      <c r="A88" s="370">
        <f>新建!A227</f>
        <v>187</v>
      </c>
      <c r="B88" s="370">
        <f>新建!B227</f>
        <v>1</v>
      </c>
      <c r="C88" s="370" t="str">
        <f>新建!C227</f>
        <v>阿克陶县</v>
      </c>
      <c r="D88" s="370">
        <f>新建!D227</f>
        <v>1</v>
      </c>
      <c r="E88" s="370">
        <f>新建!E227</f>
        <v>5000</v>
      </c>
      <c r="F88" s="370" t="str">
        <f>新建!F227</f>
        <v>阿克陶县中鑫矿业矿山采矿基建工程</v>
      </c>
      <c r="G88" s="370" t="str">
        <f>新建!G227</f>
        <v>20万吨选厂恢复，尾矿库闭库</v>
      </c>
      <c r="H88" s="370">
        <f>新建!H227</f>
        <v>5000</v>
      </c>
      <c r="I88" s="370">
        <f>新建!I227</f>
        <v>0</v>
      </c>
      <c r="J88" s="370">
        <f>新建!J227</f>
        <v>5000</v>
      </c>
      <c r="K88" s="370">
        <f>新建!K227</f>
        <v>1</v>
      </c>
      <c r="L88" s="370">
        <f>新建!L227</f>
        <v>1</v>
      </c>
      <c r="M88" s="370">
        <f>新建!M227</f>
        <v>1</v>
      </c>
      <c r="N88" s="370">
        <f>新建!N227</f>
        <v>1</v>
      </c>
      <c r="O88" s="370">
        <f>新建!O227</f>
        <v>1</v>
      </c>
      <c r="P88" s="370">
        <f>新建!P227</f>
        <v>0</v>
      </c>
      <c r="Q88" s="370">
        <f>新建!Q227</f>
        <v>1</v>
      </c>
      <c r="R88" s="370">
        <f>新建!R227</f>
        <v>0</v>
      </c>
      <c r="S88" s="370">
        <f>新建!T227</f>
        <v>0</v>
      </c>
      <c r="T88" s="370">
        <f>新建!V227</f>
        <v>1</v>
      </c>
      <c r="U88" s="370">
        <f>新建!W227</f>
        <v>5000</v>
      </c>
      <c r="V88" s="370">
        <f>新建!X227</f>
        <v>5000</v>
      </c>
      <c r="W88" s="370">
        <f>新建!Y227</f>
        <v>0</v>
      </c>
      <c r="X88" s="370">
        <f>新建!Z227</f>
        <v>5000</v>
      </c>
      <c r="Y88" s="370">
        <f>新建!AA227</f>
        <v>1000</v>
      </c>
      <c r="Z88" s="381">
        <f>新建!AB227</f>
        <v>0.2</v>
      </c>
      <c r="AA88" s="370">
        <f>新建!AC227</f>
        <v>2000</v>
      </c>
      <c r="AB88" s="370">
        <f>新建!AD227</f>
        <v>0</v>
      </c>
      <c r="AC88" s="370">
        <f>新建!AE227</f>
        <v>0</v>
      </c>
      <c r="AD88" s="370">
        <f>新建!AF227</f>
        <v>0</v>
      </c>
      <c r="AE88" s="370">
        <f>新建!AG227</f>
        <v>3750</v>
      </c>
      <c r="AF88" s="370">
        <f>新建!AH227</f>
        <v>-2750</v>
      </c>
      <c r="AG88" s="389">
        <f>新建!AI227</f>
        <v>44650</v>
      </c>
      <c r="AH88" s="370">
        <f>新建!AJ227</f>
        <v>1</v>
      </c>
      <c r="AI88" s="370">
        <f>新建!AK227</f>
        <v>0</v>
      </c>
      <c r="AJ88" s="370">
        <f>新建!AL227</f>
        <v>30</v>
      </c>
      <c r="AK88" s="370">
        <f>新建!AM227</f>
        <v>15</v>
      </c>
      <c r="AL88" s="381">
        <f>新建!AN227</f>
        <v>0.5</v>
      </c>
      <c r="AM88" s="370">
        <f>新建!AO227</f>
        <v>0</v>
      </c>
      <c r="AN88" s="370">
        <f>新建!AP227</f>
        <v>0</v>
      </c>
      <c r="AO88" s="370">
        <f>新建!AQ227</f>
        <v>0</v>
      </c>
      <c r="AP88" s="370" t="str">
        <f>新建!AR227</f>
        <v>矿山位于库斯拉甫乡，5-7月处于洪水期，道路连续中断多日，造成项目工期延后。</v>
      </c>
      <c r="AQ88" s="370">
        <f>新建!AS227</f>
        <v>0</v>
      </c>
      <c r="AR88" s="370">
        <f>新建!AT227</f>
        <v>0</v>
      </c>
      <c r="AS88" s="370">
        <f>新建!AU227</f>
        <v>5000</v>
      </c>
      <c r="AT88" s="370">
        <f>新建!AV227</f>
        <v>0</v>
      </c>
      <c r="AU88" s="370">
        <f>新建!AW227</f>
        <v>0</v>
      </c>
      <c r="AV88" s="370">
        <f>新建!AX227</f>
        <v>0</v>
      </c>
      <c r="AW88" s="370">
        <f>新建!AY227</f>
        <v>0</v>
      </c>
      <c r="AX88" s="370">
        <f>新建!AZ227</f>
        <v>0</v>
      </c>
      <c r="AY88" s="370">
        <f>新建!BA227</f>
        <v>0</v>
      </c>
      <c r="AZ88" s="370">
        <f>新建!BB227</f>
        <v>0</v>
      </c>
      <c r="BA88" s="370">
        <f>新建!BC227</f>
        <v>5000</v>
      </c>
      <c r="BB88" s="370">
        <f>新建!BD227</f>
        <v>0</v>
      </c>
      <c r="BC88" s="370" t="str">
        <f>新建!BF227</f>
        <v>产业专班</v>
      </c>
      <c r="BD88" s="370" t="str">
        <f>新建!BG227</f>
        <v>州工信局</v>
      </c>
      <c r="BE88" s="370" t="str">
        <f>新建!BH227</f>
        <v>刘鹏</v>
      </c>
      <c r="BF88" s="370" t="str">
        <f>新建!BI227</f>
        <v>阿克陶县</v>
      </c>
      <c r="BG88" s="370" t="str">
        <f>新建!BJ227</f>
        <v>陈敬华</v>
      </c>
      <c r="BH88" s="370" t="str">
        <f>新建!BK227</f>
        <v>阿克陶县商信局</v>
      </c>
      <c r="BI88" s="370" t="str">
        <f>新建!BL227</f>
        <v>张子琦</v>
      </c>
      <c r="BJ88" s="370">
        <f>新建!BM227</f>
        <v>18129188866</v>
      </c>
      <c r="BK88" s="370" t="str">
        <f>新建!BN227</f>
        <v>王海滨</v>
      </c>
      <c r="BL88" s="370">
        <f>新建!BO227</f>
        <v>15276653765</v>
      </c>
      <c r="BM88" s="370" t="str">
        <f>新建!BP227</f>
        <v>恰尔隆镇</v>
      </c>
      <c r="BN88" s="370" t="str">
        <f>新建!BQ227</f>
        <v>阿其克沟</v>
      </c>
      <c r="BO88" s="370">
        <f>新建!BR227</f>
        <v>0</v>
      </c>
    </row>
    <row r="89" ht="42" customHeight="1" spans="1:67">
      <c r="A89" s="370">
        <f>新建!A228</f>
        <v>188</v>
      </c>
      <c r="B89" s="370">
        <f>新建!B228</f>
        <v>1</v>
      </c>
      <c r="C89" s="370" t="str">
        <f>新建!C228</f>
        <v>阿克陶县</v>
      </c>
      <c r="D89" s="370">
        <f>新建!D228</f>
        <v>1</v>
      </c>
      <c r="E89" s="370">
        <f>新建!E228</f>
        <v>15000</v>
      </c>
      <c r="F89" s="370" t="str">
        <f>新建!F228</f>
        <v>阿克陶县佰源丰矿业改扩建技改项目</v>
      </c>
      <c r="G89" s="370" t="str">
        <f>新建!G228</f>
        <v>60万吨采矿改扩建到75万吨，技改目前的选矿设备</v>
      </c>
      <c r="H89" s="370">
        <f>新建!H228</f>
        <v>15000</v>
      </c>
      <c r="I89" s="370">
        <f>新建!I228</f>
        <v>0</v>
      </c>
      <c r="J89" s="370">
        <f>新建!J228</f>
        <v>15000</v>
      </c>
      <c r="K89" s="370">
        <f>新建!K228</f>
        <v>1</v>
      </c>
      <c r="L89" s="370">
        <f>新建!L228</f>
        <v>1</v>
      </c>
      <c r="M89" s="370">
        <f>新建!M228</f>
        <v>1</v>
      </c>
      <c r="N89" s="370">
        <f>新建!N228</f>
        <v>1</v>
      </c>
      <c r="O89" s="370">
        <f>新建!O228</f>
        <v>1</v>
      </c>
      <c r="P89" s="370">
        <f>新建!P228</f>
        <v>0</v>
      </c>
      <c r="Q89" s="370">
        <f>新建!Q228</f>
        <v>1</v>
      </c>
      <c r="R89" s="370">
        <f>新建!R228</f>
        <v>0</v>
      </c>
      <c r="S89" s="370">
        <f>新建!T228</f>
        <v>0</v>
      </c>
      <c r="T89" s="370">
        <f>新建!V228</f>
        <v>1</v>
      </c>
      <c r="U89" s="370">
        <f>新建!W228</f>
        <v>15000</v>
      </c>
      <c r="V89" s="370">
        <f>新建!X228</f>
        <v>15000</v>
      </c>
      <c r="W89" s="370">
        <f>新建!Y228</f>
        <v>0</v>
      </c>
      <c r="X89" s="370">
        <f>新建!Z228</f>
        <v>15000</v>
      </c>
      <c r="Y89" s="370">
        <f>新建!AA228</f>
        <v>2200</v>
      </c>
      <c r="Z89" s="381">
        <f>新建!AB228</f>
        <v>0.146666666666667</v>
      </c>
      <c r="AA89" s="370">
        <f>新建!AC228</f>
        <v>6000</v>
      </c>
      <c r="AB89" s="370">
        <f>新建!AD228</f>
        <v>1</v>
      </c>
      <c r="AC89" s="370">
        <f>新建!AE228</f>
        <v>0</v>
      </c>
      <c r="AD89" s="370">
        <f>新建!AF228</f>
        <v>0</v>
      </c>
      <c r="AE89" s="370">
        <f>新建!AG228</f>
        <v>11250</v>
      </c>
      <c r="AF89" s="370">
        <f>新建!AH228</f>
        <v>-9050</v>
      </c>
      <c r="AG89" s="389">
        <f>新建!AI228</f>
        <v>44645</v>
      </c>
      <c r="AH89" s="370">
        <f>新建!AJ228</f>
        <v>1</v>
      </c>
      <c r="AI89" s="370">
        <f>新建!AK228</f>
        <v>0</v>
      </c>
      <c r="AJ89" s="370">
        <f>新建!AL228</f>
        <v>20</v>
      </c>
      <c r="AK89" s="370">
        <f>新建!AM228</f>
        <v>10</v>
      </c>
      <c r="AL89" s="381">
        <f>新建!AN228</f>
        <v>0.5</v>
      </c>
      <c r="AM89" s="370" t="str">
        <f>新建!AO228</f>
        <v>因三月国家矿山安全监察局现场检查后提出多项整改要求，为完成整改，造成项目安全设施验收延后，目前该项目已进入试生产，预计8月完成安全设施验收并进行正式投产</v>
      </c>
      <c r="AN89" s="370">
        <f>新建!AP228</f>
        <v>0</v>
      </c>
      <c r="AO89" s="370">
        <f>新建!AQ228</f>
        <v>0</v>
      </c>
      <c r="AP89" s="370" t="str">
        <f>新建!AR228</f>
        <v>水泥厂关门了，车不让流动，散装水泥需要从克州去拉，三四天拉不上去，</v>
      </c>
      <c r="AQ89" s="370">
        <f>新建!AS228</f>
        <v>0</v>
      </c>
      <c r="AR89" s="370">
        <f>新建!AT228</f>
        <v>0</v>
      </c>
      <c r="AS89" s="370">
        <f>新建!AU228</f>
        <v>15000</v>
      </c>
      <c r="AT89" s="370">
        <f>新建!AV228</f>
        <v>0</v>
      </c>
      <c r="AU89" s="370">
        <f>新建!AW228</f>
        <v>0</v>
      </c>
      <c r="AV89" s="370">
        <f>新建!AX228</f>
        <v>0</v>
      </c>
      <c r="AW89" s="370">
        <f>新建!AY228</f>
        <v>0</v>
      </c>
      <c r="AX89" s="370">
        <f>新建!AZ228</f>
        <v>0</v>
      </c>
      <c r="AY89" s="370">
        <f>新建!BA228</f>
        <v>0</v>
      </c>
      <c r="AZ89" s="370">
        <f>新建!BB228</f>
        <v>0</v>
      </c>
      <c r="BA89" s="370">
        <f>新建!BC228</f>
        <v>15000</v>
      </c>
      <c r="BB89" s="370">
        <f>新建!BD228</f>
        <v>0</v>
      </c>
      <c r="BC89" s="370" t="str">
        <f>新建!BF228</f>
        <v>产业专班</v>
      </c>
      <c r="BD89" s="370" t="str">
        <f>新建!BG228</f>
        <v>州工信局</v>
      </c>
      <c r="BE89" s="370" t="str">
        <f>新建!BH228</f>
        <v>刘鹏</v>
      </c>
      <c r="BF89" s="370" t="str">
        <f>新建!BI228</f>
        <v>阿克陶县</v>
      </c>
      <c r="BG89" s="370" t="str">
        <f>新建!BJ228</f>
        <v>陈敬华</v>
      </c>
      <c r="BH89" s="370" t="str">
        <f>新建!BK228</f>
        <v>阿克陶县商信局</v>
      </c>
      <c r="BI89" s="370" t="str">
        <f>新建!BL228</f>
        <v>张子琦</v>
      </c>
      <c r="BJ89" s="370">
        <f>新建!BM228</f>
        <v>18129188866</v>
      </c>
      <c r="BK89" s="370" t="str">
        <f>新建!BN228</f>
        <v>曾瑞波      苏尔团</v>
      </c>
      <c r="BL89" s="370" t="str">
        <f>新建!BO228</f>
        <v>15967781658    15999337666</v>
      </c>
      <c r="BM89" s="370" t="str">
        <f>新建!BP228</f>
        <v>木吉乡</v>
      </c>
      <c r="BN89" s="370" t="str">
        <f>新建!BQ228</f>
        <v>布拉克村</v>
      </c>
      <c r="BO89" s="370">
        <f>新建!BR228</f>
        <v>0</v>
      </c>
    </row>
    <row r="90" ht="42" customHeight="1" spans="1:67">
      <c r="A90" s="370">
        <f>新建!A229</f>
        <v>189</v>
      </c>
      <c r="B90" s="370">
        <f>新建!B229</f>
        <v>1</v>
      </c>
      <c r="C90" s="370" t="str">
        <f>新建!C229</f>
        <v>阿克陶县</v>
      </c>
      <c r="D90" s="370">
        <f>新建!D229</f>
        <v>1</v>
      </c>
      <c r="E90" s="370">
        <f>新建!E229</f>
        <v>1500</v>
      </c>
      <c r="F90" s="370" t="str">
        <f>新建!F229</f>
        <v>阿克陶县桂新矿业有限责任公司选矿厂技改及尾矿库加高扩容项目</v>
      </c>
      <c r="G90" s="370" t="str">
        <f>新建!G229</f>
        <v>年产40万吨选矿厂设备升级改造，尾矿库加高扩容</v>
      </c>
      <c r="H90" s="370">
        <f>新建!H229</f>
        <v>1500</v>
      </c>
      <c r="I90" s="370">
        <f>新建!I229</f>
        <v>0</v>
      </c>
      <c r="J90" s="370">
        <f>新建!J229</f>
        <v>1500</v>
      </c>
      <c r="K90" s="370">
        <f>新建!K229</f>
        <v>1</v>
      </c>
      <c r="L90" s="370">
        <f>新建!L229</f>
        <v>1</v>
      </c>
      <c r="M90" s="370">
        <f>新建!M229</f>
        <v>1</v>
      </c>
      <c r="N90" s="370">
        <f>新建!N229</f>
        <v>1</v>
      </c>
      <c r="O90" s="370">
        <f>新建!O229</f>
        <v>1</v>
      </c>
      <c r="P90" s="370">
        <f>新建!P229</f>
        <v>0</v>
      </c>
      <c r="Q90" s="370">
        <f>新建!Q229</f>
        <v>1</v>
      </c>
      <c r="R90" s="370">
        <f>新建!R229</f>
        <v>0</v>
      </c>
      <c r="S90" s="370">
        <f>新建!T229</f>
        <v>0</v>
      </c>
      <c r="T90" s="370">
        <f>新建!V229</f>
        <v>1</v>
      </c>
      <c r="U90" s="370">
        <f>新建!W229</f>
        <v>1500</v>
      </c>
      <c r="V90" s="370">
        <f>新建!X229</f>
        <v>1500</v>
      </c>
      <c r="W90" s="370">
        <f>新建!Y229</f>
        <v>0</v>
      </c>
      <c r="X90" s="370">
        <f>新建!Z229</f>
        <v>1500</v>
      </c>
      <c r="Y90" s="370">
        <f>新建!AA229</f>
        <v>850</v>
      </c>
      <c r="Z90" s="381">
        <f>新建!AB229</f>
        <v>0.566666666666667</v>
      </c>
      <c r="AA90" s="370">
        <f>新建!AC229</f>
        <v>1200</v>
      </c>
      <c r="AB90" s="370">
        <f>新建!AD229</f>
        <v>1</v>
      </c>
      <c r="AC90" s="370">
        <f>新建!AE229</f>
        <v>109</v>
      </c>
      <c r="AD90" s="370">
        <f>新建!AF229</f>
        <v>0</v>
      </c>
      <c r="AE90" s="370">
        <f>新建!AG229</f>
        <v>1125</v>
      </c>
      <c r="AF90" s="370">
        <f>新建!AH229</f>
        <v>-275</v>
      </c>
      <c r="AG90" s="389">
        <f>新建!AI229</f>
        <v>44609</v>
      </c>
      <c r="AH90" s="370">
        <f>新建!AJ229</f>
        <v>1</v>
      </c>
      <c r="AI90" s="370">
        <f>新建!AK229</f>
        <v>0</v>
      </c>
      <c r="AJ90" s="370">
        <f>新建!AL229</f>
        <v>22</v>
      </c>
      <c r="AK90" s="370">
        <f>新建!AM229</f>
        <v>22</v>
      </c>
      <c r="AL90" s="381">
        <f>新建!AN229</f>
        <v>1</v>
      </c>
      <c r="AM90" s="370" t="str">
        <f>新建!AO229</f>
        <v>完成拆除旧设备及设备订购，基础开挖已完成，准备进行土建施工</v>
      </c>
      <c r="AN90" s="370">
        <f>新建!AP229</f>
        <v>0</v>
      </c>
      <c r="AO90" s="370">
        <f>新建!AQ229</f>
        <v>0</v>
      </c>
      <c r="AP90" s="370" t="str">
        <f>新建!AR229</f>
        <v>因国家矿山安全监察局检查存在安全隐患，公司对隐患进行整改，致使影响施工进度</v>
      </c>
      <c r="AQ90" s="370">
        <f>新建!AS229</f>
        <v>0</v>
      </c>
      <c r="AR90" s="370">
        <f>新建!AT229</f>
        <v>0</v>
      </c>
      <c r="AS90" s="370">
        <f>新建!AU229</f>
        <v>1500</v>
      </c>
      <c r="AT90" s="370">
        <f>新建!AV229</f>
        <v>0</v>
      </c>
      <c r="AU90" s="370">
        <f>新建!AW229</f>
        <v>0</v>
      </c>
      <c r="AV90" s="370">
        <f>新建!AX229</f>
        <v>0</v>
      </c>
      <c r="AW90" s="370">
        <f>新建!AY229</f>
        <v>0</v>
      </c>
      <c r="AX90" s="370">
        <f>新建!AZ229</f>
        <v>0</v>
      </c>
      <c r="AY90" s="370">
        <f>新建!BA229</f>
        <v>0</v>
      </c>
      <c r="AZ90" s="370">
        <f>新建!BB229</f>
        <v>0</v>
      </c>
      <c r="BA90" s="370">
        <f>新建!BC229</f>
        <v>1500</v>
      </c>
      <c r="BB90" s="370">
        <f>新建!BD229</f>
        <v>0</v>
      </c>
      <c r="BC90" s="370" t="str">
        <f>新建!BF229</f>
        <v>产业专班</v>
      </c>
      <c r="BD90" s="370" t="str">
        <f>新建!BG229</f>
        <v>州工信局</v>
      </c>
      <c r="BE90" s="370" t="str">
        <f>新建!BH229</f>
        <v>刘鹏</v>
      </c>
      <c r="BF90" s="370" t="str">
        <f>新建!BI229</f>
        <v>阿克陶县</v>
      </c>
      <c r="BG90" s="370" t="str">
        <f>新建!BJ229</f>
        <v>陈敬华</v>
      </c>
      <c r="BH90" s="370" t="str">
        <f>新建!BK229</f>
        <v>阿克陶县商信局</v>
      </c>
      <c r="BI90" s="370" t="str">
        <f>新建!BL229</f>
        <v>张子琦</v>
      </c>
      <c r="BJ90" s="370">
        <f>新建!BM229</f>
        <v>18129188866</v>
      </c>
      <c r="BK90" s="370" t="str">
        <f>新建!BN229</f>
        <v>李春雷</v>
      </c>
      <c r="BL90" s="370">
        <f>新建!BO229</f>
        <v>13999793258</v>
      </c>
      <c r="BM90" s="370" t="str">
        <f>新建!BP229</f>
        <v>克孜勒陶镇</v>
      </c>
      <c r="BN90" s="370" t="str">
        <f>新建!BQ229</f>
        <v>塔木柏孜村</v>
      </c>
      <c r="BO90" s="370">
        <f>新建!BR229</f>
        <v>0</v>
      </c>
    </row>
    <row r="91" ht="42" customHeight="1" spans="1:67">
      <c r="A91" s="370">
        <f>新建!A230</f>
        <v>190</v>
      </c>
      <c r="B91" s="370">
        <f>新建!B230</f>
        <v>1</v>
      </c>
      <c r="C91" s="370" t="str">
        <f>新建!C230</f>
        <v>阿克陶县</v>
      </c>
      <c r="D91" s="370">
        <f>新建!D230</f>
        <v>1</v>
      </c>
      <c r="E91" s="370">
        <f>新建!E230</f>
        <v>1800</v>
      </c>
      <c r="F91" s="370" t="str">
        <f>新建!F230</f>
        <v>阿克陶县桂新矿业有限责任公司塔木铅锌矿二期井建设项目</v>
      </c>
      <c r="G91" s="370" t="str">
        <f>新建!G230</f>
        <v>塔木铅锌矿6-9中段2.2*1.8米巷道掘进，新建排水、通风、动力等设施</v>
      </c>
      <c r="H91" s="370">
        <f>新建!H230</f>
        <v>1800</v>
      </c>
      <c r="I91" s="370">
        <f>新建!I230</f>
        <v>0</v>
      </c>
      <c r="J91" s="370">
        <f>新建!J230</f>
        <v>1800</v>
      </c>
      <c r="K91" s="370">
        <f>新建!K230</f>
        <v>1</v>
      </c>
      <c r="L91" s="370">
        <f>新建!L230</f>
        <v>1</v>
      </c>
      <c r="M91" s="370">
        <f>新建!M230</f>
        <v>1</v>
      </c>
      <c r="N91" s="370">
        <f>新建!N230</f>
        <v>1</v>
      </c>
      <c r="O91" s="370">
        <f>新建!O230</f>
        <v>1</v>
      </c>
      <c r="P91" s="370">
        <f>新建!P230</f>
        <v>0</v>
      </c>
      <c r="Q91" s="370">
        <f>新建!Q230</f>
        <v>1</v>
      </c>
      <c r="R91" s="370">
        <f>新建!R230</f>
        <v>0</v>
      </c>
      <c r="S91" s="370">
        <f>新建!T230</f>
        <v>0</v>
      </c>
      <c r="T91" s="370">
        <f>新建!V230</f>
        <v>1</v>
      </c>
      <c r="U91" s="370">
        <f>新建!W230</f>
        <v>1800</v>
      </c>
      <c r="V91" s="370">
        <f>新建!X230</f>
        <v>1800</v>
      </c>
      <c r="W91" s="370">
        <f>新建!Y230</f>
        <v>0</v>
      </c>
      <c r="X91" s="370">
        <f>新建!Z230</f>
        <v>1800</v>
      </c>
      <c r="Y91" s="370">
        <f>新建!AA230</f>
        <v>950</v>
      </c>
      <c r="Z91" s="381">
        <f>新建!AB230</f>
        <v>0.527777777777778</v>
      </c>
      <c r="AA91" s="370">
        <f>新建!AC230</f>
        <v>1000</v>
      </c>
      <c r="AB91" s="370">
        <f>新建!AD230</f>
        <v>1</v>
      </c>
      <c r="AC91" s="370">
        <f>新建!AE230</f>
        <v>175</v>
      </c>
      <c r="AD91" s="370">
        <f>新建!AF230</f>
        <v>0</v>
      </c>
      <c r="AE91" s="370">
        <f>新建!AG230</f>
        <v>1350</v>
      </c>
      <c r="AF91" s="370">
        <f>新建!AH230</f>
        <v>-400</v>
      </c>
      <c r="AG91" s="389">
        <f>新建!AI230</f>
        <v>44650</v>
      </c>
      <c r="AH91" s="370">
        <f>新建!AJ230</f>
        <v>1</v>
      </c>
      <c r="AI91" s="370">
        <f>新建!AK230</f>
        <v>0</v>
      </c>
      <c r="AJ91" s="370">
        <f>新建!AL230</f>
        <v>20</v>
      </c>
      <c r="AK91" s="370">
        <f>新建!AM230</f>
        <v>10</v>
      </c>
      <c r="AL91" s="381">
        <f>新建!AN230</f>
        <v>0.5</v>
      </c>
      <c r="AM91" s="370">
        <f>新建!AO230</f>
        <v>0</v>
      </c>
      <c r="AN91" s="370">
        <f>新建!AP230</f>
        <v>0</v>
      </c>
      <c r="AO91" s="370">
        <f>新建!AQ230</f>
        <v>0</v>
      </c>
      <c r="AP91" s="370">
        <f>新建!AR230</f>
        <v>0</v>
      </c>
      <c r="AQ91" s="370">
        <f>新建!AS230</f>
        <v>0</v>
      </c>
      <c r="AR91" s="370">
        <f>新建!AT230</f>
        <v>0</v>
      </c>
      <c r="AS91" s="370">
        <f>新建!AU230</f>
        <v>1800</v>
      </c>
      <c r="AT91" s="370">
        <f>新建!AV230</f>
        <v>0</v>
      </c>
      <c r="AU91" s="370">
        <f>新建!AW230</f>
        <v>0</v>
      </c>
      <c r="AV91" s="370">
        <f>新建!AX230</f>
        <v>0</v>
      </c>
      <c r="AW91" s="370">
        <f>新建!AY230</f>
        <v>0</v>
      </c>
      <c r="AX91" s="370">
        <f>新建!AZ230</f>
        <v>0</v>
      </c>
      <c r="AY91" s="370">
        <f>新建!BA230</f>
        <v>0</v>
      </c>
      <c r="AZ91" s="370">
        <f>新建!BB230</f>
        <v>0</v>
      </c>
      <c r="BA91" s="370">
        <f>新建!BC230</f>
        <v>1800</v>
      </c>
      <c r="BB91" s="370">
        <f>新建!BD230</f>
        <v>0</v>
      </c>
      <c r="BC91" s="370" t="str">
        <f>新建!BF230</f>
        <v>产业专班</v>
      </c>
      <c r="BD91" s="370" t="str">
        <f>新建!BG230</f>
        <v>州工信局</v>
      </c>
      <c r="BE91" s="370" t="str">
        <f>新建!BH230</f>
        <v>刘鹏</v>
      </c>
      <c r="BF91" s="370" t="str">
        <f>新建!BI230</f>
        <v>阿克陶县</v>
      </c>
      <c r="BG91" s="370" t="str">
        <f>新建!BJ230</f>
        <v>陈敬华</v>
      </c>
      <c r="BH91" s="370" t="str">
        <f>新建!BK230</f>
        <v>阿克陶县商信局</v>
      </c>
      <c r="BI91" s="370" t="str">
        <f>新建!BL230</f>
        <v>张子琦</v>
      </c>
      <c r="BJ91" s="370">
        <f>新建!BM230</f>
        <v>18129188866</v>
      </c>
      <c r="BK91" s="370" t="str">
        <f>新建!BN230</f>
        <v>李春雷</v>
      </c>
      <c r="BL91" s="370">
        <f>新建!BO230</f>
        <v>13999793258</v>
      </c>
      <c r="BM91" s="370" t="str">
        <f>新建!BP230</f>
        <v>克孜勒陶镇</v>
      </c>
      <c r="BN91" s="370" t="str">
        <f>新建!BQ230</f>
        <v>塔木柏孜村</v>
      </c>
      <c r="BO91" s="370">
        <f>新建!BR230</f>
        <v>0</v>
      </c>
    </row>
    <row r="92" ht="42" customHeight="1" spans="1:67">
      <c r="A92" s="370">
        <f>新建!A231</f>
        <v>191</v>
      </c>
      <c r="B92" s="370">
        <f>新建!B231</f>
        <v>1</v>
      </c>
      <c r="C92" s="370" t="str">
        <f>新建!C231</f>
        <v>阿克陶县</v>
      </c>
      <c r="D92" s="370">
        <f>新建!D231</f>
        <v>1</v>
      </c>
      <c r="E92" s="370">
        <f>新建!E231</f>
        <v>2000</v>
      </c>
      <c r="F92" s="370" t="str">
        <f>新建!F231</f>
        <v>阿克陶县百源丰矿业有限公司新疆阿克陶县奥尔托喀讷什二区锰矿地下采矿工程开采项目</v>
      </c>
      <c r="G92" s="370" t="str">
        <f>新建!G231</f>
        <v>矿山建设形成6万t/a（240t/a）生产线，对运输、通风、排水、安全等出口进行开拓</v>
      </c>
      <c r="H92" s="370">
        <f>新建!H231</f>
        <v>4969</v>
      </c>
      <c r="I92" s="370">
        <f>新建!I231</f>
        <v>0</v>
      </c>
      <c r="J92" s="370">
        <f>新建!J231</f>
        <v>2000</v>
      </c>
      <c r="K92" s="370">
        <f>新建!K231</f>
        <v>1</v>
      </c>
      <c r="L92" s="370">
        <f>新建!L231</f>
        <v>1</v>
      </c>
      <c r="M92" s="370">
        <f>新建!M231</f>
        <v>1</v>
      </c>
      <c r="N92" s="370">
        <f>新建!N231</f>
        <v>1</v>
      </c>
      <c r="O92" s="370">
        <f>新建!O231</f>
        <v>1</v>
      </c>
      <c r="P92" s="370">
        <f>新建!P231</f>
        <v>0</v>
      </c>
      <c r="Q92" s="370">
        <f>新建!Q231</f>
        <v>1</v>
      </c>
      <c r="R92" s="370">
        <f>新建!R231</f>
        <v>0</v>
      </c>
      <c r="S92" s="370">
        <f>新建!T231</f>
        <v>0</v>
      </c>
      <c r="T92" s="370">
        <f>新建!V231</f>
        <v>1</v>
      </c>
      <c r="U92" s="370">
        <f>新建!W231</f>
        <v>2000</v>
      </c>
      <c r="V92" s="370">
        <f>新建!X231</f>
        <v>2000</v>
      </c>
      <c r="W92" s="370">
        <f>新建!Y231</f>
        <v>0</v>
      </c>
      <c r="X92" s="370">
        <f>新建!Z231</f>
        <v>2000</v>
      </c>
      <c r="Y92" s="370">
        <f>新建!AA231</f>
        <v>400</v>
      </c>
      <c r="Z92" s="381">
        <f>新建!AB231</f>
        <v>0.2</v>
      </c>
      <c r="AA92" s="370">
        <f>新建!AC231</f>
        <v>1000</v>
      </c>
      <c r="AB92" s="370">
        <f>新建!AD231</f>
        <v>1</v>
      </c>
      <c r="AC92" s="370">
        <f>新建!AE231</f>
        <v>0</v>
      </c>
      <c r="AD92" s="370">
        <f>新建!AF231</f>
        <v>0</v>
      </c>
      <c r="AE92" s="370">
        <f>新建!AG231</f>
        <v>1500</v>
      </c>
      <c r="AF92" s="370">
        <f>新建!AH231</f>
        <v>-1100</v>
      </c>
      <c r="AG92" s="389">
        <f>新建!AI231</f>
        <v>44645</v>
      </c>
      <c r="AH92" s="370">
        <f>新建!AJ231</f>
        <v>1</v>
      </c>
      <c r="AI92" s="370">
        <f>新建!AK231</f>
        <v>0</v>
      </c>
      <c r="AJ92" s="370">
        <f>新建!AL231</f>
        <v>20</v>
      </c>
      <c r="AK92" s="370">
        <f>新建!AM231</f>
        <v>15</v>
      </c>
      <c r="AL92" s="381">
        <f>新建!AN231</f>
        <v>0.75</v>
      </c>
      <c r="AM92" s="370">
        <f>新建!AO231</f>
        <v>0</v>
      </c>
      <c r="AN92" s="370">
        <f>新建!AP231</f>
        <v>0</v>
      </c>
      <c r="AO92" s="370">
        <f>新建!AQ231</f>
        <v>0</v>
      </c>
      <c r="AP92" s="370" t="str">
        <f>新建!AR231</f>
        <v>“三同时”报告编制未完成，未通过项目评审，企业投资放缓</v>
      </c>
      <c r="AQ92" s="370">
        <f>新建!AS231</f>
        <v>0</v>
      </c>
      <c r="AR92" s="370">
        <f>新建!AT231</f>
        <v>0</v>
      </c>
      <c r="AS92" s="370">
        <f>新建!AU231</f>
        <v>2000</v>
      </c>
      <c r="AT92" s="370">
        <f>新建!AV231</f>
        <v>0</v>
      </c>
      <c r="AU92" s="370">
        <f>新建!AW231</f>
        <v>0</v>
      </c>
      <c r="AV92" s="370">
        <f>新建!AX231</f>
        <v>0</v>
      </c>
      <c r="AW92" s="370">
        <f>新建!AY231</f>
        <v>0</v>
      </c>
      <c r="AX92" s="370">
        <f>新建!AZ231</f>
        <v>0</v>
      </c>
      <c r="AY92" s="370">
        <f>新建!BA231</f>
        <v>0</v>
      </c>
      <c r="AZ92" s="370">
        <f>新建!BB231</f>
        <v>0</v>
      </c>
      <c r="BA92" s="370">
        <f>新建!BC231</f>
        <v>2000</v>
      </c>
      <c r="BB92" s="370">
        <f>新建!BD231</f>
        <v>0</v>
      </c>
      <c r="BC92" s="370" t="str">
        <f>新建!BF231</f>
        <v>产业专班</v>
      </c>
      <c r="BD92" s="370" t="str">
        <f>新建!BG231</f>
        <v>州工信局</v>
      </c>
      <c r="BE92" s="370" t="str">
        <f>新建!BH231</f>
        <v>刘鹏</v>
      </c>
      <c r="BF92" s="370" t="str">
        <f>新建!BI231</f>
        <v>阿克陶县</v>
      </c>
      <c r="BG92" s="370" t="str">
        <f>新建!BJ231</f>
        <v>陈敬华</v>
      </c>
      <c r="BH92" s="370" t="str">
        <f>新建!BK231</f>
        <v>阿克陶县商信局</v>
      </c>
      <c r="BI92" s="370" t="str">
        <f>新建!BL231</f>
        <v>张子琦</v>
      </c>
      <c r="BJ92" s="370">
        <f>新建!BM231</f>
        <v>18129188866</v>
      </c>
      <c r="BK92" s="370" t="str">
        <f>新建!BN231</f>
        <v>王磊</v>
      </c>
      <c r="BL92" s="370">
        <f>新建!BO231</f>
        <v>19809996006</v>
      </c>
      <c r="BM92" s="370" t="str">
        <f>新建!BP231</f>
        <v>木吉乡</v>
      </c>
      <c r="BN92" s="370" t="str">
        <f>新建!BQ231</f>
        <v>布拉克村</v>
      </c>
      <c r="BO92" s="370">
        <f>新建!BR231</f>
        <v>0</v>
      </c>
    </row>
    <row r="93" s="17" customFormat="1" ht="42" customHeight="1" spans="1:67">
      <c r="A93" s="390" t="s">
        <v>2120</v>
      </c>
      <c r="B93" s="390">
        <f>SUM(B94:B125)</f>
        <v>32</v>
      </c>
      <c r="C93" s="390"/>
      <c r="D93" s="390">
        <f t="shared" ref="D93:Y93" si="12">SUM(D94:D125)</f>
        <v>26</v>
      </c>
      <c r="E93" s="390">
        <f t="shared" si="12"/>
        <v>159883</v>
      </c>
      <c r="F93" s="369"/>
      <c r="G93" s="369"/>
      <c r="H93" s="390">
        <f t="shared" si="12"/>
        <v>1051120.14</v>
      </c>
      <c r="I93" s="390">
        <f t="shared" si="12"/>
        <v>0</v>
      </c>
      <c r="J93" s="390">
        <f t="shared" si="12"/>
        <v>217152.14</v>
      </c>
      <c r="K93" s="390">
        <f t="shared" si="12"/>
        <v>26</v>
      </c>
      <c r="L93" s="390">
        <f t="shared" si="12"/>
        <v>26</v>
      </c>
      <c r="M93" s="390">
        <f t="shared" si="12"/>
        <v>26</v>
      </c>
      <c r="N93" s="390">
        <f t="shared" si="12"/>
        <v>27</v>
      </c>
      <c r="O93" s="390">
        <f t="shared" si="12"/>
        <v>28</v>
      </c>
      <c r="P93" s="390">
        <f t="shared" si="12"/>
        <v>4</v>
      </c>
      <c r="Q93" s="390">
        <f t="shared" si="12"/>
        <v>24</v>
      </c>
      <c r="R93" s="390">
        <f t="shared" si="12"/>
        <v>5</v>
      </c>
      <c r="S93" s="390">
        <f t="shared" si="12"/>
        <v>4</v>
      </c>
      <c r="T93" s="390">
        <f t="shared" si="12"/>
        <v>21</v>
      </c>
      <c r="U93" s="390">
        <f t="shared" si="12"/>
        <v>171752.14</v>
      </c>
      <c r="V93" s="390">
        <f t="shared" si="12"/>
        <v>158852.14</v>
      </c>
      <c r="W93" s="390">
        <f t="shared" si="12"/>
        <v>0.00263492063492063</v>
      </c>
      <c r="X93" s="390">
        <f t="shared" si="12"/>
        <v>153802.14</v>
      </c>
      <c r="Y93" s="390">
        <f t="shared" si="12"/>
        <v>45970</v>
      </c>
      <c r="Z93" s="180">
        <f>Y93/J93</f>
        <v>0.211694897411557</v>
      </c>
      <c r="AA93" s="390">
        <f t="shared" ref="AA93:AF93" si="13">SUM(AA94:AA125)</f>
        <v>6120</v>
      </c>
      <c r="AB93" s="390">
        <f t="shared" si="13"/>
        <v>14</v>
      </c>
      <c r="AC93" s="390">
        <f t="shared" si="13"/>
        <v>27296</v>
      </c>
      <c r="AD93" s="390">
        <f t="shared" si="13"/>
        <v>0</v>
      </c>
      <c r="AE93" s="390">
        <f t="shared" si="13"/>
        <v>115351.605</v>
      </c>
      <c r="AF93" s="175">
        <f t="shared" si="13"/>
        <v>-69381.605</v>
      </c>
      <c r="AG93" s="401"/>
      <c r="AH93" s="390">
        <f>SUM(AH94:AH125)</f>
        <v>21</v>
      </c>
      <c r="AI93" s="195">
        <f>AH93/B93</f>
        <v>0.65625</v>
      </c>
      <c r="AJ93" s="390">
        <f>SUM(AJ94:AJ125)</f>
        <v>80</v>
      </c>
      <c r="AK93" s="390">
        <f>SUM(AK94:AK125)</f>
        <v>70</v>
      </c>
      <c r="AL93" s="378">
        <f>AK93/AJ93</f>
        <v>0.875</v>
      </c>
      <c r="AM93" s="369"/>
      <c r="AN93" s="375">
        <f>B93*0.3</f>
        <v>9.6</v>
      </c>
      <c r="AO93" s="391">
        <f>AH93-AN93</f>
        <v>11.4</v>
      </c>
      <c r="AP93" s="390"/>
      <c r="AQ93" s="390"/>
      <c r="AR93" s="390"/>
      <c r="AS93" s="390">
        <f t="shared" ref="AS93:BB93" si="14">SUM(AS94:AS125)</f>
        <v>217152.14</v>
      </c>
      <c r="AT93" s="390">
        <f t="shared" si="14"/>
        <v>12356</v>
      </c>
      <c r="AU93" s="390">
        <f t="shared" si="14"/>
        <v>13057</v>
      </c>
      <c r="AV93" s="390">
        <f t="shared" si="14"/>
        <v>4600</v>
      </c>
      <c r="AW93" s="390">
        <f t="shared" si="14"/>
        <v>7079.14</v>
      </c>
      <c r="AX93" s="390">
        <f t="shared" si="14"/>
        <v>0</v>
      </c>
      <c r="AY93" s="390">
        <f t="shared" si="14"/>
        <v>19000</v>
      </c>
      <c r="AZ93" s="390">
        <f t="shared" si="14"/>
        <v>12000</v>
      </c>
      <c r="BA93" s="390">
        <f t="shared" si="14"/>
        <v>147810</v>
      </c>
      <c r="BB93" s="390">
        <f t="shared" si="14"/>
        <v>1250</v>
      </c>
      <c r="BC93" s="390"/>
      <c r="BD93" s="390"/>
      <c r="BE93" s="390"/>
      <c r="BF93" s="390"/>
      <c r="BG93" s="390"/>
      <c r="BH93" s="390"/>
      <c r="BI93" s="390"/>
      <c r="BJ93" s="390"/>
      <c r="BK93" s="390"/>
      <c r="BL93" s="390"/>
      <c r="BM93" s="390"/>
      <c r="BN93" s="390"/>
      <c r="BO93" s="369"/>
    </row>
    <row r="94" ht="42" customHeight="1" spans="1:67">
      <c r="A94" s="370">
        <f>储备!A17</f>
        <v>2</v>
      </c>
      <c r="B94" s="370">
        <f>储备!B17</f>
        <v>1</v>
      </c>
      <c r="C94" s="370" t="str">
        <f>储备!C17</f>
        <v>阿克陶县</v>
      </c>
      <c r="D94" s="370">
        <f>储备!D17</f>
        <v>1</v>
      </c>
      <c r="E94" s="370">
        <f>储备!E17</f>
        <v>10000</v>
      </c>
      <c r="F94" s="370" t="str">
        <f>储备!F17</f>
        <v>阿克陶县奥吞勒克沉沙调节池工程</v>
      </c>
      <c r="G94" s="370" t="str">
        <f>储备!G17</f>
        <v>总池容973万立方米</v>
      </c>
      <c r="H94" s="370">
        <f>储备!H17</f>
        <v>41000</v>
      </c>
      <c r="I94" s="370">
        <f>储备!I17</f>
        <v>0</v>
      </c>
      <c r="J94" s="370">
        <f>储备!J17</f>
        <v>10000</v>
      </c>
      <c r="K94" s="370">
        <f>储备!K17</f>
        <v>1</v>
      </c>
      <c r="L94" s="370">
        <f>储备!L17</f>
        <v>1</v>
      </c>
      <c r="M94" s="370">
        <f>储备!M17</f>
        <v>1</v>
      </c>
      <c r="N94" s="370">
        <f>储备!N17</f>
        <v>1</v>
      </c>
      <c r="O94" s="370">
        <f>储备!O17</f>
        <v>0</v>
      </c>
      <c r="P94" s="370">
        <f>储备!P17</f>
        <v>1</v>
      </c>
      <c r="Q94" s="370">
        <f>储备!Q17</f>
        <v>0</v>
      </c>
      <c r="R94" s="370">
        <f>储备!R17</f>
        <v>1</v>
      </c>
      <c r="S94" s="370">
        <f>储备!T17</f>
        <v>0</v>
      </c>
      <c r="T94" s="370">
        <f>储备!V17</f>
        <v>0</v>
      </c>
      <c r="U94" s="370">
        <f>储备!W17</f>
        <v>0</v>
      </c>
      <c r="V94" s="370">
        <f>储备!X17</f>
        <v>0</v>
      </c>
      <c r="W94" s="370">
        <f>储备!Y17</f>
        <v>0</v>
      </c>
      <c r="X94" s="370">
        <f>储备!Z17</f>
        <v>0</v>
      </c>
      <c r="Y94" s="370">
        <f>储备!AA17</f>
        <v>0</v>
      </c>
      <c r="Z94" s="381">
        <f>储备!AB17</f>
        <v>0</v>
      </c>
      <c r="AA94" s="370">
        <f>储备!AC17</f>
        <v>0</v>
      </c>
      <c r="AB94" s="370">
        <f>储备!AD17</f>
        <v>0</v>
      </c>
      <c r="AC94" s="370">
        <f>储备!AE17</f>
        <v>0</v>
      </c>
      <c r="AD94" s="370">
        <f>储备!AF17</f>
        <v>0</v>
      </c>
      <c r="AE94" s="370">
        <f>储备!AG17</f>
        <v>0</v>
      </c>
      <c r="AF94" s="370">
        <f>储备!AH17</f>
        <v>0</v>
      </c>
      <c r="AG94" s="389">
        <f>储备!AI17</f>
        <v>44885</v>
      </c>
      <c r="AH94" s="370">
        <f>储备!AJ17</f>
        <v>0</v>
      </c>
      <c r="AI94" s="370">
        <f>储备!AK17</f>
        <v>0</v>
      </c>
      <c r="AJ94" s="370">
        <f>储备!AL17</f>
        <v>0</v>
      </c>
      <c r="AK94" s="370">
        <f>储备!AM17</f>
        <v>0</v>
      </c>
      <c r="AL94" s="381" t="e">
        <f>储备!AN17</f>
        <v>#DIV/0!</v>
      </c>
      <c r="AM94" s="370">
        <f>储备!AO17</f>
        <v>0</v>
      </c>
      <c r="AN94" s="370">
        <f>储备!AP17</f>
        <v>0</v>
      </c>
      <c r="AO94" s="370">
        <f>储备!AQ17</f>
        <v>0</v>
      </c>
      <c r="AP94" s="370" t="str">
        <f>储备!AR17</f>
        <v>该项目用地涉及到古墓群，正在重新调整建设地点和设计方案，目前可行性研究报告已经过自治区水利厅规设局审查，正在修改完善，同步准备可行性研究报告内的14个专项</v>
      </c>
      <c r="AQ94" s="370">
        <f>储备!AS17</f>
        <v>0</v>
      </c>
      <c r="AR94" s="370">
        <f>储备!AT17</f>
        <v>0</v>
      </c>
      <c r="AS94" s="370">
        <f>储备!AU17</f>
        <v>10000</v>
      </c>
      <c r="AT94" s="370">
        <f>储备!AV17</f>
        <v>0</v>
      </c>
      <c r="AU94" s="370">
        <f>储备!AW17</f>
        <v>10000</v>
      </c>
      <c r="AV94" s="370">
        <f>储备!AX17</f>
        <v>0</v>
      </c>
      <c r="AW94" s="370">
        <f>储备!AY17</f>
        <v>0</v>
      </c>
      <c r="AX94" s="370">
        <f>储备!AZ17</f>
        <v>0</v>
      </c>
      <c r="AY94" s="370">
        <f>储备!BA17</f>
        <v>0</v>
      </c>
      <c r="AZ94" s="370">
        <f>储备!BB17</f>
        <v>0</v>
      </c>
      <c r="BA94" s="370">
        <f>储备!BC17</f>
        <v>0</v>
      </c>
      <c r="BB94" s="370">
        <f>储备!BD17</f>
        <v>0</v>
      </c>
      <c r="BC94" s="370" t="str">
        <f>储备!BE17</f>
        <v>水利专班</v>
      </c>
      <c r="BD94" s="370" t="str">
        <f>储备!BF17</f>
        <v>州水利局</v>
      </c>
      <c r="BE94" s="370" t="str">
        <f>储备!BG17</f>
        <v>邹健</v>
      </c>
      <c r="BF94" s="370" t="str">
        <f>储备!BH17</f>
        <v>阿克陶县</v>
      </c>
      <c r="BG94" s="370" t="str">
        <f>储备!BI17</f>
        <v>斯马依力江·买买提</v>
      </c>
      <c r="BH94" s="370" t="str">
        <f>储备!BJ17</f>
        <v>阿克陶县水利局</v>
      </c>
      <c r="BI94" s="370" t="str">
        <f>储备!BK17</f>
        <v>陈双喜</v>
      </c>
      <c r="BJ94" s="370">
        <f>储备!BL17</f>
        <v>17699870666</v>
      </c>
      <c r="BK94" s="370">
        <f>储备!BM17</f>
        <v>0</v>
      </c>
      <c r="BL94" s="370">
        <f>储备!BN17</f>
        <v>0</v>
      </c>
      <c r="BM94" s="370">
        <f>储备!BO17</f>
        <v>0</v>
      </c>
      <c r="BN94" s="370">
        <f>储备!BP17</f>
        <v>0</v>
      </c>
      <c r="BO94" s="370" t="str">
        <f>储备!BQ17</f>
        <v>5.8号投资减少11000万</v>
      </c>
    </row>
    <row r="95" ht="42" customHeight="1" spans="1:67">
      <c r="A95" s="370">
        <f>储备!A18</f>
        <v>3</v>
      </c>
      <c r="B95" s="370">
        <f>储备!B18</f>
        <v>1</v>
      </c>
      <c r="C95" s="370" t="str">
        <f>储备!C18</f>
        <v>阿克陶县</v>
      </c>
      <c r="D95" s="370">
        <f>储备!D18</f>
        <v>0</v>
      </c>
      <c r="E95" s="370">
        <f>储备!E18</f>
        <v>0</v>
      </c>
      <c r="F95" s="370" t="str">
        <f>储备!F18</f>
        <v>阿克陶县白山湖沉沙调节池工程</v>
      </c>
      <c r="G95" s="370" t="str">
        <f>储备!G18</f>
        <v>总池容400万立方米</v>
      </c>
      <c r="H95" s="370">
        <f>储备!H18</f>
        <v>27503</v>
      </c>
      <c r="I95" s="370">
        <f>储备!I18</f>
        <v>0</v>
      </c>
      <c r="J95" s="370">
        <f>储备!J18</f>
        <v>5000</v>
      </c>
      <c r="K95" s="370">
        <f>储备!K18</f>
        <v>1</v>
      </c>
      <c r="L95" s="370">
        <f>储备!L18</f>
        <v>1</v>
      </c>
      <c r="M95" s="370">
        <f>储备!M18</f>
        <v>1</v>
      </c>
      <c r="N95" s="370">
        <f>储备!N18</f>
        <v>1</v>
      </c>
      <c r="O95" s="370">
        <f>储备!O18</f>
        <v>0</v>
      </c>
      <c r="P95" s="370">
        <f>储备!P18</f>
        <v>1</v>
      </c>
      <c r="Q95" s="370">
        <f>储备!Q18</f>
        <v>0</v>
      </c>
      <c r="R95" s="370">
        <f>储备!R18</f>
        <v>1</v>
      </c>
      <c r="S95" s="370">
        <f>储备!T18</f>
        <v>0</v>
      </c>
      <c r="T95" s="370">
        <f>储备!V18</f>
        <v>0</v>
      </c>
      <c r="U95" s="370">
        <f>储备!W18</f>
        <v>0</v>
      </c>
      <c r="V95" s="370">
        <f>储备!X18</f>
        <v>0</v>
      </c>
      <c r="W95" s="370">
        <f>储备!Y18</f>
        <v>0</v>
      </c>
      <c r="X95" s="370">
        <f>储备!Z18</f>
        <v>0</v>
      </c>
      <c r="Y95" s="370">
        <f>储备!AA18</f>
        <v>0</v>
      </c>
      <c r="Z95" s="381">
        <f>储备!AB18</f>
        <v>0</v>
      </c>
      <c r="AA95" s="370">
        <f>储备!AC18</f>
        <v>0</v>
      </c>
      <c r="AB95" s="370">
        <f>储备!AD18</f>
        <v>0</v>
      </c>
      <c r="AC95" s="370">
        <f>储备!AE18</f>
        <v>0</v>
      </c>
      <c r="AD95" s="370">
        <f>储备!AF18</f>
        <v>0</v>
      </c>
      <c r="AE95" s="370">
        <f>储备!AG18</f>
        <v>0</v>
      </c>
      <c r="AF95" s="370">
        <f>储备!AH18</f>
        <v>0</v>
      </c>
      <c r="AG95" s="389">
        <f>储备!AI18</f>
        <v>44865</v>
      </c>
      <c r="AH95" s="370">
        <f>储备!AJ18</f>
        <v>0</v>
      </c>
      <c r="AI95" s="370">
        <f>储备!AK18</f>
        <v>0</v>
      </c>
      <c r="AJ95" s="370">
        <f>储备!AL18</f>
        <v>0</v>
      </c>
      <c r="AK95" s="370">
        <f>储备!AM18</f>
        <v>0</v>
      </c>
      <c r="AL95" s="381" t="e">
        <f>储备!AN18</f>
        <v>#DIV/0!</v>
      </c>
      <c r="AM95" s="370">
        <f>储备!AO18</f>
        <v>0</v>
      </c>
      <c r="AN95" s="370">
        <f>储备!AP18</f>
        <v>0</v>
      </c>
      <c r="AO95" s="370">
        <f>储备!AQ18</f>
        <v>0</v>
      </c>
      <c r="AP95" s="370" t="str">
        <f>储备!AR18</f>
        <v>征地量较大，需要做大量的协调工作</v>
      </c>
      <c r="AQ95" s="370" t="str">
        <f>储备!AS18</f>
        <v>县级</v>
      </c>
      <c r="AR95" s="370">
        <f>储备!AT18</f>
        <v>0</v>
      </c>
      <c r="AS95" s="370">
        <f>储备!AU18</f>
        <v>5000</v>
      </c>
      <c r="AT95" s="370">
        <f>储备!AV18</f>
        <v>0</v>
      </c>
      <c r="AU95" s="370">
        <f>储备!AW18</f>
        <v>2500</v>
      </c>
      <c r="AV95" s="370">
        <f>储备!AX18</f>
        <v>2000</v>
      </c>
      <c r="AW95" s="370">
        <f>储备!AY18</f>
        <v>500</v>
      </c>
      <c r="AX95" s="370">
        <f>储备!AZ18</f>
        <v>0</v>
      </c>
      <c r="AY95" s="370">
        <f>储备!BA18</f>
        <v>0</v>
      </c>
      <c r="AZ95" s="370">
        <f>储备!BB18</f>
        <v>0</v>
      </c>
      <c r="BA95" s="370">
        <f>储备!BC18</f>
        <v>0</v>
      </c>
      <c r="BB95" s="370">
        <f>储备!BD18</f>
        <v>0</v>
      </c>
      <c r="BC95" s="370" t="str">
        <f>储备!BE18</f>
        <v>水利专班</v>
      </c>
      <c r="BD95" s="370" t="str">
        <f>储备!BF18</f>
        <v>州水利局</v>
      </c>
      <c r="BE95" s="370" t="str">
        <f>储备!BG18</f>
        <v>邹健</v>
      </c>
      <c r="BF95" s="370" t="str">
        <f>储备!BH18</f>
        <v>阿克陶县</v>
      </c>
      <c r="BG95" s="370" t="str">
        <f>储备!BI18</f>
        <v>斯马依力江·买买提</v>
      </c>
      <c r="BH95" s="370" t="str">
        <f>储备!BJ18</f>
        <v>阿克陶县水利局</v>
      </c>
      <c r="BI95" s="370" t="str">
        <f>储备!BK18</f>
        <v>陈双喜</v>
      </c>
      <c r="BJ95" s="370">
        <f>储备!BL18</f>
        <v>17699870666</v>
      </c>
      <c r="BK95" s="370">
        <f>储备!BM18</f>
        <v>0</v>
      </c>
      <c r="BL95" s="370">
        <f>储备!BN18</f>
        <v>0</v>
      </c>
      <c r="BM95" s="370">
        <f>储备!BO18</f>
        <v>0</v>
      </c>
      <c r="BN95" s="370">
        <f>储备!BP18</f>
        <v>0</v>
      </c>
      <c r="BO95" s="370" t="str">
        <f>储备!BQ18</f>
        <v>5.8号投资减少9000万</v>
      </c>
    </row>
    <row r="96" ht="42" customHeight="1" spans="1:67">
      <c r="A96" s="370">
        <f>储备!A21</f>
        <v>5</v>
      </c>
      <c r="B96" s="370">
        <f>储备!B21</f>
        <v>1</v>
      </c>
      <c r="C96" s="370" t="str">
        <f>储备!C21</f>
        <v>阿克陶县</v>
      </c>
      <c r="D96" s="370">
        <f>储备!D21</f>
        <v>1</v>
      </c>
      <c r="E96" s="370">
        <f>储备!E21</f>
        <v>2300</v>
      </c>
      <c r="F96" s="370" t="str">
        <f>储备!F21</f>
        <v>阿克陶县2022年渠道防渗建设项目</v>
      </c>
      <c r="G96" s="370" t="str">
        <f>储备!G21</f>
        <v>改建渠道总长13.4311公里，配套渠系建筑物190座</v>
      </c>
      <c r="H96" s="370">
        <f>储备!H21</f>
        <v>1769.14</v>
      </c>
      <c r="I96" s="370">
        <f>储备!I21</f>
        <v>0</v>
      </c>
      <c r="J96" s="370">
        <f>储备!J21</f>
        <v>1769.14</v>
      </c>
      <c r="K96" s="370">
        <f>储备!K21</f>
        <v>1</v>
      </c>
      <c r="L96" s="370">
        <f>储备!L21</f>
        <v>1</v>
      </c>
      <c r="M96" s="370">
        <f>储备!M21</f>
        <v>1</v>
      </c>
      <c r="N96" s="370">
        <f>储备!N21</f>
        <v>1</v>
      </c>
      <c r="O96" s="370">
        <f>储备!O21</f>
        <v>1</v>
      </c>
      <c r="P96" s="370">
        <f>储备!P21</f>
        <v>0</v>
      </c>
      <c r="Q96" s="370">
        <f>储备!Q21</f>
        <v>1</v>
      </c>
      <c r="R96" s="370">
        <f>储备!R21</f>
        <v>0</v>
      </c>
      <c r="S96" s="370">
        <f>储备!T21</f>
        <v>0</v>
      </c>
      <c r="T96" s="370">
        <f>储备!V21</f>
        <v>1</v>
      </c>
      <c r="U96" s="370">
        <f>储备!W21</f>
        <v>1769.14</v>
      </c>
      <c r="V96" s="370">
        <f>储备!X21</f>
        <v>1769.14</v>
      </c>
      <c r="W96" s="370">
        <f>储备!Y21</f>
        <v>0</v>
      </c>
      <c r="X96" s="370">
        <f>储备!Z21</f>
        <v>1769.14</v>
      </c>
      <c r="Y96" s="370">
        <f>储备!AA21</f>
        <v>390</v>
      </c>
      <c r="Z96" s="381">
        <f>储备!AB21</f>
        <v>0.2204460924517</v>
      </c>
      <c r="AA96" s="370">
        <f>储备!AC21</f>
        <v>320</v>
      </c>
      <c r="AB96" s="370">
        <f>储备!AD21</f>
        <v>0</v>
      </c>
      <c r="AC96" s="370">
        <f>储备!AE21</f>
        <v>0</v>
      </c>
      <c r="AD96" s="370">
        <f>储备!AF21</f>
        <v>0</v>
      </c>
      <c r="AE96" s="370">
        <f>储备!AG21</f>
        <v>1326.855</v>
      </c>
      <c r="AF96" s="370">
        <f>储备!AH21</f>
        <v>-936.855</v>
      </c>
      <c r="AG96" s="389">
        <f>储备!AI21</f>
        <v>44627</v>
      </c>
      <c r="AH96" s="370">
        <f>储备!AJ21</f>
        <v>1</v>
      </c>
      <c r="AI96" s="370">
        <f>储备!AK21</f>
        <v>0</v>
      </c>
      <c r="AJ96" s="370">
        <f>储备!AL21</f>
        <v>40</v>
      </c>
      <c r="AK96" s="370">
        <f>储备!AM21</f>
        <v>30</v>
      </c>
      <c r="AL96" s="381">
        <f>储备!AN21</f>
        <v>0.75</v>
      </c>
      <c r="AM96" s="370" t="str">
        <f>储备!AO21</f>
        <v>基础施工</v>
      </c>
      <c r="AN96" s="370">
        <f>储备!AP21</f>
        <v>0</v>
      </c>
      <c r="AO96" s="370">
        <f>储备!AQ21</f>
        <v>0</v>
      </c>
      <c r="AP96" s="370" t="str">
        <f>储备!AR21</f>
        <v>打捆项目，固投部分不足500万</v>
      </c>
      <c r="AQ96" s="370">
        <f>储备!AS21</f>
        <v>0</v>
      </c>
      <c r="AR96" s="370">
        <f>储备!AT21</f>
        <v>0</v>
      </c>
      <c r="AS96" s="370">
        <f>储备!AU21</f>
        <v>1769.14</v>
      </c>
      <c r="AT96" s="370">
        <f>储备!AV21</f>
        <v>0</v>
      </c>
      <c r="AU96" s="370">
        <f>储备!AW21</f>
        <v>0</v>
      </c>
      <c r="AV96" s="370">
        <f>储备!AX21</f>
        <v>0</v>
      </c>
      <c r="AW96" s="370">
        <f>储备!AY21</f>
        <v>1769.14</v>
      </c>
      <c r="AX96" s="370">
        <f>储备!AZ21</f>
        <v>0</v>
      </c>
      <c r="AY96" s="370">
        <f>储备!BA21</f>
        <v>0</v>
      </c>
      <c r="AZ96" s="370">
        <f>储备!BB21</f>
        <v>0</v>
      </c>
      <c r="BA96" s="370">
        <f>储备!BC21</f>
        <v>0</v>
      </c>
      <c r="BB96" s="370">
        <f>储备!BD21</f>
        <v>0</v>
      </c>
      <c r="BC96" s="370" t="str">
        <f>储备!BE21</f>
        <v>水利专班</v>
      </c>
      <c r="BD96" s="370" t="str">
        <f>储备!BF21</f>
        <v>州水利局</v>
      </c>
      <c r="BE96" s="370" t="str">
        <f>储备!BG21</f>
        <v>邹健</v>
      </c>
      <c r="BF96" s="370" t="str">
        <f>储备!BH21</f>
        <v>阿克陶县</v>
      </c>
      <c r="BG96" s="370" t="str">
        <f>储备!BI21</f>
        <v>斯马依力江·买买提</v>
      </c>
      <c r="BH96" s="370" t="str">
        <f>储备!BJ21</f>
        <v>阿克陶县水利局</v>
      </c>
      <c r="BI96" s="370" t="str">
        <f>储备!BK21</f>
        <v>陈双喜</v>
      </c>
      <c r="BJ96" s="370">
        <f>储备!BL21</f>
        <v>17699870666</v>
      </c>
      <c r="BK96" s="370" t="str">
        <f>储备!BM21</f>
        <v>阿克陶县诚鑫路桥有限责任公司-----李坤</v>
      </c>
      <c r="BL96" s="370">
        <f>储备!BN21</f>
        <v>18690808799</v>
      </c>
      <c r="BM96" s="370" t="str">
        <f>储备!BO21</f>
        <v>新塔尔乡</v>
      </c>
      <c r="BN96" s="370" t="str">
        <f>储备!BP21</f>
        <v>阿克木村、塔尔阿巴提村、霍西阿瓦提村</v>
      </c>
      <c r="BO96" s="370">
        <f>储备!BQ21</f>
        <v>0</v>
      </c>
    </row>
    <row r="97" ht="42" customHeight="1" spans="1:67">
      <c r="A97" s="370">
        <f>储备!A132</f>
        <v>102</v>
      </c>
      <c r="B97" s="370">
        <f>储备!B132</f>
        <v>1</v>
      </c>
      <c r="C97" s="370" t="str">
        <f>储备!C132</f>
        <v>阿克陶县</v>
      </c>
      <c r="D97" s="370">
        <f>储备!D132</f>
        <v>1</v>
      </c>
      <c r="E97" s="370">
        <f>储备!E132</f>
        <v>900</v>
      </c>
      <c r="F97" s="370" t="str">
        <f>储备!F132</f>
        <v>克州阿克陶县2022年城区供水管网改造工程</v>
      </c>
      <c r="G97" s="370" t="str">
        <f>储备!G132</f>
        <v>新建及改扩建供水管网11千米、安装268套计量设施、4座消防水鹤、100套排气阀及相关配套基础设施建设</v>
      </c>
      <c r="H97" s="370">
        <f>储备!H132</f>
        <v>3000</v>
      </c>
      <c r="I97" s="370">
        <f>储备!I132</f>
        <v>0</v>
      </c>
      <c r="J97" s="370">
        <f>储备!J132</f>
        <v>900</v>
      </c>
      <c r="K97" s="370">
        <f>储备!K132</f>
        <v>1</v>
      </c>
      <c r="L97" s="370">
        <f>储备!L132</f>
        <v>1</v>
      </c>
      <c r="M97" s="370">
        <f>储备!M132</f>
        <v>1</v>
      </c>
      <c r="N97" s="370">
        <f>储备!N132</f>
        <v>1</v>
      </c>
      <c r="O97" s="370">
        <f>储备!O132</f>
        <v>1</v>
      </c>
      <c r="P97" s="370">
        <f>储备!P132</f>
        <v>0</v>
      </c>
      <c r="Q97" s="370">
        <f>储备!Q132</f>
        <v>0</v>
      </c>
      <c r="R97" s="370">
        <f>储备!R132</f>
        <v>0</v>
      </c>
      <c r="S97" s="370">
        <f>储备!T132</f>
        <v>1</v>
      </c>
      <c r="T97" s="370">
        <f>储备!V132</f>
        <v>0</v>
      </c>
      <c r="U97" s="370">
        <f>储备!W132</f>
        <v>900</v>
      </c>
      <c r="V97" s="370">
        <f>储备!X132</f>
        <v>0</v>
      </c>
      <c r="W97" s="370">
        <f>储备!Y132</f>
        <v>0.00111111111111111</v>
      </c>
      <c r="X97" s="370">
        <f>储备!Z132</f>
        <v>0</v>
      </c>
      <c r="Y97" s="370">
        <f>储备!AA132</f>
        <v>0</v>
      </c>
      <c r="Z97" s="381">
        <f>储备!AB132</f>
        <v>0</v>
      </c>
      <c r="AA97" s="370">
        <f>储备!AC132</f>
        <v>0</v>
      </c>
      <c r="AB97" s="370">
        <f>储备!AD132</f>
        <v>0</v>
      </c>
      <c r="AC97" s="370">
        <f>储备!AE132</f>
        <v>0</v>
      </c>
      <c r="AD97" s="370">
        <f>储备!AF132</f>
        <v>0</v>
      </c>
      <c r="AE97" s="370">
        <f>储备!AG132</f>
        <v>0</v>
      </c>
      <c r="AF97" s="370">
        <f>储备!AH132</f>
        <v>0</v>
      </c>
      <c r="AG97" s="389">
        <f>储备!AI132</f>
        <v>44854</v>
      </c>
      <c r="AH97" s="370">
        <f>储备!AJ132</f>
        <v>0</v>
      </c>
      <c r="AI97" s="370">
        <f>储备!AK132</f>
        <v>0</v>
      </c>
      <c r="AJ97" s="370">
        <f>储备!AL132</f>
        <v>0</v>
      </c>
      <c r="AK97" s="370">
        <f>储备!AM132</f>
        <v>0</v>
      </c>
      <c r="AL97" s="381" t="e">
        <f>储备!AN132</f>
        <v>#DIV/0!</v>
      </c>
      <c r="AM97" s="370" t="str">
        <f>储备!AO132</f>
        <v>9月31日挂网，计划10月21日开标，公共资源交易中心通知延期，开标时间另行通知</v>
      </c>
      <c r="AN97" s="370">
        <f>储备!AP132</f>
        <v>0</v>
      </c>
      <c r="AO97" s="370">
        <f>储备!AQ132</f>
        <v>0</v>
      </c>
      <c r="AP97" s="370">
        <f>储备!AR132</f>
        <v>0</v>
      </c>
      <c r="AQ97" s="370">
        <f>储备!AS132</f>
        <v>0</v>
      </c>
      <c r="AR97" s="370">
        <f>储备!AT132</f>
        <v>0</v>
      </c>
      <c r="AS97" s="370">
        <f>储备!AU132</f>
        <v>900</v>
      </c>
      <c r="AT97" s="370">
        <f>储备!AV132</f>
        <v>900</v>
      </c>
      <c r="AU97" s="370">
        <f>储备!AW132</f>
        <v>0</v>
      </c>
      <c r="AV97" s="370">
        <f>储备!AX132</f>
        <v>0</v>
      </c>
      <c r="AW97" s="370">
        <f>储备!AY132</f>
        <v>0</v>
      </c>
      <c r="AX97" s="370">
        <f>储备!AZ132</f>
        <v>0</v>
      </c>
      <c r="AY97" s="370">
        <f>储备!BA132</f>
        <v>0</v>
      </c>
      <c r="AZ97" s="370">
        <f>储备!BB132</f>
        <v>0</v>
      </c>
      <c r="BA97" s="370">
        <f>储备!BC132</f>
        <v>0</v>
      </c>
      <c r="BB97" s="370">
        <f>储备!BD132</f>
        <v>0</v>
      </c>
      <c r="BC97" s="370" t="str">
        <f>储备!BE132</f>
        <v>住房和城乡建设专班</v>
      </c>
      <c r="BD97" s="370" t="str">
        <f>储备!BF132</f>
        <v>州住建局</v>
      </c>
      <c r="BE97" s="370" t="str">
        <f>储备!BG132</f>
        <v>王海江</v>
      </c>
      <c r="BF97" s="370" t="str">
        <f>储备!BH132</f>
        <v>阿克陶县</v>
      </c>
      <c r="BG97" s="370" t="str">
        <f>储备!BI132</f>
        <v>艾尼瓦尔·吾布力</v>
      </c>
      <c r="BH97" s="370" t="str">
        <f>储备!BJ132</f>
        <v>阿克陶县住建局</v>
      </c>
      <c r="BI97" s="370" t="str">
        <f>储备!BK132</f>
        <v>买合木提·米曼</v>
      </c>
      <c r="BJ97" s="370">
        <f>储备!BL132</f>
        <v>13345375888</v>
      </c>
      <c r="BK97" s="370">
        <f>储备!BM132</f>
        <v>0</v>
      </c>
      <c r="BL97" s="370">
        <f>储备!BN132</f>
        <v>0</v>
      </c>
      <c r="BM97" s="370">
        <f>储备!BO132</f>
        <v>0</v>
      </c>
      <c r="BN97" s="370">
        <f>储备!BP132</f>
        <v>0</v>
      </c>
      <c r="BO97" s="370" t="str">
        <f>储备!BQ132</f>
        <v>8.15日替换</v>
      </c>
    </row>
    <row r="98" ht="42" customHeight="1" spans="1:67">
      <c r="A98" s="370">
        <f>储备!A135</f>
        <v>105</v>
      </c>
      <c r="B98" s="370">
        <f>储备!B135</f>
        <v>1</v>
      </c>
      <c r="C98" s="370" t="str">
        <f>储备!C135</f>
        <v>阿克陶县</v>
      </c>
      <c r="D98" s="370">
        <f>储备!D135</f>
        <v>1</v>
      </c>
      <c r="E98" s="370">
        <f>储备!E135</f>
        <v>1250</v>
      </c>
      <c r="F98" s="370" t="str">
        <f>储备!F135</f>
        <v>阿克陶县皮拉勒乡依克其来村示范村建设项目</v>
      </c>
      <c r="G98" s="370" t="str">
        <f>储备!G135</f>
        <v>对产业示范点道路两侧居民房前、屋后进行基础设施建设及提升改造</v>
      </c>
      <c r="H98" s="370">
        <f>储备!H135</f>
        <v>1250</v>
      </c>
      <c r="I98" s="370">
        <f>储备!I135</f>
        <v>0</v>
      </c>
      <c r="J98" s="370">
        <f>储备!J135</f>
        <v>1250</v>
      </c>
      <c r="K98" s="370">
        <f>储备!K135</f>
        <v>1</v>
      </c>
      <c r="L98" s="370">
        <f>储备!L135</f>
        <v>1</v>
      </c>
      <c r="M98" s="370">
        <f>储备!M135</f>
        <v>1</v>
      </c>
      <c r="N98" s="370">
        <f>储备!N135</f>
        <v>1</v>
      </c>
      <c r="O98" s="370">
        <f>储备!O135</f>
        <v>1</v>
      </c>
      <c r="P98" s="370">
        <f>储备!P135</f>
        <v>0</v>
      </c>
      <c r="Q98" s="370">
        <f>储备!Q135</f>
        <v>1</v>
      </c>
      <c r="R98" s="370">
        <f>储备!R135</f>
        <v>0</v>
      </c>
      <c r="S98" s="370">
        <f>储备!T135</f>
        <v>0</v>
      </c>
      <c r="T98" s="370">
        <f>储备!V135</f>
        <v>1</v>
      </c>
      <c r="U98" s="370">
        <f>储备!W135</f>
        <v>1250</v>
      </c>
      <c r="V98" s="370">
        <f>储备!X135</f>
        <v>1250</v>
      </c>
      <c r="W98" s="370">
        <f>储备!Y135</f>
        <v>0</v>
      </c>
      <c r="X98" s="370">
        <f>储备!Z135</f>
        <v>1250</v>
      </c>
      <c r="Y98" s="370">
        <f>储备!AA135</f>
        <v>1250</v>
      </c>
      <c r="Z98" s="381">
        <f>储备!AB135</f>
        <v>1</v>
      </c>
      <c r="AA98" s="370">
        <f>储备!AC135</f>
        <v>0</v>
      </c>
      <c r="AB98" s="370">
        <f>储备!AD135</f>
        <v>1</v>
      </c>
      <c r="AC98" s="370">
        <f>储备!AE135</f>
        <v>630</v>
      </c>
      <c r="AD98" s="370">
        <f>储备!AF135</f>
        <v>0</v>
      </c>
      <c r="AE98" s="370">
        <f>储备!AG135</f>
        <v>937.5</v>
      </c>
      <c r="AF98" s="370">
        <f>储备!AH135</f>
        <v>312.5</v>
      </c>
      <c r="AG98" s="389">
        <f>储备!AI135</f>
        <v>44711</v>
      </c>
      <c r="AH98" s="370">
        <f>储备!AJ135</f>
        <v>1</v>
      </c>
      <c r="AI98" s="370">
        <f>储备!AK135</f>
        <v>0</v>
      </c>
      <c r="AJ98" s="370">
        <f>储备!AL135</f>
        <v>0</v>
      </c>
      <c r="AK98" s="370">
        <f>储备!AM135</f>
        <v>0</v>
      </c>
      <c r="AL98" s="381" t="e">
        <f>储备!AN135</f>
        <v>#DIV/0!</v>
      </c>
      <c r="AM98" s="370" t="str">
        <f>储备!AO135</f>
        <v>完工</v>
      </c>
      <c r="AN98" s="370">
        <f>储备!AP135</f>
        <v>0</v>
      </c>
      <c r="AO98" s="370">
        <f>储备!AQ135</f>
        <v>0</v>
      </c>
      <c r="AP98" s="370">
        <f>储备!AR135</f>
        <v>0</v>
      </c>
      <c r="AQ98" s="370">
        <f>储备!AS135</f>
        <v>0</v>
      </c>
      <c r="AR98" s="370">
        <f>储备!AT135</f>
        <v>0</v>
      </c>
      <c r="AS98" s="370">
        <f>储备!AU135</f>
        <v>1250</v>
      </c>
      <c r="AT98" s="370">
        <f>储备!AV135</f>
        <v>0</v>
      </c>
      <c r="AU98" s="370">
        <f>储备!AW135</f>
        <v>0</v>
      </c>
      <c r="AV98" s="370">
        <f>储备!AX135</f>
        <v>0</v>
      </c>
      <c r="AW98" s="370">
        <f>储备!AY135</f>
        <v>1250</v>
      </c>
      <c r="AX98" s="370">
        <f>储备!AZ135</f>
        <v>0</v>
      </c>
      <c r="AY98" s="370">
        <f>储备!BA135</f>
        <v>0</v>
      </c>
      <c r="AZ98" s="370">
        <f>储备!BB135</f>
        <v>0</v>
      </c>
      <c r="BA98" s="370">
        <f>储备!BC135</f>
        <v>0</v>
      </c>
      <c r="BB98" s="370">
        <f>储备!BD135</f>
        <v>0</v>
      </c>
      <c r="BC98" s="370" t="str">
        <f>储备!BE135</f>
        <v>住房和城乡建设专班</v>
      </c>
      <c r="BD98" s="370" t="str">
        <f>储备!BF135</f>
        <v>州住建局</v>
      </c>
      <c r="BE98" s="370" t="str">
        <f>储备!BG135</f>
        <v>王海江</v>
      </c>
      <c r="BF98" s="370" t="str">
        <f>储备!BH135</f>
        <v>阿克陶县</v>
      </c>
      <c r="BG98" s="370" t="str">
        <f>储备!BI135</f>
        <v>艾尼瓦尔·吾布力</v>
      </c>
      <c r="BH98" s="370" t="str">
        <f>储备!BJ135</f>
        <v>皮拉勒乡人民政府</v>
      </c>
      <c r="BI98" s="370" t="str">
        <f>储备!BK135</f>
        <v>徐凯</v>
      </c>
      <c r="BJ98" s="370">
        <f>储备!BL135</f>
        <v>13899481929</v>
      </c>
      <c r="BK98" s="370">
        <f>储备!BM135</f>
        <v>0</v>
      </c>
      <c r="BL98" s="370">
        <f>储备!BN135</f>
        <v>0</v>
      </c>
      <c r="BM98" s="370">
        <f>储备!BO135</f>
        <v>0</v>
      </c>
      <c r="BN98" s="370">
        <f>储备!BP135</f>
        <v>0</v>
      </c>
      <c r="BO98" s="370" t="str">
        <f>储备!BQ135</f>
        <v>6.19日替换</v>
      </c>
    </row>
    <row r="99" ht="42" customHeight="1" spans="1:67">
      <c r="A99" s="370">
        <f>储备!A136</f>
        <v>106</v>
      </c>
      <c r="B99" s="370">
        <f>储备!B136</f>
        <v>1</v>
      </c>
      <c r="C99" s="370" t="str">
        <f>储备!C136</f>
        <v>阿克陶县</v>
      </c>
      <c r="D99" s="370">
        <f>储备!D136</f>
        <v>1</v>
      </c>
      <c r="E99" s="370">
        <f>储备!E136</f>
        <v>806</v>
      </c>
      <c r="F99" s="370" t="str">
        <f>储备!F136</f>
        <v>克州阿克陶县2022年城区防涝建设项目</v>
      </c>
      <c r="G99" s="370" t="str">
        <f>储备!G136</f>
        <v>提升改造城区排水设施、雨水滞渗调蓄设施、雨洪泄管道3公里</v>
      </c>
      <c r="H99" s="370">
        <f>储备!H136</f>
        <v>1500</v>
      </c>
      <c r="I99" s="370">
        <f>储备!I136</f>
        <v>0</v>
      </c>
      <c r="J99" s="370">
        <f>储备!J136</f>
        <v>806</v>
      </c>
      <c r="K99" s="370">
        <f>储备!K136</f>
        <v>1</v>
      </c>
      <c r="L99" s="370">
        <f>储备!L136</f>
        <v>1</v>
      </c>
      <c r="M99" s="370">
        <f>储备!M136</f>
        <v>1</v>
      </c>
      <c r="N99" s="370">
        <f>储备!N136</f>
        <v>1</v>
      </c>
      <c r="O99" s="370">
        <f>储备!O136</f>
        <v>1</v>
      </c>
      <c r="P99" s="370">
        <f>储备!P136</f>
        <v>0</v>
      </c>
      <c r="Q99" s="370">
        <f>储备!Q136</f>
        <v>1</v>
      </c>
      <c r="R99" s="370">
        <f>储备!R136</f>
        <v>0</v>
      </c>
      <c r="S99" s="370">
        <f>储备!T136</f>
        <v>0</v>
      </c>
      <c r="T99" s="370">
        <f>储备!V136</f>
        <v>1</v>
      </c>
      <c r="U99" s="370">
        <f>储备!W136</f>
        <v>806</v>
      </c>
      <c r="V99" s="370">
        <f>储备!X136</f>
        <v>806</v>
      </c>
      <c r="W99" s="370">
        <f>储备!Y136</f>
        <v>0</v>
      </c>
      <c r="X99" s="370">
        <f>储备!Z136</f>
        <v>806</v>
      </c>
      <c r="Y99" s="370">
        <f>储备!AA136</f>
        <v>240</v>
      </c>
      <c r="Z99" s="381">
        <f>储备!AB136</f>
        <v>0.297766749379653</v>
      </c>
      <c r="AA99" s="370">
        <f>储备!AC136</f>
        <v>0</v>
      </c>
      <c r="AB99" s="370">
        <f>储备!AD136</f>
        <v>1</v>
      </c>
      <c r="AC99" s="370">
        <f>储备!AE136</f>
        <v>0</v>
      </c>
      <c r="AD99" s="370">
        <f>储备!AF136</f>
        <v>0</v>
      </c>
      <c r="AE99" s="370">
        <f>储备!AG136</f>
        <v>604.5</v>
      </c>
      <c r="AF99" s="370">
        <f>储备!AH136</f>
        <v>-364.5</v>
      </c>
      <c r="AG99" s="389">
        <f>储备!AI136</f>
        <v>44803</v>
      </c>
      <c r="AH99" s="370">
        <f>储备!AJ136</f>
        <v>1</v>
      </c>
      <c r="AI99" s="370">
        <f>储备!AK136</f>
        <v>0</v>
      </c>
      <c r="AJ99" s="370">
        <f>储备!AL136</f>
        <v>0</v>
      </c>
      <c r="AK99" s="370">
        <f>储备!AM136</f>
        <v>0</v>
      </c>
      <c r="AL99" s="381" t="e">
        <f>储备!AN136</f>
        <v>#DIV/0!</v>
      </c>
      <c r="AM99" s="370">
        <f>储备!AO136</f>
        <v>0</v>
      </c>
      <c r="AN99" s="370">
        <f>储备!AP136</f>
        <v>0</v>
      </c>
      <c r="AO99" s="370">
        <f>储备!AQ136</f>
        <v>0</v>
      </c>
      <c r="AP99" s="370">
        <f>储备!AR136</f>
        <v>0</v>
      </c>
      <c r="AQ99" s="370">
        <f>储备!AS136</f>
        <v>0</v>
      </c>
      <c r="AR99" s="370">
        <f>储备!AT136</f>
        <v>0</v>
      </c>
      <c r="AS99" s="370">
        <f>储备!AU136</f>
        <v>806</v>
      </c>
      <c r="AT99" s="370">
        <f>储备!AV136</f>
        <v>806</v>
      </c>
      <c r="AU99" s="370">
        <f>储备!AW136</f>
        <v>0</v>
      </c>
      <c r="AV99" s="370">
        <f>储备!AX136</f>
        <v>0</v>
      </c>
      <c r="AW99" s="370">
        <f>储备!AY136</f>
        <v>0</v>
      </c>
      <c r="AX99" s="370">
        <f>储备!AZ136</f>
        <v>0</v>
      </c>
      <c r="AY99" s="370">
        <f>储备!BA136</f>
        <v>0</v>
      </c>
      <c r="AZ99" s="370">
        <f>储备!BB136</f>
        <v>0</v>
      </c>
      <c r="BA99" s="370">
        <f>储备!BC136</f>
        <v>0</v>
      </c>
      <c r="BB99" s="370">
        <f>储备!BD136</f>
        <v>0</v>
      </c>
      <c r="BC99" s="370" t="str">
        <f>储备!BE136</f>
        <v>住房和城乡建设专班</v>
      </c>
      <c r="BD99" s="370" t="str">
        <f>储备!BF136</f>
        <v>州住建局</v>
      </c>
      <c r="BE99" s="370" t="str">
        <f>储备!BG136</f>
        <v>王海江</v>
      </c>
      <c r="BF99" s="370" t="str">
        <f>储备!BH136</f>
        <v>阿克陶县</v>
      </c>
      <c r="BG99" s="370" t="str">
        <f>储备!BI136</f>
        <v>艾尼瓦尔·吾布力</v>
      </c>
      <c r="BH99" s="370" t="str">
        <f>储备!BJ136</f>
        <v>阿克陶县住建局</v>
      </c>
      <c r="BI99" s="370" t="str">
        <f>储备!BK136</f>
        <v>买合木提·米曼</v>
      </c>
      <c r="BJ99" s="370">
        <f>储备!BL136</f>
        <v>13345375888</v>
      </c>
      <c r="BK99" s="370">
        <f>储备!BM136</f>
        <v>0</v>
      </c>
      <c r="BL99" s="370">
        <f>储备!BN136</f>
        <v>0</v>
      </c>
      <c r="BM99" s="370">
        <f>储备!BO136</f>
        <v>0</v>
      </c>
      <c r="BN99" s="370">
        <f>储备!BP136</f>
        <v>0</v>
      </c>
      <c r="BO99" s="370" t="str">
        <f>储备!BQ136</f>
        <v>6.19日新建转储备</v>
      </c>
    </row>
    <row r="100" ht="42" customHeight="1" spans="1:67">
      <c r="A100" s="370">
        <f>储备!A161</f>
        <v>128</v>
      </c>
      <c r="B100" s="370">
        <f>储备!B161</f>
        <v>1</v>
      </c>
      <c r="C100" s="370" t="str">
        <f>储备!C161</f>
        <v>阿克陶县</v>
      </c>
      <c r="D100" s="370">
        <f>储备!D161</f>
        <v>1</v>
      </c>
      <c r="E100" s="370">
        <f>储备!E161</f>
        <v>2800</v>
      </c>
      <c r="F100" s="370" t="str">
        <f>储备!F161</f>
        <v>克州阿克陶县2022年保障性安居工程城市燃气设施更新改造项目</v>
      </c>
      <c r="G100" s="370" t="str">
        <f>储备!G161</f>
        <v>改造小区内燃气主管道2公里，高压管道2公里及相关配套设施建设</v>
      </c>
      <c r="H100" s="370">
        <f>储备!H161</f>
        <v>3600</v>
      </c>
      <c r="I100" s="370">
        <f>储备!I161</f>
        <v>0</v>
      </c>
      <c r="J100" s="370">
        <f>储备!J161</f>
        <v>2800</v>
      </c>
      <c r="K100" s="370">
        <f>储备!K161</f>
        <v>1</v>
      </c>
      <c r="L100" s="370">
        <f>储备!L161</f>
        <v>1</v>
      </c>
      <c r="M100" s="370">
        <f>储备!M161</f>
        <v>1</v>
      </c>
      <c r="N100" s="370">
        <f>储备!N161</f>
        <v>1</v>
      </c>
      <c r="O100" s="370">
        <f>储备!O161</f>
        <v>1</v>
      </c>
      <c r="P100" s="370">
        <f>储备!P161</f>
        <v>0</v>
      </c>
      <c r="Q100" s="370">
        <f>储备!Q161</f>
        <v>1</v>
      </c>
      <c r="R100" s="370">
        <f>储备!R161</f>
        <v>0</v>
      </c>
      <c r="S100" s="370">
        <f>储备!T161</f>
        <v>1</v>
      </c>
      <c r="T100" s="370">
        <f>储备!V161</f>
        <v>0</v>
      </c>
      <c r="U100" s="370">
        <f>储备!W161</f>
        <v>2800</v>
      </c>
      <c r="V100" s="370">
        <f>储备!X161</f>
        <v>2800</v>
      </c>
      <c r="W100" s="370">
        <f>储备!Y161</f>
        <v>0.000357142857142857</v>
      </c>
      <c r="X100" s="370">
        <f>储备!Z161</f>
        <v>0</v>
      </c>
      <c r="Y100" s="370">
        <f>储备!AA161</f>
        <v>0</v>
      </c>
      <c r="Z100" s="381">
        <f>储备!AB161</f>
        <v>0</v>
      </c>
      <c r="AA100" s="370">
        <f>储备!AC161</f>
        <v>0</v>
      </c>
      <c r="AB100" s="370">
        <f>储备!AD161</f>
        <v>0</v>
      </c>
      <c r="AC100" s="370">
        <f>储备!AE161</f>
        <v>0</v>
      </c>
      <c r="AD100" s="370">
        <f>储备!AF161</f>
        <v>0</v>
      </c>
      <c r="AE100" s="370">
        <f>储备!AG161</f>
        <v>0</v>
      </c>
      <c r="AF100" s="370">
        <f>储备!AH161</f>
        <v>0</v>
      </c>
      <c r="AG100" s="389">
        <f>储备!AI161</f>
        <v>44870</v>
      </c>
      <c r="AH100" s="370">
        <f>储备!AJ161</f>
        <v>0</v>
      </c>
      <c r="AI100" s="370">
        <f>储备!AK161</f>
        <v>0</v>
      </c>
      <c r="AJ100" s="370">
        <f>储备!AL161</f>
        <v>0</v>
      </c>
      <c r="AK100" s="370">
        <f>储备!AM161</f>
        <v>0</v>
      </c>
      <c r="AL100" s="381" t="e">
        <f>储备!AN161</f>
        <v>#DIV/0!</v>
      </c>
      <c r="AM100" s="370" t="str">
        <f>储备!AO161</f>
        <v>进入设计阶段，9月15日设计院现场查看，预计10月10日前完成设计、审图、预算和挂网工作，10月30日开标</v>
      </c>
      <c r="AN100" s="370">
        <f>储备!AP161</f>
        <v>0</v>
      </c>
      <c r="AO100" s="370">
        <f>储备!AQ161</f>
        <v>0</v>
      </c>
      <c r="AP100" s="370">
        <f>储备!AR161</f>
        <v>0</v>
      </c>
      <c r="AQ100" s="370">
        <f>储备!AS161</f>
        <v>0</v>
      </c>
      <c r="AR100" s="370">
        <f>储备!AT161</f>
        <v>0</v>
      </c>
      <c r="AS100" s="370">
        <f>储备!AU161</f>
        <v>2800</v>
      </c>
      <c r="AT100" s="370">
        <f>储备!AV161</f>
        <v>2800</v>
      </c>
      <c r="AU100" s="370">
        <f>储备!AW161</f>
        <v>0</v>
      </c>
      <c r="AV100" s="370">
        <f>储备!AX161</f>
        <v>0</v>
      </c>
      <c r="AW100" s="370">
        <f>储备!AY161</f>
        <v>0</v>
      </c>
      <c r="AX100" s="370">
        <f>储备!AZ161</f>
        <v>0</v>
      </c>
      <c r="AY100" s="370">
        <f>储备!BA161</f>
        <v>0</v>
      </c>
      <c r="AZ100" s="370">
        <f>储备!BB161</f>
        <v>0</v>
      </c>
      <c r="BA100" s="370">
        <f>储备!BC161</f>
        <v>0</v>
      </c>
      <c r="BB100" s="370">
        <f>储备!BD161</f>
        <v>0</v>
      </c>
      <c r="BC100" s="370" t="str">
        <f>储备!BE161</f>
        <v>住房和城乡建设专班</v>
      </c>
      <c r="BD100" s="370" t="str">
        <f>储备!BF161</f>
        <v>州住建局</v>
      </c>
      <c r="BE100" s="370" t="str">
        <f>储备!BG161</f>
        <v>王海江</v>
      </c>
      <c r="BF100" s="370" t="str">
        <f>储备!BH161</f>
        <v>阿克陶县</v>
      </c>
      <c r="BG100" s="370" t="str">
        <f>储备!BI161</f>
        <v>艾尼瓦尔·吾布力</v>
      </c>
      <c r="BH100" s="370" t="str">
        <f>储备!BJ161</f>
        <v>阿克陶县住建局</v>
      </c>
      <c r="BI100" s="370" t="str">
        <f>储备!BK161</f>
        <v>买合木提·米曼</v>
      </c>
      <c r="BJ100" s="370">
        <f>储备!BL161</f>
        <v>13345375888</v>
      </c>
      <c r="BK100" s="370">
        <f>储备!BM161</f>
        <v>0</v>
      </c>
      <c r="BL100" s="370">
        <f>储备!BN161</f>
        <v>0</v>
      </c>
      <c r="BM100" s="370">
        <f>储备!BO161</f>
        <v>0</v>
      </c>
      <c r="BN100" s="370">
        <f>储备!BP161</f>
        <v>0</v>
      </c>
      <c r="BO100" s="370" t="str">
        <f>储备!BQ161</f>
        <v>8.15日替换</v>
      </c>
    </row>
    <row r="101" ht="42" customHeight="1" spans="1:67">
      <c r="A101" s="370">
        <f>储备!A162</f>
        <v>129</v>
      </c>
      <c r="B101" s="370">
        <f>储备!B162</f>
        <v>1</v>
      </c>
      <c r="C101" s="370" t="str">
        <f>储备!C162</f>
        <v>阿克陶县</v>
      </c>
      <c r="D101" s="370">
        <f>储备!D162</f>
        <v>1</v>
      </c>
      <c r="E101" s="370">
        <f>储备!E162</f>
        <v>1000</v>
      </c>
      <c r="F101" s="370" t="str">
        <f>储备!F162</f>
        <v>克州阿克陶县2022年老旧小区改造配套基础设施建设奖励项目</v>
      </c>
      <c r="G101" s="370" t="str">
        <f>储备!G162</f>
        <v>地面硬化12000平方米，供暖管网1100米燃气管网900米及配套设施，供排水6000米垃圾收集站等相关配套设施</v>
      </c>
      <c r="H101" s="370">
        <f>储备!H162</f>
        <v>1180</v>
      </c>
      <c r="I101" s="370">
        <f>储备!I162</f>
        <v>0</v>
      </c>
      <c r="J101" s="370">
        <f>储备!J162</f>
        <v>1000</v>
      </c>
      <c r="K101" s="370">
        <f>储备!K162</f>
        <v>1</v>
      </c>
      <c r="L101" s="370">
        <f>储备!L162</f>
        <v>1</v>
      </c>
      <c r="M101" s="370">
        <f>储备!M162</f>
        <v>1</v>
      </c>
      <c r="N101" s="370">
        <f>储备!N162</f>
        <v>1</v>
      </c>
      <c r="O101" s="370">
        <f>储备!O162</f>
        <v>1</v>
      </c>
      <c r="P101" s="370">
        <f>储备!P162</f>
        <v>0</v>
      </c>
      <c r="Q101" s="370">
        <f>储备!Q162</f>
        <v>1</v>
      </c>
      <c r="R101" s="370">
        <f>储备!R162</f>
        <v>0</v>
      </c>
      <c r="S101" s="370">
        <f>储备!T162</f>
        <v>1</v>
      </c>
      <c r="T101" s="370">
        <f>储备!V162</f>
        <v>0</v>
      </c>
      <c r="U101" s="370">
        <f>储备!W162</f>
        <v>1000</v>
      </c>
      <c r="V101" s="370">
        <f>储备!X162</f>
        <v>1000</v>
      </c>
      <c r="W101" s="370">
        <f>储备!Y162</f>
        <v>0.001</v>
      </c>
      <c r="X101" s="370">
        <f>储备!Z162</f>
        <v>0</v>
      </c>
      <c r="Y101" s="370">
        <f>储备!AA162</f>
        <v>0</v>
      </c>
      <c r="Z101" s="381">
        <f>储备!AB162</f>
        <v>0</v>
      </c>
      <c r="AA101" s="370">
        <f>储备!AC162</f>
        <v>0</v>
      </c>
      <c r="AB101" s="370">
        <f>储备!AD162</f>
        <v>0</v>
      </c>
      <c r="AC101" s="370">
        <f>储备!AE162</f>
        <v>0</v>
      </c>
      <c r="AD101" s="370">
        <f>储备!AF162</f>
        <v>0</v>
      </c>
      <c r="AE101" s="370">
        <f>储备!AG162</f>
        <v>0</v>
      </c>
      <c r="AF101" s="370">
        <f>储备!AH162</f>
        <v>0</v>
      </c>
      <c r="AG101" s="389">
        <f>储备!AI162</f>
        <v>44870</v>
      </c>
      <c r="AH101" s="370">
        <f>储备!AJ162</f>
        <v>0</v>
      </c>
      <c r="AI101" s="370">
        <f>储备!AK162</f>
        <v>0</v>
      </c>
      <c r="AJ101" s="370">
        <f>储备!AL162</f>
        <v>0</v>
      </c>
      <c r="AK101" s="370">
        <f>储备!AM162</f>
        <v>0</v>
      </c>
      <c r="AL101" s="381" t="e">
        <f>储备!AN162</f>
        <v>#DIV/0!</v>
      </c>
      <c r="AM101" s="370" t="str">
        <f>储备!AO162</f>
        <v>进入设计阶段，9月15日设计院现场查看，预计10月10日前完成设计、审图、预算和挂网工作，10月30日开标</v>
      </c>
      <c r="AN101" s="370">
        <f>储备!AP162</f>
        <v>0</v>
      </c>
      <c r="AO101" s="370">
        <f>储备!AQ162</f>
        <v>0</v>
      </c>
      <c r="AP101" s="370">
        <f>储备!AR162</f>
        <v>0</v>
      </c>
      <c r="AQ101" s="370">
        <f>储备!AS162</f>
        <v>0</v>
      </c>
      <c r="AR101" s="370">
        <f>储备!AT162</f>
        <v>0</v>
      </c>
      <c r="AS101" s="370">
        <f>储备!AU162</f>
        <v>1000</v>
      </c>
      <c r="AT101" s="370">
        <f>储备!AV162</f>
        <v>1000</v>
      </c>
      <c r="AU101" s="370">
        <f>储备!AW162</f>
        <v>0</v>
      </c>
      <c r="AV101" s="370">
        <f>储备!AX162</f>
        <v>0</v>
      </c>
      <c r="AW101" s="370">
        <f>储备!AY162</f>
        <v>0</v>
      </c>
      <c r="AX101" s="370">
        <f>储备!AZ162</f>
        <v>0</v>
      </c>
      <c r="AY101" s="370">
        <f>储备!BA162</f>
        <v>0</v>
      </c>
      <c r="AZ101" s="370">
        <f>储备!BB162</f>
        <v>0</v>
      </c>
      <c r="BA101" s="370">
        <f>储备!BC162</f>
        <v>0</v>
      </c>
      <c r="BB101" s="370">
        <f>储备!BD162</f>
        <v>0</v>
      </c>
      <c r="BC101" s="370" t="str">
        <f>储备!BE162</f>
        <v>住房和城乡建设专班</v>
      </c>
      <c r="BD101" s="370" t="str">
        <f>储备!BF162</f>
        <v>州住建局</v>
      </c>
      <c r="BE101" s="370" t="str">
        <f>储备!BG162</f>
        <v>王海江</v>
      </c>
      <c r="BF101" s="370" t="str">
        <f>储备!BH162</f>
        <v>阿克陶县</v>
      </c>
      <c r="BG101" s="370" t="str">
        <f>储备!BI162</f>
        <v>艾尼瓦尔·吾布力</v>
      </c>
      <c r="BH101" s="370" t="str">
        <f>储备!BJ162</f>
        <v>阿克陶县住建局</v>
      </c>
      <c r="BI101" s="370" t="str">
        <f>储备!BK162</f>
        <v>买合木提·米曼</v>
      </c>
      <c r="BJ101" s="370">
        <f>储备!BL162</f>
        <v>13345375888</v>
      </c>
      <c r="BK101" s="370">
        <f>储备!BM162</f>
        <v>0</v>
      </c>
      <c r="BL101" s="370">
        <f>储备!BN162</f>
        <v>0</v>
      </c>
      <c r="BM101" s="370">
        <f>储备!BO162</f>
        <v>0</v>
      </c>
      <c r="BN101" s="370">
        <f>储备!BP162</f>
        <v>0</v>
      </c>
      <c r="BO101" s="370" t="str">
        <f>储备!BQ162</f>
        <v>8.15日替换</v>
      </c>
    </row>
    <row r="102" ht="42" customHeight="1" spans="1:67">
      <c r="A102" s="370">
        <f>储备!A133</f>
        <v>103</v>
      </c>
      <c r="B102" s="370">
        <f>储备!B133</f>
        <v>1</v>
      </c>
      <c r="C102" s="370" t="str">
        <f>储备!C133</f>
        <v>阿克陶县</v>
      </c>
      <c r="D102" s="370">
        <f>储备!D133</f>
        <v>1</v>
      </c>
      <c r="E102" s="370">
        <f>储备!E133</f>
        <v>2400</v>
      </c>
      <c r="F102" s="370" t="str">
        <f>储备!F133</f>
        <v>克州阿克陶县2022年燃气老化更新改造建设项目</v>
      </c>
      <c r="G102" s="370" t="str">
        <f>储备!G133</f>
        <v>新建及改造老化燃气管网45.7公里.其中（PE200）6公里、(PE160)1.8公里、（PE110）37.9公里。</v>
      </c>
      <c r="H102" s="370">
        <f>储备!H133</f>
        <v>3000</v>
      </c>
      <c r="I102" s="370">
        <f>储备!I133</f>
        <v>0</v>
      </c>
      <c r="J102" s="370">
        <f>储备!J133</f>
        <v>2400</v>
      </c>
      <c r="K102" s="370">
        <f>储备!K133</f>
        <v>1</v>
      </c>
      <c r="L102" s="370">
        <f>储备!L133</f>
        <v>1</v>
      </c>
      <c r="M102" s="370">
        <f>储备!M133</f>
        <v>1</v>
      </c>
      <c r="N102" s="370">
        <f>储备!N133</f>
        <v>1</v>
      </c>
      <c r="O102" s="370">
        <f>储备!O133</f>
        <v>0</v>
      </c>
      <c r="P102" s="370">
        <f>储备!P133</f>
        <v>1</v>
      </c>
      <c r="Q102" s="370">
        <f>储备!Q133</f>
        <v>0</v>
      </c>
      <c r="R102" s="370">
        <f>储备!R133</f>
        <v>0</v>
      </c>
      <c r="S102" s="370">
        <f>储备!T133</f>
        <v>0</v>
      </c>
      <c r="T102" s="370">
        <f>储备!V133</f>
        <v>0</v>
      </c>
      <c r="U102" s="370">
        <f>储备!W133</f>
        <v>0</v>
      </c>
      <c r="V102" s="370">
        <f>储备!X133</f>
        <v>0</v>
      </c>
      <c r="W102" s="370">
        <f>储备!Y133</f>
        <v>0</v>
      </c>
      <c r="X102" s="370">
        <f>储备!Z133</f>
        <v>0</v>
      </c>
      <c r="Y102" s="370">
        <f>储备!AA133</f>
        <v>0</v>
      </c>
      <c r="Z102" s="381">
        <f>储备!AB133</f>
        <v>0</v>
      </c>
      <c r="AA102" s="370">
        <f>储备!AC133</f>
        <v>0</v>
      </c>
      <c r="AB102" s="370">
        <f>储备!AD133</f>
        <v>0</v>
      </c>
      <c r="AC102" s="370">
        <f>储备!AE133</f>
        <v>0</v>
      </c>
      <c r="AD102" s="370">
        <f>储备!AF133</f>
        <v>0</v>
      </c>
      <c r="AE102" s="370">
        <f>储备!AG133</f>
        <v>0</v>
      </c>
      <c r="AF102" s="370">
        <f>储备!AH133</f>
        <v>0</v>
      </c>
      <c r="AG102" s="389">
        <f>储备!AI133</f>
        <v>44880</v>
      </c>
      <c r="AH102" s="370">
        <f>储备!AJ133</f>
        <v>0</v>
      </c>
      <c r="AI102" s="370">
        <f>储备!AK133</f>
        <v>0</v>
      </c>
      <c r="AJ102" s="370">
        <f>储备!AL133</f>
        <v>0</v>
      </c>
      <c r="AK102" s="370">
        <f>储备!AM133</f>
        <v>0</v>
      </c>
      <c r="AL102" s="381" t="e">
        <f>储备!AN133</f>
        <v>#DIV/0!</v>
      </c>
      <c r="AM102" s="370" t="str">
        <f>储备!AO133</f>
        <v>正在初步设计中，9月15日设计院现场查看，预计10月30日前完成设计、审图、预算和挂网工作。</v>
      </c>
      <c r="AN102" s="370">
        <f>储备!AP133</f>
        <v>0</v>
      </c>
      <c r="AO102" s="370">
        <f>储备!AQ133</f>
        <v>0</v>
      </c>
      <c r="AP102" s="370">
        <f>储备!AR133</f>
        <v>0</v>
      </c>
      <c r="AQ102" s="370">
        <f>储备!AS133</f>
        <v>0</v>
      </c>
      <c r="AR102" s="370">
        <f>储备!AT133</f>
        <v>0</v>
      </c>
      <c r="AS102" s="370">
        <f>储备!AU133</f>
        <v>2400</v>
      </c>
      <c r="AT102" s="370">
        <f>储备!AV133</f>
        <v>2400</v>
      </c>
      <c r="AU102" s="370">
        <f>储备!AW133</f>
        <v>0</v>
      </c>
      <c r="AV102" s="370">
        <f>储备!AX133</f>
        <v>0</v>
      </c>
      <c r="AW102" s="370">
        <f>储备!AY133</f>
        <v>0</v>
      </c>
      <c r="AX102" s="370">
        <f>储备!AZ133</f>
        <v>0</v>
      </c>
      <c r="AY102" s="370">
        <f>储备!BA133</f>
        <v>0</v>
      </c>
      <c r="AZ102" s="370">
        <f>储备!BB133</f>
        <v>0</v>
      </c>
      <c r="BA102" s="370">
        <f>储备!BC133</f>
        <v>0</v>
      </c>
      <c r="BB102" s="370">
        <f>储备!BD133</f>
        <v>0</v>
      </c>
      <c r="BC102" s="370" t="str">
        <f>储备!BE133</f>
        <v>住房和城乡建设专班</v>
      </c>
      <c r="BD102" s="370" t="str">
        <f>储备!BF133</f>
        <v>州住建局</v>
      </c>
      <c r="BE102" s="370" t="str">
        <f>储备!BG133</f>
        <v>王海江</v>
      </c>
      <c r="BF102" s="370" t="str">
        <f>储备!BH133</f>
        <v>阿克陶县</v>
      </c>
      <c r="BG102" s="370" t="str">
        <f>储备!BI133</f>
        <v>艾尼瓦尔·吾布力</v>
      </c>
      <c r="BH102" s="370" t="str">
        <f>储备!BJ133</f>
        <v>阿克陶县住建局</v>
      </c>
      <c r="BI102" s="370" t="str">
        <f>储备!BK133</f>
        <v>买合木提·米曼</v>
      </c>
      <c r="BJ102" s="370">
        <f>储备!BL133</f>
        <v>13345375888</v>
      </c>
      <c r="BK102" s="370">
        <f>储备!BM133</f>
        <v>0</v>
      </c>
      <c r="BL102" s="370">
        <f>储备!BN133</f>
        <v>0</v>
      </c>
      <c r="BM102" s="370">
        <f>储备!BO133</f>
        <v>0</v>
      </c>
      <c r="BN102" s="370">
        <f>储备!BP133</f>
        <v>0</v>
      </c>
      <c r="BO102" s="370" t="str">
        <f>储备!BQ133</f>
        <v>8.15日替换</v>
      </c>
    </row>
    <row r="103" ht="42" customHeight="1" spans="1:67">
      <c r="A103" s="370">
        <f>储备!A55</f>
        <v>36</v>
      </c>
      <c r="B103" s="370">
        <f>储备!B55</f>
        <v>1</v>
      </c>
      <c r="C103" s="370" t="str">
        <f>储备!C55</f>
        <v>阿克陶县</v>
      </c>
      <c r="D103" s="370">
        <f>储备!D55</f>
        <v>0</v>
      </c>
      <c r="E103" s="370">
        <f>储备!E55</f>
        <v>0</v>
      </c>
      <c r="F103" s="370" t="str">
        <f>储备!F55</f>
        <v>阿克陶县奶业基地</v>
      </c>
      <c r="G103" s="370" t="str">
        <f>储备!G55</f>
        <v>新建牛圈、草料棚、青储窖，采购奶牛2000头</v>
      </c>
      <c r="H103" s="370">
        <f>储备!H55</f>
        <v>10770</v>
      </c>
      <c r="I103" s="370">
        <f>储备!I55</f>
        <v>0</v>
      </c>
      <c r="J103" s="370">
        <f>储备!J55</f>
        <v>4000</v>
      </c>
      <c r="K103" s="370">
        <f>储备!K55</f>
        <v>1</v>
      </c>
      <c r="L103" s="370">
        <f>储备!L55</f>
        <v>1</v>
      </c>
      <c r="M103" s="370">
        <f>储备!M55</f>
        <v>1</v>
      </c>
      <c r="N103" s="370">
        <f>储备!N55</f>
        <v>1</v>
      </c>
      <c r="O103" s="370">
        <f>储备!O55</f>
        <v>1</v>
      </c>
      <c r="P103" s="370">
        <f>储备!P55</f>
        <v>0</v>
      </c>
      <c r="Q103" s="370">
        <f>储备!Q55</f>
        <v>0</v>
      </c>
      <c r="R103" s="370">
        <f>储备!R55</f>
        <v>1</v>
      </c>
      <c r="S103" s="370">
        <f>储备!T55</f>
        <v>0</v>
      </c>
      <c r="T103" s="370">
        <f>储备!V55</f>
        <v>0</v>
      </c>
      <c r="U103" s="370">
        <f>储备!W55</f>
        <v>4000</v>
      </c>
      <c r="V103" s="370">
        <f>储备!X55</f>
        <v>0</v>
      </c>
      <c r="W103" s="370">
        <f>储备!Y55</f>
        <v>0</v>
      </c>
      <c r="X103" s="370">
        <f>储备!Z55</f>
        <v>0</v>
      </c>
      <c r="Y103" s="370">
        <f>储备!AA55</f>
        <v>0</v>
      </c>
      <c r="Z103" s="381">
        <f>储备!AB55</f>
        <v>0</v>
      </c>
      <c r="AA103" s="370">
        <f>储备!AC55</f>
        <v>0</v>
      </c>
      <c r="AB103" s="370">
        <f>储备!AD55</f>
        <v>0</v>
      </c>
      <c r="AC103" s="370">
        <f>储备!AE55</f>
        <v>0</v>
      </c>
      <c r="AD103" s="370">
        <f>储备!AF55</f>
        <v>0</v>
      </c>
      <c r="AE103" s="370">
        <f>储备!AG55</f>
        <v>0</v>
      </c>
      <c r="AF103" s="370">
        <f>储备!AH55</f>
        <v>0</v>
      </c>
      <c r="AG103" s="389">
        <f>储备!AI55</f>
        <v>44859</v>
      </c>
      <c r="AH103" s="370">
        <f>储备!AJ55</f>
        <v>0</v>
      </c>
      <c r="AI103" s="370">
        <f>储备!AK55</f>
        <v>0</v>
      </c>
      <c r="AJ103" s="370">
        <f>储备!AL55</f>
        <v>0</v>
      </c>
      <c r="AK103" s="370">
        <f>储备!AM55</f>
        <v>0</v>
      </c>
      <c r="AL103" s="381" t="e">
        <f>储备!AN55</f>
        <v>#DIV/0!</v>
      </c>
      <c r="AM103" s="370">
        <f>储备!AO55</f>
        <v>0</v>
      </c>
      <c r="AN103" s="370">
        <f>储备!AP55</f>
        <v>0</v>
      </c>
      <c r="AO103" s="370">
        <f>储备!AQ55</f>
        <v>0</v>
      </c>
      <c r="AP103" s="370">
        <f>储备!AR55</f>
        <v>0</v>
      </c>
      <c r="AQ103" s="370">
        <f>储备!AS55</f>
        <v>0</v>
      </c>
      <c r="AR103" s="370">
        <f>储备!AT55</f>
        <v>0</v>
      </c>
      <c r="AS103" s="370">
        <f>储备!AU55</f>
        <v>4000</v>
      </c>
      <c r="AT103" s="370">
        <f>储备!AV55</f>
        <v>0</v>
      </c>
      <c r="AU103" s="370">
        <f>储备!AW55</f>
        <v>0</v>
      </c>
      <c r="AV103" s="370">
        <f>储备!AX55</f>
        <v>0</v>
      </c>
      <c r="AW103" s="370">
        <f>储备!AY55</f>
        <v>2970</v>
      </c>
      <c r="AX103" s="370">
        <f>储备!AZ55</f>
        <v>0</v>
      </c>
      <c r="AY103" s="370">
        <f>储备!BA55</f>
        <v>0</v>
      </c>
      <c r="AZ103" s="370">
        <f>储备!BB55</f>
        <v>0</v>
      </c>
      <c r="BA103" s="370">
        <f>储备!BC55</f>
        <v>1030</v>
      </c>
      <c r="BB103" s="370">
        <f>储备!BD55</f>
        <v>0</v>
      </c>
      <c r="BC103" s="370" t="str">
        <f>储备!BE55</f>
        <v>乡村振兴专班</v>
      </c>
      <c r="BD103" s="370" t="str">
        <f>储备!BF55</f>
        <v>州畜牧兽医局</v>
      </c>
      <c r="BE103" s="370" t="str">
        <f>储备!BG55</f>
        <v>努尔艾力·买买提</v>
      </c>
      <c r="BF103" s="370" t="str">
        <f>储备!BH55</f>
        <v>阿克陶县</v>
      </c>
      <c r="BG103" s="370" t="str">
        <f>储备!BI55</f>
        <v>王清勇</v>
      </c>
      <c r="BH103" s="370" t="str">
        <f>储备!BJ55</f>
        <v>阿克陶县畜牧兽医局</v>
      </c>
      <c r="BI103" s="370" t="str">
        <f>储备!BK55</f>
        <v>夏尔西白克·阿克木</v>
      </c>
      <c r="BJ103" s="370">
        <f>储备!BL55</f>
        <v>13899492348</v>
      </c>
      <c r="BK103" s="370">
        <f>储备!BM55</f>
        <v>0</v>
      </c>
      <c r="BL103" s="370">
        <f>储备!BN55</f>
        <v>0</v>
      </c>
      <c r="BM103" s="370">
        <f>储备!BO55</f>
        <v>0</v>
      </c>
      <c r="BN103" s="370">
        <f>储备!BP55</f>
        <v>0</v>
      </c>
      <c r="BO103" s="370" t="str">
        <f>储备!BQ55</f>
        <v>5.16号新建转储备，投资减少4170万</v>
      </c>
    </row>
    <row r="104" ht="42" customHeight="1" spans="1:67">
      <c r="A104" s="370">
        <f>储备!A79</f>
        <v>56</v>
      </c>
      <c r="B104" s="370">
        <f>储备!B79</f>
        <v>1</v>
      </c>
      <c r="C104" s="370" t="str">
        <f>储备!C79</f>
        <v>阿克陶县</v>
      </c>
      <c r="D104" s="370">
        <f>储备!D79</f>
        <v>1</v>
      </c>
      <c r="E104" s="370">
        <f>储备!E79</f>
        <v>63000</v>
      </c>
      <c r="F104" s="370" t="str">
        <f>储备!F79</f>
        <v>新华发电奥依塔克1200MW光伏发电项目一期400MW项目</v>
      </c>
      <c r="G104" s="370" t="str">
        <f>储备!G79</f>
        <v>建设400MW光伏发电站</v>
      </c>
      <c r="H104" s="370">
        <f>储备!H79</f>
        <v>167921</v>
      </c>
      <c r="I104" s="370">
        <f>储备!I79</f>
        <v>0</v>
      </c>
      <c r="J104" s="370">
        <f>储备!J79</f>
        <v>63000</v>
      </c>
      <c r="K104" s="370">
        <f>储备!K79</f>
        <v>0</v>
      </c>
      <c r="L104" s="370">
        <f>储备!L79</f>
        <v>0</v>
      </c>
      <c r="M104" s="370">
        <f>储备!M79</f>
        <v>0</v>
      </c>
      <c r="N104" s="370">
        <f>储备!N79</f>
        <v>0</v>
      </c>
      <c r="O104" s="370">
        <f>储备!O79</f>
        <v>1</v>
      </c>
      <c r="P104" s="370">
        <f>储备!P79</f>
        <v>0</v>
      </c>
      <c r="Q104" s="370">
        <f>储备!Q79</f>
        <v>1</v>
      </c>
      <c r="R104" s="370">
        <f>储备!R79</f>
        <v>0</v>
      </c>
      <c r="S104" s="370">
        <f>储备!T79</f>
        <v>0</v>
      </c>
      <c r="T104" s="370">
        <f>储备!V79</f>
        <v>1</v>
      </c>
      <c r="U104" s="370">
        <f>储备!W79</f>
        <v>63000</v>
      </c>
      <c r="V104" s="370">
        <f>储备!X79</f>
        <v>63000</v>
      </c>
      <c r="W104" s="370">
        <f>储备!Y79</f>
        <v>0</v>
      </c>
      <c r="X104" s="370">
        <f>储备!Z79</f>
        <v>63000</v>
      </c>
      <c r="Y104" s="370">
        <f>储备!AA79</f>
        <v>18000</v>
      </c>
      <c r="Z104" s="381">
        <f>储备!AB79</f>
        <v>0.285714285714286</v>
      </c>
      <c r="AA104" s="370">
        <f>储备!AC79</f>
        <v>0</v>
      </c>
      <c r="AB104" s="370">
        <f>储备!AD79</f>
        <v>1</v>
      </c>
      <c r="AC104" s="370">
        <f>储备!AE79</f>
        <v>15188</v>
      </c>
      <c r="AD104" s="370">
        <f>储备!AF79</f>
        <v>0</v>
      </c>
      <c r="AE104" s="370">
        <f>储备!AG79</f>
        <v>47250</v>
      </c>
      <c r="AF104" s="370">
        <f>储备!AH79</f>
        <v>-29250</v>
      </c>
      <c r="AG104" s="389">
        <f>储备!AI79</f>
        <v>44768</v>
      </c>
      <c r="AH104" s="370">
        <f>储备!AJ79</f>
        <v>1</v>
      </c>
      <c r="AI104" s="370">
        <f>储备!AK79</f>
        <v>0</v>
      </c>
      <c r="AJ104" s="370">
        <f>储备!AL79</f>
        <v>0</v>
      </c>
      <c r="AK104" s="370">
        <f>储备!AM79</f>
        <v>0</v>
      </c>
      <c r="AL104" s="381" t="e">
        <f>储备!AN79</f>
        <v>#DIV/0!</v>
      </c>
      <c r="AM104" s="370">
        <f>储备!AO79</f>
        <v>0</v>
      </c>
      <c r="AN104" s="370">
        <f>储备!AP79</f>
        <v>0</v>
      </c>
      <c r="AO104" s="370">
        <f>储备!AQ79</f>
        <v>0</v>
      </c>
      <c r="AP104" s="370">
        <f>储备!AR79</f>
        <v>0</v>
      </c>
      <c r="AQ104" s="370">
        <f>储备!AS79</f>
        <v>0</v>
      </c>
      <c r="AR104" s="370">
        <f>储备!AT79</f>
        <v>0</v>
      </c>
      <c r="AS104" s="370">
        <f>储备!AU79</f>
        <v>63000</v>
      </c>
      <c r="AT104" s="370">
        <f>储备!AV79</f>
        <v>0</v>
      </c>
      <c r="AU104" s="370">
        <f>储备!AW79</f>
        <v>0</v>
      </c>
      <c r="AV104" s="370">
        <f>储备!AX79</f>
        <v>0</v>
      </c>
      <c r="AW104" s="370">
        <f>储备!AY79</f>
        <v>0</v>
      </c>
      <c r="AX104" s="370">
        <f>储备!AZ79</f>
        <v>0</v>
      </c>
      <c r="AY104" s="370">
        <f>储备!BA79</f>
        <v>0</v>
      </c>
      <c r="AZ104" s="370">
        <f>储备!BB79</f>
        <v>0</v>
      </c>
      <c r="BA104" s="370">
        <f>储备!BC79</f>
        <v>63000</v>
      </c>
      <c r="BB104" s="370">
        <f>储备!BD79</f>
        <v>0</v>
      </c>
      <c r="BC104" s="370" t="str">
        <f>储备!BE79</f>
        <v>能源专班</v>
      </c>
      <c r="BD104" s="370" t="str">
        <f>储备!BF79</f>
        <v>州发改委</v>
      </c>
      <c r="BE104" s="370" t="str">
        <f>储备!BG79</f>
        <v>杨中能</v>
      </c>
      <c r="BF104" s="370" t="str">
        <f>储备!BH79</f>
        <v>阿克陶县</v>
      </c>
      <c r="BG104" s="370" t="str">
        <f>储备!BI79</f>
        <v>陈敬华</v>
      </c>
      <c r="BH104" s="370" t="str">
        <f>储备!BJ79</f>
        <v>阿克陶县发改委</v>
      </c>
      <c r="BI104" s="370" t="str">
        <f>储备!BK79</f>
        <v>马兆夏</v>
      </c>
      <c r="BJ104" s="370">
        <f>储备!BL79</f>
        <v>13899490521</v>
      </c>
      <c r="BK104" s="370">
        <f>储备!BM79</f>
        <v>0</v>
      </c>
      <c r="BL104" s="370">
        <f>储备!BN79</f>
        <v>0</v>
      </c>
      <c r="BM104" s="370">
        <f>储备!BO79</f>
        <v>0</v>
      </c>
      <c r="BN104" s="370">
        <f>储备!BP79</f>
        <v>0</v>
      </c>
      <c r="BO104" s="370" t="str">
        <f>储备!BQ79</f>
        <v>8.15日投资增加19000万元，9.4日投资增加20000万元</v>
      </c>
    </row>
    <row r="105" ht="42" customHeight="1" spans="1:67">
      <c r="A105" s="370">
        <f>储备!A80</f>
        <v>57</v>
      </c>
      <c r="B105" s="370">
        <f>储备!B80</f>
        <v>1</v>
      </c>
      <c r="C105" s="370" t="str">
        <f>储备!C80</f>
        <v>阿克陶县</v>
      </c>
      <c r="D105" s="370">
        <f>储备!D80</f>
        <v>1</v>
      </c>
      <c r="E105" s="370">
        <f>储备!E80</f>
        <v>40000</v>
      </c>
      <c r="F105" s="370" t="str">
        <f>储备!F80</f>
        <v>新华发电奥依塔克300MW/1200MWH储能基地一期100MW/400MWH项目</v>
      </c>
      <c r="G105" s="370" t="str">
        <f>储备!G80</f>
        <v>建设100MW/400MWH储能电站</v>
      </c>
      <c r="H105" s="370">
        <f>储备!H80</f>
        <v>72000</v>
      </c>
      <c r="I105" s="370">
        <f>储备!I80</f>
        <v>0</v>
      </c>
      <c r="J105" s="370">
        <f>储备!J80</f>
        <v>40000</v>
      </c>
      <c r="K105" s="370">
        <f>储备!K80</f>
        <v>0</v>
      </c>
      <c r="L105" s="370">
        <f>储备!L80</f>
        <v>0</v>
      </c>
      <c r="M105" s="370">
        <f>储备!M80</f>
        <v>0</v>
      </c>
      <c r="N105" s="370">
        <f>储备!N80</f>
        <v>0</v>
      </c>
      <c r="O105" s="370">
        <f>储备!O80</f>
        <v>1</v>
      </c>
      <c r="P105" s="370">
        <f>储备!P80</f>
        <v>0</v>
      </c>
      <c r="Q105" s="370">
        <f>储备!Q80</f>
        <v>1</v>
      </c>
      <c r="R105" s="370">
        <f>储备!R80</f>
        <v>0</v>
      </c>
      <c r="S105" s="370">
        <f>储备!T80</f>
        <v>0</v>
      </c>
      <c r="T105" s="370">
        <f>储备!V80</f>
        <v>1</v>
      </c>
      <c r="U105" s="370">
        <f>储备!W80</f>
        <v>40000</v>
      </c>
      <c r="V105" s="370">
        <f>储备!X80</f>
        <v>40000</v>
      </c>
      <c r="W105" s="370">
        <f>储备!Y80</f>
        <v>0</v>
      </c>
      <c r="X105" s="370">
        <f>储备!Z80</f>
        <v>40000</v>
      </c>
      <c r="Y105" s="370">
        <f>储备!AA80</f>
        <v>11000</v>
      </c>
      <c r="Z105" s="381">
        <f>储备!AB80</f>
        <v>0.275</v>
      </c>
      <c r="AA105" s="370">
        <f>储备!AC80</f>
        <v>0</v>
      </c>
      <c r="AB105" s="370">
        <f>储备!AD80</f>
        <v>1</v>
      </c>
      <c r="AC105" s="370">
        <f>储备!AE80</f>
        <v>10000</v>
      </c>
      <c r="AD105" s="370">
        <f>储备!AF80</f>
        <v>0</v>
      </c>
      <c r="AE105" s="370">
        <f>储备!AG80</f>
        <v>30000</v>
      </c>
      <c r="AF105" s="370">
        <f>储备!AH80</f>
        <v>-19000</v>
      </c>
      <c r="AG105" s="389">
        <f>储备!AI80</f>
        <v>44768</v>
      </c>
      <c r="AH105" s="370">
        <f>储备!AJ80</f>
        <v>1</v>
      </c>
      <c r="AI105" s="370">
        <f>储备!AK80</f>
        <v>0</v>
      </c>
      <c r="AJ105" s="370">
        <f>储备!AL80</f>
        <v>0</v>
      </c>
      <c r="AK105" s="370">
        <f>储备!AM80</f>
        <v>0</v>
      </c>
      <c r="AL105" s="381" t="e">
        <f>储备!AN80</f>
        <v>#DIV/0!</v>
      </c>
      <c r="AM105" s="370">
        <f>储备!AO80</f>
        <v>0</v>
      </c>
      <c r="AN105" s="370">
        <f>储备!AP80</f>
        <v>0</v>
      </c>
      <c r="AO105" s="370">
        <f>储备!AQ80</f>
        <v>0</v>
      </c>
      <c r="AP105" s="370">
        <f>储备!AR80</f>
        <v>0</v>
      </c>
      <c r="AQ105" s="370">
        <f>储备!AS80</f>
        <v>0</v>
      </c>
      <c r="AR105" s="370">
        <f>储备!AT80</f>
        <v>0</v>
      </c>
      <c r="AS105" s="370">
        <f>储备!AU80</f>
        <v>40000</v>
      </c>
      <c r="AT105" s="370">
        <f>储备!AV80</f>
        <v>0</v>
      </c>
      <c r="AU105" s="370">
        <f>储备!AW80</f>
        <v>0</v>
      </c>
      <c r="AV105" s="370">
        <f>储备!AX80</f>
        <v>0</v>
      </c>
      <c r="AW105" s="370">
        <f>储备!AY80</f>
        <v>0</v>
      </c>
      <c r="AX105" s="370">
        <f>储备!AZ80</f>
        <v>0</v>
      </c>
      <c r="AY105" s="370">
        <f>储备!BA80</f>
        <v>0</v>
      </c>
      <c r="AZ105" s="370">
        <f>储备!BB80</f>
        <v>0</v>
      </c>
      <c r="BA105" s="370">
        <f>储备!BC80</f>
        <v>40000</v>
      </c>
      <c r="BB105" s="370">
        <f>储备!BD80</f>
        <v>0</v>
      </c>
      <c r="BC105" s="370" t="str">
        <f>储备!BE80</f>
        <v>能源专班</v>
      </c>
      <c r="BD105" s="370" t="str">
        <f>储备!BF80</f>
        <v>州发改委</v>
      </c>
      <c r="BE105" s="370" t="str">
        <f>储备!BG80</f>
        <v>杨中能</v>
      </c>
      <c r="BF105" s="370" t="str">
        <f>储备!BH80</f>
        <v>阿克陶县</v>
      </c>
      <c r="BG105" s="370" t="str">
        <f>储备!BI80</f>
        <v>陈敬华</v>
      </c>
      <c r="BH105" s="370" t="str">
        <f>储备!BJ80</f>
        <v>阿克陶县发改委</v>
      </c>
      <c r="BI105" s="370" t="str">
        <f>储备!BK80</f>
        <v>马兆夏</v>
      </c>
      <c r="BJ105" s="370">
        <f>储备!BL80</f>
        <v>13899490521</v>
      </c>
      <c r="BK105" s="370">
        <f>储备!BM80</f>
        <v>0</v>
      </c>
      <c r="BL105" s="370">
        <f>储备!BN80</f>
        <v>0</v>
      </c>
      <c r="BM105" s="370">
        <f>储备!BO80</f>
        <v>0</v>
      </c>
      <c r="BN105" s="370">
        <f>储备!BP80</f>
        <v>0</v>
      </c>
      <c r="BO105" s="370" t="str">
        <f>储备!BQ80</f>
        <v>9.4日投资增加14000万元，9月19日投资增加2000万</v>
      </c>
    </row>
    <row r="106" ht="42" customHeight="1" spans="1:67">
      <c r="A106" s="370">
        <f>储备!A81</f>
        <v>58</v>
      </c>
      <c r="B106" s="370">
        <f>储备!B81</f>
        <v>1</v>
      </c>
      <c r="C106" s="370" t="str">
        <f>储备!C81</f>
        <v>阿克陶县</v>
      </c>
      <c r="D106" s="370">
        <f>储备!D81</f>
        <v>0</v>
      </c>
      <c r="E106" s="370">
        <f>储备!E81</f>
        <v>0</v>
      </c>
      <c r="F106" s="370" t="str">
        <f>储备!F81</f>
        <v>阿克陶抽水蓄能电站</v>
      </c>
      <c r="G106" s="370" t="str">
        <f>储备!G81</f>
        <v>装机容量100万千瓦</v>
      </c>
      <c r="H106" s="370">
        <f>储备!H81</f>
        <v>600000</v>
      </c>
      <c r="I106" s="370">
        <f>储备!I81</f>
        <v>0</v>
      </c>
      <c r="J106" s="370">
        <f>储备!J81</f>
        <v>28000</v>
      </c>
      <c r="K106" s="370">
        <f>储备!K81</f>
        <v>0</v>
      </c>
      <c r="L106" s="370">
        <f>储备!L81</f>
        <v>0</v>
      </c>
      <c r="M106" s="370">
        <f>储备!M81</f>
        <v>0</v>
      </c>
      <c r="N106" s="370">
        <f>储备!N81</f>
        <v>0</v>
      </c>
      <c r="O106" s="370">
        <f>储备!O81</f>
        <v>0</v>
      </c>
      <c r="P106" s="370">
        <f>储备!P81</f>
        <v>1</v>
      </c>
      <c r="Q106" s="370">
        <f>储备!Q81</f>
        <v>0</v>
      </c>
      <c r="R106" s="370">
        <f>储备!R81</f>
        <v>0</v>
      </c>
      <c r="S106" s="370">
        <f>储备!T81</f>
        <v>0</v>
      </c>
      <c r="T106" s="370">
        <f>储备!V81</f>
        <v>0</v>
      </c>
      <c r="U106" s="370">
        <f>储备!W81</f>
        <v>0</v>
      </c>
      <c r="V106" s="370">
        <f>储备!X81</f>
        <v>0</v>
      </c>
      <c r="W106" s="370">
        <f>储备!Y81</f>
        <v>0</v>
      </c>
      <c r="X106" s="370">
        <f>储备!Z81</f>
        <v>0</v>
      </c>
      <c r="Y106" s="370">
        <f>储备!AA81</f>
        <v>0</v>
      </c>
      <c r="Z106" s="381">
        <f>储备!AB81</f>
        <v>0</v>
      </c>
      <c r="AA106" s="370">
        <f>储备!AC81</f>
        <v>0</v>
      </c>
      <c r="AB106" s="370">
        <f>储备!AD81</f>
        <v>0</v>
      </c>
      <c r="AC106" s="370">
        <f>储备!AE81</f>
        <v>0</v>
      </c>
      <c r="AD106" s="370">
        <f>储备!AF81</f>
        <v>0</v>
      </c>
      <c r="AE106" s="370">
        <f>储备!AG81</f>
        <v>0</v>
      </c>
      <c r="AF106" s="370">
        <f>储备!AH81</f>
        <v>0</v>
      </c>
      <c r="AG106" s="389">
        <f>储备!AI81</f>
        <v>44835</v>
      </c>
      <c r="AH106" s="370">
        <f>储备!AJ81</f>
        <v>0</v>
      </c>
      <c r="AI106" s="370">
        <f>储备!AK81</f>
        <v>0</v>
      </c>
      <c r="AJ106" s="370">
        <f>储备!AL81</f>
        <v>0</v>
      </c>
      <c r="AK106" s="370">
        <f>储备!AM81</f>
        <v>0</v>
      </c>
      <c r="AL106" s="381" t="e">
        <f>储备!AN81</f>
        <v>#DIV/0!</v>
      </c>
      <c r="AM106" s="370">
        <f>储备!AO81</f>
        <v>0</v>
      </c>
      <c r="AN106" s="370">
        <f>储备!AP81</f>
        <v>0</v>
      </c>
      <c r="AO106" s="370">
        <f>储备!AQ81</f>
        <v>0</v>
      </c>
      <c r="AP106" s="370">
        <f>储备!AR81</f>
        <v>0</v>
      </c>
      <c r="AQ106" s="370">
        <f>储备!AS81</f>
        <v>0</v>
      </c>
      <c r="AR106" s="370">
        <f>储备!AT81</f>
        <v>0</v>
      </c>
      <c r="AS106" s="370">
        <f>储备!AU81</f>
        <v>28000</v>
      </c>
      <c r="AT106" s="370">
        <f>储备!AV81</f>
        <v>0</v>
      </c>
      <c r="AU106" s="370">
        <f>储备!AW81</f>
        <v>0</v>
      </c>
      <c r="AV106" s="370">
        <f>储备!AX81</f>
        <v>0</v>
      </c>
      <c r="AW106" s="370">
        <f>储备!AY81</f>
        <v>0</v>
      </c>
      <c r="AX106" s="370">
        <f>储备!AZ81</f>
        <v>0</v>
      </c>
      <c r="AY106" s="370">
        <f>储备!BA81</f>
        <v>0</v>
      </c>
      <c r="AZ106" s="370">
        <f>储备!BB81</f>
        <v>0</v>
      </c>
      <c r="BA106" s="370">
        <f>储备!BC81</f>
        <v>28000</v>
      </c>
      <c r="BB106" s="370">
        <f>储备!BD81</f>
        <v>0</v>
      </c>
      <c r="BC106" s="370" t="str">
        <f>储备!BE81</f>
        <v>能源专班</v>
      </c>
      <c r="BD106" s="370" t="str">
        <f>储备!BF81</f>
        <v>州发改委</v>
      </c>
      <c r="BE106" s="370" t="str">
        <f>储备!BG81</f>
        <v>杨中能</v>
      </c>
      <c r="BF106" s="370" t="str">
        <f>储备!BH81</f>
        <v>阿克陶县</v>
      </c>
      <c r="BG106" s="370" t="str">
        <f>储备!BI81</f>
        <v>陈敬华</v>
      </c>
      <c r="BH106" s="370" t="str">
        <f>储备!BJ81</f>
        <v>阿克陶县发改委</v>
      </c>
      <c r="BI106" s="370" t="str">
        <f>储备!BK81</f>
        <v>马兆夏</v>
      </c>
      <c r="BJ106" s="370">
        <f>储备!BL81</f>
        <v>13899480521</v>
      </c>
      <c r="BK106" s="370">
        <f>储备!BM81</f>
        <v>0</v>
      </c>
      <c r="BL106" s="370">
        <f>储备!BN81</f>
        <v>0</v>
      </c>
      <c r="BM106" s="370">
        <f>储备!BO81</f>
        <v>0</v>
      </c>
      <c r="BN106" s="370">
        <f>储备!BP81</f>
        <v>0</v>
      </c>
      <c r="BO106" s="370">
        <f>储备!BQ81</f>
        <v>0</v>
      </c>
    </row>
    <row r="107" ht="42" customHeight="1" spans="1:67">
      <c r="A107" s="370">
        <f>储备!A92</f>
        <v>67</v>
      </c>
      <c r="B107" s="370">
        <f>储备!B92</f>
        <v>1</v>
      </c>
      <c r="C107" s="370" t="str">
        <f>储备!C92</f>
        <v>阿克陶县</v>
      </c>
      <c r="D107" s="370">
        <f>储备!D92</f>
        <v>1</v>
      </c>
      <c r="E107" s="370">
        <f>储备!E92</f>
        <v>557</v>
      </c>
      <c r="F107" s="370" t="str">
        <f>储备!F92</f>
        <v>阿克陶县2022年农村校舍安全保障长效机制自治区资金建设项目</v>
      </c>
      <c r="G107" s="370" t="str">
        <f>储备!G92</f>
        <v>新建学生宿舍建筑面积1990平方米及配套附属工程</v>
      </c>
      <c r="H107" s="370">
        <f>储备!H92</f>
        <v>557</v>
      </c>
      <c r="I107" s="370">
        <f>储备!I92</f>
        <v>0</v>
      </c>
      <c r="J107" s="370">
        <f>储备!J92</f>
        <v>557</v>
      </c>
      <c r="K107" s="370">
        <f>储备!K92</f>
        <v>1</v>
      </c>
      <c r="L107" s="370">
        <f>储备!L92</f>
        <v>1</v>
      </c>
      <c r="M107" s="370">
        <f>储备!M92</f>
        <v>1</v>
      </c>
      <c r="N107" s="370">
        <f>储备!N92</f>
        <v>1</v>
      </c>
      <c r="O107" s="370">
        <f>储备!O92</f>
        <v>1</v>
      </c>
      <c r="P107" s="370">
        <f>储备!P92</f>
        <v>0</v>
      </c>
      <c r="Q107" s="370">
        <f>储备!Q92</f>
        <v>1</v>
      </c>
      <c r="R107" s="370">
        <f>储备!R92</f>
        <v>0</v>
      </c>
      <c r="S107" s="370">
        <f>储备!T92</f>
        <v>0</v>
      </c>
      <c r="T107" s="370">
        <f>储备!V92</f>
        <v>1</v>
      </c>
      <c r="U107" s="370">
        <f>储备!W92</f>
        <v>557</v>
      </c>
      <c r="V107" s="370">
        <f>储备!X92</f>
        <v>557</v>
      </c>
      <c r="W107" s="370">
        <f>储备!Y92</f>
        <v>0</v>
      </c>
      <c r="X107" s="370">
        <f>储备!Z92</f>
        <v>557</v>
      </c>
      <c r="Y107" s="370">
        <f>储备!AA92</f>
        <v>500</v>
      </c>
      <c r="Z107" s="381">
        <f>储备!AB92</f>
        <v>0.897666068222621</v>
      </c>
      <c r="AA107" s="370">
        <f>储备!AC92</f>
        <v>0</v>
      </c>
      <c r="AB107" s="370">
        <f>储备!AD92</f>
        <v>1</v>
      </c>
      <c r="AC107" s="370">
        <f>储备!AE92</f>
        <v>492</v>
      </c>
      <c r="AD107" s="370">
        <f>储备!AF92</f>
        <v>0</v>
      </c>
      <c r="AE107" s="370">
        <f>储备!AG92</f>
        <v>417.75</v>
      </c>
      <c r="AF107" s="370">
        <f>储备!AH92</f>
        <v>82.25</v>
      </c>
      <c r="AG107" s="389">
        <f>储备!AI92</f>
        <v>44732</v>
      </c>
      <c r="AH107" s="370">
        <f>储备!AJ92</f>
        <v>1</v>
      </c>
      <c r="AI107" s="370">
        <f>储备!AK92</f>
        <v>0</v>
      </c>
      <c r="AJ107" s="370">
        <f>储备!AL92</f>
        <v>0</v>
      </c>
      <c r="AK107" s="370">
        <f>储备!AM92</f>
        <v>0</v>
      </c>
      <c r="AL107" s="381" t="e">
        <f>储备!AN92</f>
        <v>#DIV/0!</v>
      </c>
      <c r="AM107" s="370" t="str">
        <f>储备!AO92</f>
        <v>基础施工</v>
      </c>
      <c r="AN107" s="370">
        <f>储备!AP92</f>
        <v>0</v>
      </c>
      <c r="AO107" s="370">
        <f>储备!AQ92</f>
        <v>0</v>
      </c>
      <c r="AP107" s="370">
        <f>储备!AR92</f>
        <v>0</v>
      </c>
      <c r="AQ107" s="370">
        <f>储备!AS92</f>
        <v>0</v>
      </c>
      <c r="AR107" s="370">
        <f>储备!AT92</f>
        <v>0</v>
      </c>
      <c r="AS107" s="370">
        <f>储备!AU92</f>
        <v>557</v>
      </c>
      <c r="AT107" s="370">
        <f>储备!AV92</f>
        <v>0</v>
      </c>
      <c r="AU107" s="370">
        <f>储备!AW92</f>
        <v>557</v>
      </c>
      <c r="AV107" s="370">
        <f>储备!AX92</f>
        <v>0</v>
      </c>
      <c r="AW107" s="370">
        <f>储备!AY92</f>
        <v>0</v>
      </c>
      <c r="AX107" s="370">
        <f>储备!AZ92</f>
        <v>0</v>
      </c>
      <c r="AY107" s="370">
        <f>储备!BA92</f>
        <v>0</v>
      </c>
      <c r="AZ107" s="370">
        <f>储备!BB92</f>
        <v>0</v>
      </c>
      <c r="BA107" s="370">
        <f>储备!BC92</f>
        <v>0</v>
      </c>
      <c r="BB107" s="370">
        <f>储备!BD92</f>
        <v>0</v>
      </c>
      <c r="BC107" s="370" t="str">
        <f>储备!BE92</f>
        <v>教育专班</v>
      </c>
      <c r="BD107" s="370" t="str">
        <f>储备!BF92</f>
        <v>州教育局</v>
      </c>
      <c r="BE107" s="370" t="str">
        <f>储备!BG92</f>
        <v>阿依古丽·白仙阿里</v>
      </c>
      <c r="BF107" s="370" t="str">
        <f>储备!BH92</f>
        <v>阿克陶县</v>
      </c>
      <c r="BG107" s="370" t="str">
        <f>储备!BI92</f>
        <v>艾尼瓦尔·吾布力</v>
      </c>
      <c r="BH107" s="370" t="str">
        <f>储备!BJ92</f>
        <v>阿克陶县教育局</v>
      </c>
      <c r="BI107" s="370" t="str">
        <f>储备!BK92</f>
        <v>阿不都乃比·阿不都热依木</v>
      </c>
      <c r="BJ107" s="370">
        <f>储备!BL92</f>
        <v>13379707050</v>
      </c>
      <c r="BK107" s="370">
        <f>储备!BM92</f>
        <v>0</v>
      </c>
      <c r="BL107" s="370">
        <f>储备!BN92</f>
        <v>0</v>
      </c>
      <c r="BM107" s="370">
        <f>储备!BO92</f>
        <v>0</v>
      </c>
      <c r="BN107" s="370">
        <f>储备!BP92</f>
        <v>0</v>
      </c>
      <c r="BO107" s="370" t="str">
        <f>储备!BQ92</f>
        <v>5.8号新建转储备</v>
      </c>
    </row>
    <row r="108" ht="42" customHeight="1" spans="1:67">
      <c r="A108" s="370">
        <f>储备!A93</f>
        <v>68</v>
      </c>
      <c r="B108" s="370">
        <f>储备!B93</f>
        <v>1</v>
      </c>
      <c r="C108" s="370" t="str">
        <f>储备!C93</f>
        <v>阿克陶县</v>
      </c>
      <c r="D108" s="370">
        <f>储备!D93</f>
        <v>1</v>
      </c>
      <c r="E108" s="370">
        <f>储备!E93</f>
        <v>1000</v>
      </c>
      <c r="F108" s="370" t="str">
        <f>储备!F93</f>
        <v>阿克陶县新建团结小学建设项目</v>
      </c>
      <c r="G108" s="370" t="str">
        <f>储备!G93</f>
        <v>新建校舍23000平方米及配套附属设施</v>
      </c>
      <c r="H108" s="370">
        <f>储备!H93</f>
        <v>8750</v>
      </c>
      <c r="I108" s="370">
        <f>储备!I93</f>
        <v>0</v>
      </c>
      <c r="J108" s="370">
        <f>储备!J93</f>
        <v>8750</v>
      </c>
      <c r="K108" s="370">
        <f>储备!K93</f>
        <v>1</v>
      </c>
      <c r="L108" s="370">
        <f>储备!L93</f>
        <v>1</v>
      </c>
      <c r="M108" s="370">
        <f>储备!M93</f>
        <v>1</v>
      </c>
      <c r="N108" s="370">
        <f>储备!N93</f>
        <v>1</v>
      </c>
      <c r="O108" s="370">
        <f>储备!O93</f>
        <v>1</v>
      </c>
      <c r="P108" s="370">
        <f>储备!P93</f>
        <v>0</v>
      </c>
      <c r="Q108" s="370">
        <f>储备!Q93</f>
        <v>1</v>
      </c>
      <c r="R108" s="370">
        <f>储备!R93</f>
        <v>0</v>
      </c>
      <c r="S108" s="370">
        <f>储备!T93</f>
        <v>0</v>
      </c>
      <c r="T108" s="370">
        <f>储备!V93</f>
        <v>1</v>
      </c>
      <c r="U108" s="370">
        <f>储备!W93</f>
        <v>8750</v>
      </c>
      <c r="V108" s="370">
        <f>储备!X93</f>
        <v>8750</v>
      </c>
      <c r="W108" s="370">
        <f>储备!Y93</f>
        <v>0</v>
      </c>
      <c r="X108" s="370">
        <f>储备!Z93</f>
        <v>8750</v>
      </c>
      <c r="Y108" s="370">
        <f>储备!AA93</f>
        <v>500</v>
      </c>
      <c r="Z108" s="381">
        <f>储备!AB93</f>
        <v>0.0571428571428571</v>
      </c>
      <c r="AA108" s="370">
        <f>储备!AC93</f>
        <v>0</v>
      </c>
      <c r="AB108" s="370">
        <f>储备!AD93</f>
        <v>0</v>
      </c>
      <c r="AC108" s="370">
        <f>储备!AE93</f>
        <v>0</v>
      </c>
      <c r="AD108" s="370">
        <f>储备!AF93</f>
        <v>0</v>
      </c>
      <c r="AE108" s="370">
        <f>储备!AG93</f>
        <v>6562.5</v>
      </c>
      <c r="AF108" s="370">
        <f>储备!AH93</f>
        <v>-6062.5</v>
      </c>
      <c r="AG108" s="389">
        <f>储备!AI93</f>
        <v>44787</v>
      </c>
      <c r="AH108" s="370">
        <f>储备!AJ93</f>
        <v>1</v>
      </c>
      <c r="AI108" s="370">
        <f>储备!AK93</f>
        <v>0</v>
      </c>
      <c r="AJ108" s="370">
        <f>储备!AL93</f>
        <v>0</v>
      </c>
      <c r="AK108" s="370">
        <f>储备!AM93</f>
        <v>0</v>
      </c>
      <c r="AL108" s="381" t="e">
        <f>储备!AN93</f>
        <v>#DIV/0!</v>
      </c>
      <c r="AM108" s="370" t="str">
        <f>储备!AO93</f>
        <v>三通一平</v>
      </c>
      <c r="AN108" s="370">
        <f>储备!AP93</f>
        <v>0</v>
      </c>
      <c r="AO108" s="370">
        <f>储备!AQ93</f>
        <v>0</v>
      </c>
      <c r="AP108" s="370">
        <f>储备!AR93</f>
        <v>0</v>
      </c>
      <c r="AQ108" s="370">
        <f>储备!AS93</f>
        <v>0</v>
      </c>
      <c r="AR108" s="370">
        <f>储备!AT93</f>
        <v>0</v>
      </c>
      <c r="AS108" s="370">
        <f>储备!AU93</f>
        <v>8750</v>
      </c>
      <c r="AT108" s="370">
        <f>储备!AV93</f>
        <v>1000</v>
      </c>
      <c r="AU108" s="370">
        <f>储备!AW93</f>
        <v>0</v>
      </c>
      <c r="AV108" s="370">
        <f>储备!AX93</f>
        <v>750</v>
      </c>
      <c r="AW108" s="370">
        <f>储备!AY93</f>
        <v>0</v>
      </c>
      <c r="AX108" s="370">
        <f>储备!AZ93</f>
        <v>0</v>
      </c>
      <c r="AY108" s="370">
        <f>储备!BA93</f>
        <v>0</v>
      </c>
      <c r="AZ108" s="370">
        <f>储备!BB93</f>
        <v>7000</v>
      </c>
      <c r="BA108" s="370">
        <f>储备!BC93</f>
        <v>0</v>
      </c>
      <c r="BB108" s="370">
        <f>储备!BD93</f>
        <v>0</v>
      </c>
      <c r="BC108" s="370" t="str">
        <f>储备!BE93</f>
        <v>教育专班</v>
      </c>
      <c r="BD108" s="370" t="str">
        <f>储备!BF93</f>
        <v>州教育局</v>
      </c>
      <c r="BE108" s="370" t="str">
        <f>储备!BG93</f>
        <v>阿依古丽·白仙阿里</v>
      </c>
      <c r="BF108" s="370" t="str">
        <f>储备!BH93</f>
        <v>阿克陶县</v>
      </c>
      <c r="BG108" s="370" t="str">
        <f>储备!BI93</f>
        <v>艾尼瓦尔·吾布力</v>
      </c>
      <c r="BH108" s="370" t="str">
        <f>储备!BJ93</f>
        <v>阿克陶县教育局</v>
      </c>
      <c r="BI108" s="370" t="str">
        <f>储备!BK93</f>
        <v>阿不都乃比·阿不都热依木</v>
      </c>
      <c r="BJ108" s="370">
        <f>储备!BL93</f>
        <v>13379707050</v>
      </c>
      <c r="BK108" s="370">
        <f>储备!BM93</f>
        <v>0</v>
      </c>
      <c r="BL108" s="370">
        <f>储备!BN93</f>
        <v>0</v>
      </c>
      <c r="BM108" s="370">
        <f>储备!BO93</f>
        <v>0</v>
      </c>
      <c r="BN108" s="370">
        <f>储备!BP93</f>
        <v>0</v>
      </c>
      <c r="BO108" s="370">
        <f>储备!BQ93</f>
        <v>0</v>
      </c>
    </row>
    <row r="109" ht="42" customHeight="1" spans="1:67">
      <c r="A109" s="370">
        <f>储备!A94</f>
        <v>69</v>
      </c>
      <c r="B109" s="370">
        <f>储备!B94</f>
        <v>1</v>
      </c>
      <c r="C109" s="370" t="str">
        <f>储备!C94</f>
        <v>阿克陶县</v>
      </c>
      <c r="D109" s="370">
        <f>储备!D94</f>
        <v>0</v>
      </c>
      <c r="E109" s="370">
        <f>储备!E94</f>
        <v>0</v>
      </c>
      <c r="F109" s="370" t="str">
        <f>储备!F94</f>
        <v>阿克陶县优质职业教育基本建设工程项目后续补短板工程项目</v>
      </c>
      <c r="G109" s="370" t="str">
        <f>储备!G94</f>
        <v>新建职业学校基础配套附属工程</v>
      </c>
      <c r="H109" s="370">
        <f>储备!H94</f>
        <v>5000</v>
      </c>
      <c r="I109" s="370">
        <f>储备!I94</f>
        <v>0</v>
      </c>
      <c r="J109" s="370">
        <f>储备!J94</f>
        <v>5000</v>
      </c>
      <c r="K109" s="370">
        <f>储备!K94</f>
        <v>1</v>
      </c>
      <c r="L109" s="370">
        <f>储备!L94</f>
        <v>1</v>
      </c>
      <c r="M109" s="370">
        <f>储备!M94</f>
        <v>1</v>
      </c>
      <c r="N109" s="370">
        <f>储备!N94</f>
        <v>1</v>
      </c>
      <c r="O109" s="370">
        <f>储备!O94</f>
        <v>1</v>
      </c>
      <c r="P109" s="370">
        <f>储备!P94</f>
        <v>0</v>
      </c>
      <c r="Q109" s="370">
        <f>储备!Q94</f>
        <v>0</v>
      </c>
      <c r="R109" s="370">
        <f>储备!R94</f>
        <v>1</v>
      </c>
      <c r="S109" s="370">
        <f>储备!T94</f>
        <v>0</v>
      </c>
      <c r="T109" s="370">
        <f>储备!V94</f>
        <v>0</v>
      </c>
      <c r="U109" s="370">
        <f>储备!W94</f>
        <v>5000</v>
      </c>
      <c r="V109" s="370">
        <f>储备!X94</f>
        <v>0</v>
      </c>
      <c r="W109" s="370">
        <f>储备!Y94</f>
        <v>0</v>
      </c>
      <c r="X109" s="370">
        <f>储备!Z94</f>
        <v>0</v>
      </c>
      <c r="Y109" s="370">
        <f>储备!AA94</f>
        <v>0</v>
      </c>
      <c r="Z109" s="381">
        <f>储备!AB94</f>
        <v>0</v>
      </c>
      <c r="AA109" s="370">
        <f>储备!AC94</f>
        <v>0</v>
      </c>
      <c r="AB109" s="370">
        <f>储备!AD94</f>
        <v>0</v>
      </c>
      <c r="AC109" s="370">
        <f>储备!AE94</f>
        <v>0</v>
      </c>
      <c r="AD109" s="370">
        <f>储备!AF94</f>
        <v>0</v>
      </c>
      <c r="AE109" s="370">
        <f>储备!AG94</f>
        <v>0</v>
      </c>
      <c r="AF109" s="370">
        <f>储备!AH94</f>
        <v>0</v>
      </c>
      <c r="AG109" s="389">
        <f>储备!AI94</f>
        <v>44835</v>
      </c>
      <c r="AH109" s="370">
        <f>储备!AJ94</f>
        <v>0</v>
      </c>
      <c r="AI109" s="370">
        <f>储备!AK94</f>
        <v>0</v>
      </c>
      <c r="AJ109" s="370">
        <f>储备!AL94</f>
        <v>0</v>
      </c>
      <c r="AK109" s="370">
        <f>储备!AM94</f>
        <v>0</v>
      </c>
      <c r="AL109" s="381" t="e">
        <f>储备!AN94</f>
        <v>#DIV/0!</v>
      </c>
      <c r="AM109" s="370" t="str">
        <f>储备!AO94</f>
        <v>规划阶段，预计第三季度开工建设</v>
      </c>
      <c r="AN109" s="370">
        <f>储备!AP94</f>
        <v>0</v>
      </c>
      <c r="AO109" s="370">
        <f>储备!AQ94</f>
        <v>0</v>
      </c>
      <c r="AP109" s="370">
        <f>储备!AR94</f>
        <v>0</v>
      </c>
      <c r="AQ109" s="370">
        <f>储备!AS94</f>
        <v>0</v>
      </c>
      <c r="AR109" s="370">
        <f>储备!AT94</f>
        <v>0</v>
      </c>
      <c r="AS109" s="370">
        <f>储备!AU94</f>
        <v>5000</v>
      </c>
      <c r="AT109" s="370">
        <f>储备!AV94</f>
        <v>0</v>
      </c>
      <c r="AU109" s="370">
        <f>储备!AW94</f>
        <v>0</v>
      </c>
      <c r="AV109" s="370">
        <f>储备!AX94</f>
        <v>0</v>
      </c>
      <c r="AW109" s="370">
        <f>储备!AY94</f>
        <v>0</v>
      </c>
      <c r="AX109" s="370">
        <f>储备!AZ94</f>
        <v>0</v>
      </c>
      <c r="AY109" s="370">
        <f>储备!BA94</f>
        <v>0</v>
      </c>
      <c r="AZ109" s="370">
        <f>储备!BB94</f>
        <v>5000</v>
      </c>
      <c r="BA109" s="370">
        <f>储备!BC94</f>
        <v>0</v>
      </c>
      <c r="BB109" s="370">
        <f>储备!BD94</f>
        <v>0</v>
      </c>
      <c r="BC109" s="370" t="str">
        <f>储备!BE94</f>
        <v>教育专班</v>
      </c>
      <c r="BD109" s="370" t="str">
        <f>储备!BF94</f>
        <v>州教育局</v>
      </c>
      <c r="BE109" s="370" t="str">
        <f>储备!BG94</f>
        <v>阿依古丽·白仙阿里</v>
      </c>
      <c r="BF109" s="370" t="str">
        <f>储备!BH94</f>
        <v>阿克陶县</v>
      </c>
      <c r="BG109" s="370" t="str">
        <f>储备!BI94</f>
        <v>艾尼瓦尔·吾布力</v>
      </c>
      <c r="BH109" s="370" t="str">
        <f>储备!BJ94</f>
        <v>阿克陶县教育局</v>
      </c>
      <c r="BI109" s="370" t="str">
        <f>储备!BK94</f>
        <v>阿不都乃比·阿不都热依木</v>
      </c>
      <c r="BJ109" s="370">
        <f>储备!BL94</f>
        <v>13379707050</v>
      </c>
      <c r="BK109" s="370">
        <f>储备!BM94</f>
        <v>0</v>
      </c>
      <c r="BL109" s="370">
        <f>储备!BN94</f>
        <v>0</v>
      </c>
      <c r="BM109" s="370">
        <f>储备!BO94</f>
        <v>0</v>
      </c>
      <c r="BN109" s="370">
        <f>储备!BP94</f>
        <v>0</v>
      </c>
      <c r="BO109" s="370" t="str">
        <f>储备!BQ94</f>
        <v>5.8号调整</v>
      </c>
    </row>
    <row r="110" ht="42" customHeight="1" spans="1:67">
      <c r="A110" s="370">
        <f>储备!A95</f>
        <v>70</v>
      </c>
      <c r="B110" s="370">
        <f>储备!B95</f>
        <v>1</v>
      </c>
      <c r="C110" s="370" t="str">
        <f>储备!C95</f>
        <v>阿克陶县</v>
      </c>
      <c r="D110" s="370">
        <f>储备!D95</f>
        <v>0</v>
      </c>
      <c r="E110" s="370">
        <f>储备!E95</f>
        <v>0</v>
      </c>
      <c r="F110" s="370" t="str">
        <f>储备!F95</f>
        <v>阿克陶县易地扶贫搬迁丝路佳苑幼儿园教学楼建设项目</v>
      </c>
      <c r="G110" s="370" t="str">
        <f>储备!G95</f>
        <v>新建幼儿园建筑面积3000平方米</v>
      </c>
      <c r="H110" s="370">
        <f>储备!H95</f>
        <v>1250</v>
      </c>
      <c r="I110" s="370">
        <f>储备!I95</f>
        <v>0</v>
      </c>
      <c r="J110" s="370">
        <f>储备!J95</f>
        <v>1250</v>
      </c>
      <c r="K110" s="370">
        <f>储备!K95</f>
        <v>1</v>
      </c>
      <c r="L110" s="370">
        <f>储备!L95</f>
        <v>1</v>
      </c>
      <c r="M110" s="370">
        <f>储备!M95</f>
        <v>1</v>
      </c>
      <c r="N110" s="370">
        <f>储备!N95</f>
        <v>1</v>
      </c>
      <c r="O110" s="370">
        <f>储备!O95</f>
        <v>1</v>
      </c>
      <c r="P110" s="370">
        <f>储备!P95</f>
        <v>0</v>
      </c>
      <c r="Q110" s="370">
        <f>储备!Q95</f>
        <v>1</v>
      </c>
      <c r="R110" s="370">
        <f>储备!R95</f>
        <v>0</v>
      </c>
      <c r="S110" s="370">
        <f>储备!T95</f>
        <v>0</v>
      </c>
      <c r="T110" s="370">
        <f>储备!V95</f>
        <v>0</v>
      </c>
      <c r="U110" s="370">
        <f>储备!W95</f>
        <v>1250</v>
      </c>
      <c r="V110" s="370">
        <f>储备!X95</f>
        <v>1250</v>
      </c>
      <c r="W110" s="370">
        <f>储备!Y95</f>
        <v>0</v>
      </c>
      <c r="X110" s="370">
        <f>储备!Z95</f>
        <v>0</v>
      </c>
      <c r="Y110" s="370">
        <f>储备!AA95</f>
        <v>0</v>
      </c>
      <c r="Z110" s="381">
        <f>储备!AB95</f>
        <v>0</v>
      </c>
      <c r="AA110" s="370">
        <f>储备!AC95</f>
        <v>0</v>
      </c>
      <c r="AB110" s="370">
        <f>储备!AD95</f>
        <v>0</v>
      </c>
      <c r="AC110" s="370">
        <f>储备!AE95</f>
        <v>0</v>
      </c>
      <c r="AD110" s="370">
        <f>储备!AF95</f>
        <v>0</v>
      </c>
      <c r="AE110" s="370">
        <f>储备!AG95</f>
        <v>0</v>
      </c>
      <c r="AF110" s="370">
        <f>储备!AH95</f>
        <v>0</v>
      </c>
      <c r="AG110" s="389">
        <f>储备!AI95</f>
        <v>44864</v>
      </c>
      <c r="AH110" s="370">
        <f>储备!AJ95</f>
        <v>0</v>
      </c>
      <c r="AI110" s="370">
        <f>储备!AK95</f>
        <v>0</v>
      </c>
      <c r="AJ110" s="370">
        <f>储备!AL95</f>
        <v>0</v>
      </c>
      <c r="AK110" s="370">
        <f>储备!AM95</f>
        <v>0</v>
      </c>
      <c r="AL110" s="381" t="e">
        <f>储备!AN95</f>
        <v>#DIV/0!</v>
      </c>
      <c r="AM110" s="370">
        <f>储备!AO95</f>
        <v>0</v>
      </c>
      <c r="AN110" s="370">
        <f>储备!AP95</f>
        <v>0</v>
      </c>
      <c r="AO110" s="370">
        <f>储备!AQ95</f>
        <v>0</v>
      </c>
      <c r="AP110" s="370" t="str">
        <f>储备!AR95</f>
        <v>到位资金400万，剩余资金未到位，无法实施</v>
      </c>
      <c r="AQ110" s="370">
        <f>储备!AS95</f>
        <v>0</v>
      </c>
      <c r="AR110" s="370">
        <f>储备!AT95</f>
        <v>0</v>
      </c>
      <c r="AS110" s="370">
        <f>储备!AU95</f>
        <v>1250</v>
      </c>
      <c r="AT110" s="370">
        <f>储备!AV95</f>
        <v>0</v>
      </c>
      <c r="AU110" s="370">
        <f>储备!AW95</f>
        <v>0</v>
      </c>
      <c r="AV110" s="370">
        <f>储备!AX95</f>
        <v>0</v>
      </c>
      <c r="AW110" s="370">
        <f>储备!AY95</f>
        <v>0</v>
      </c>
      <c r="AX110" s="370">
        <f>储备!AZ95</f>
        <v>0</v>
      </c>
      <c r="AY110" s="370">
        <f>储备!BA95</f>
        <v>0</v>
      </c>
      <c r="AZ110" s="370">
        <f>储备!BB95</f>
        <v>0</v>
      </c>
      <c r="BA110" s="370">
        <f>储备!BC95</f>
        <v>0</v>
      </c>
      <c r="BB110" s="370">
        <f>储备!BD95</f>
        <v>1250</v>
      </c>
      <c r="BC110" s="370" t="str">
        <f>储备!BE95</f>
        <v>教育专班</v>
      </c>
      <c r="BD110" s="370" t="str">
        <f>储备!BF95</f>
        <v>州教育局</v>
      </c>
      <c r="BE110" s="370" t="str">
        <f>储备!BG95</f>
        <v>阿依古丽·白仙阿里</v>
      </c>
      <c r="BF110" s="370" t="str">
        <f>储备!BH95</f>
        <v>阿克陶县</v>
      </c>
      <c r="BG110" s="370" t="str">
        <f>储备!BI95</f>
        <v>艾尼瓦尔·吾布力</v>
      </c>
      <c r="BH110" s="370" t="str">
        <f>储备!BJ95</f>
        <v>阿克陶县教育局</v>
      </c>
      <c r="BI110" s="370" t="str">
        <f>储备!BK95</f>
        <v>阿不都乃比·阿不都热依木</v>
      </c>
      <c r="BJ110" s="370">
        <f>储备!BL95</f>
        <v>13379707050</v>
      </c>
      <c r="BK110" s="370">
        <f>储备!BM95</f>
        <v>0</v>
      </c>
      <c r="BL110" s="370">
        <f>储备!BN95</f>
        <v>0</v>
      </c>
      <c r="BM110" s="370">
        <f>储备!BO95</f>
        <v>0</v>
      </c>
      <c r="BN110" s="370">
        <f>储备!BP95</f>
        <v>0</v>
      </c>
      <c r="BO110" s="370" t="str">
        <f>储备!BQ95</f>
        <v>6.19日替换</v>
      </c>
    </row>
    <row r="111" ht="42" customHeight="1" spans="1:67">
      <c r="A111" s="370">
        <f>储备!A137</f>
        <v>107</v>
      </c>
      <c r="B111" s="370">
        <f>储备!B137</f>
        <v>1</v>
      </c>
      <c r="C111" s="370" t="str">
        <f>储备!C137</f>
        <v>阿克陶县</v>
      </c>
      <c r="D111" s="370">
        <f>储备!D137</f>
        <v>1</v>
      </c>
      <c r="E111" s="370">
        <f>储备!E137</f>
        <v>590</v>
      </c>
      <c r="F111" s="370" t="str">
        <f>储备!F137</f>
        <v>阿克陶县阿克陶镇示范街打造项目</v>
      </c>
      <c r="G111" s="370" t="str">
        <f>储备!G137</f>
        <v>新建硬化道路长2.2公里，路面宽3米；对3公里道路及沿路进行提升改造</v>
      </c>
      <c r="H111" s="370">
        <f>储备!H137</f>
        <v>590</v>
      </c>
      <c r="I111" s="370">
        <f>储备!I137</f>
        <v>0</v>
      </c>
      <c r="J111" s="370">
        <f>储备!J137</f>
        <v>590</v>
      </c>
      <c r="K111" s="370">
        <f>储备!K137</f>
        <v>1</v>
      </c>
      <c r="L111" s="370">
        <f>储备!L137</f>
        <v>1</v>
      </c>
      <c r="M111" s="370">
        <f>储备!M137</f>
        <v>1</v>
      </c>
      <c r="N111" s="370">
        <f>储备!N137</f>
        <v>1</v>
      </c>
      <c r="O111" s="370">
        <f>储备!O137</f>
        <v>1</v>
      </c>
      <c r="P111" s="370">
        <f>储备!P137</f>
        <v>0</v>
      </c>
      <c r="Q111" s="370">
        <f>储备!Q137</f>
        <v>1</v>
      </c>
      <c r="R111" s="370">
        <f>储备!R137</f>
        <v>0</v>
      </c>
      <c r="S111" s="370">
        <f>储备!T137</f>
        <v>0</v>
      </c>
      <c r="T111" s="370">
        <f>储备!V137</f>
        <v>1</v>
      </c>
      <c r="U111" s="370">
        <f>储备!W137</f>
        <v>590</v>
      </c>
      <c r="V111" s="370">
        <f>储备!X137</f>
        <v>590</v>
      </c>
      <c r="W111" s="370">
        <f>储备!Y137</f>
        <v>0</v>
      </c>
      <c r="X111" s="370">
        <f>储备!Z137</f>
        <v>590</v>
      </c>
      <c r="Y111" s="370">
        <f>储备!AA137</f>
        <v>590</v>
      </c>
      <c r="Z111" s="381">
        <f>储备!AB137</f>
        <v>1</v>
      </c>
      <c r="AA111" s="370">
        <f>储备!AC137</f>
        <v>0</v>
      </c>
      <c r="AB111" s="370">
        <f>储备!AD137</f>
        <v>1</v>
      </c>
      <c r="AC111" s="370">
        <f>储备!AE137</f>
        <v>406</v>
      </c>
      <c r="AD111" s="370">
        <f>储备!AF137</f>
        <v>0</v>
      </c>
      <c r="AE111" s="370">
        <f>储备!AG137</f>
        <v>442.5</v>
      </c>
      <c r="AF111" s="370">
        <f>储备!AH137</f>
        <v>147.5</v>
      </c>
      <c r="AG111" s="389">
        <f>储备!AI137</f>
        <v>44681</v>
      </c>
      <c r="AH111" s="370">
        <f>储备!AJ137</f>
        <v>1</v>
      </c>
      <c r="AI111" s="370">
        <f>储备!AK137</f>
        <v>0</v>
      </c>
      <c r="AJ111" s="370">
        <f>储备!AL137</f>
        <v>0</v>
      </c>
      <c r="AK111" s="370">
        <f>储备!AM137</f>
        <v>0</v>
      </c>
      <c r="AL111" s="381" t="e">
        <f>储备!AN137</f>
        <v>#DIV/0!</v>
      </c>
      <c r="AM111" s="370" t="str">
        <f>储备!AO137</f>
        <v>完工</v>
      </c>
      <c r="AN111" s="370">
        <f>储备!AP137</f>
        <v>0</v>
      </c>
      <c r="AO111" s="370">
        <f>储备!AQ137</f>
        <v>0</v>
      </c>
      <c r="AP111" s="370">
        <f>储备!AR137</f>
        <v>0</v>
      </c>
      <c r="AQ111" s="370">
        <f>储备!AS137</f>
        <v>0</v>
      </c>
      <c r="AR111" s="370">
        <f>储备!AT137</f>
        <v>0</v>
      </c>
      <c r="AS111" s="370">
        <f>储备!AU137</f>
        <v>590</v>
      </c>
      <c r="AT111" s="370">
        <f>储备!AV137</f>
        <v>0</v>
      </c>
      <c r="AU111" s="370">
        <f>储备!AW137</f>
        <v>0</v>
      </c>
      <c r="AV111" s="370">
        <f>储备!AX137</f>
        <v>0</v>
      </c>
      <c r="AW111" s="370">
        <f>储备!AY137</f>
        <v>590</v>
      </c>
      <c r="AX111" s="370">
        <f>储备!AZ137</f>
        <v>0</v>
      </c>
      <c r="AY111" s="370">
        <f>储备!BA137</f>
        <v>0</v>
      </c>
      <c r="AZ111" s="370">
        <f>储备!BB137</f>
        <v>0</v>
      </c>
      <c r="BA111" s="370">
        <f>储备!BC137</f>
        <v>0</v>
      </c>
      <c r="BB111" s="370">
        <f>储备!BD137</f>
        <v>0</v>
      </c>
      <c r="BC111" s="370" t="str">
        <f>储备!BE137</f>
        <v>住房和城乡建设专班</v>
      </c>
      <c r="BD111" s="370" t="str">
        <f>储备!BF137</f>
        <v>州住建局</v>
      </c>
      <c r="BE111" s="370" t="str">
        <f>储备!BG137</f>
        <v>王海江</v>
      </c>
      <c r="BF111" s="370" t="str">
        <f>储备!BH137</f>
        <v>阿克陶县</v>
      </c>
      <c r="BG111" s="370" t="str">
        <f>储备!BI137</f>
        <v>艾尼瓦尔·吾布力</v>
      </c>
      <c r="BH111" s="370" t="str">
        <f>储备!BJ137</f>
        <v>阿克陶镇人民政府</v>
      </c>
      <c r="BI111" s="370" t="str">
        <f>储备!BK137</f>
        <v>李晖</v>
      </c>
      <c r="BJ111" s="370">
        <f>储备!BL137</f>
        <v>13779603955</v>
      </c>
      <c r="BK111" s="370">
        <f>储备!BM137</f>
        <v>0</v>
      </c>
      <c r="BL111" s="370">
        <f>储备!BN137</f>
        <v>0</v>
      </c>
      <c r="BM111" s="370">
        <f>储备!BO137</f>
        <v>0</v>
      </c>
      <c r="BN111" s="370">
        <f>储备!BP137</f>
        <v>0</v>
      </c>
      <c r="BO111" s="370" t="str">
        <f>储备!BQ137</f>
        <v>6.19日替换</v>
      </c>
    </row>
    <row r="112" ht="42" customHeight="1" spans="1:67">
      <c r="A112" s="370">
        <f>储备!A105</f>
        <v>79</v>
      </c>
      <c r="B112" s="370">
        <f>储备!B105</f>
        <v>1</v>
      </c>
      <c r="C112" s="370" t="str">
        <f>储备!C105</f>
        <v>阿克陶县</v>
      </c>
      <c r="D112" s="370">
        <f>储备!D105</f>
        <v>0</v>
      </c>
      <c r="E112" s="370">
        <f>储备!E105</f>
        <v>0</v>
      </c>
      <c r="F112" s="370" t="str">
        <f>储备!F105</f>
        <v>克州阿克陶县维吾尔医医院中医康复中心建设项目</v>
      </c>
      <c r="G112" s="370" t="str">
        <f>储备!G105</f>
        <v>新建维吾尔医医院中医康复中心1栋，建设面积5000平方米及配套设施</v>
      </c>
      <c r="H112" s="370">
        <f>储备!H105</f>
        <v>3000</v>
      </c>
      <c r="I112" s="370">
        <f>储备!I105</f>
        <v>0</v>
      </c>
      <c r="J112" s="370">
        <f>储备!J105</f>
        <v>3000</v>
      </c>
      <c r="K112" s="370">
        <f>储备!K105</f>
        <v>1</v>
      </c>
      <c r="L112" s="370">
        <f>储备!L105</f>
        <v>1</v>
      </c>
      <c r="M112" s="370">
        <f>储备!M105</f>
        <v>1</v>
      </c>
      <c r="N112" s="370">
        <f>储备!N105</f>
        <v>1</v>
      </c>
      <c r="O112" s="370">
        <f>储备!O105</f>
        <v>1</v>
      </c>
      <c r="P112" s="370">
        <f>储备!P105</f>
        <v>0</v>
      </c>
      <c r="Q112" s="370">
        <f>储备!Q105</f>
        <v>0</v>
      </c>
      <c r="R112" s="370">
        <f>储备!R105</f>
        <v>1</v>
      </c>
      <c r="S112" s="370">
        <f>储备!T105</f>
        <v>0</v>
      </c>
      <c r="T112" s="370">
        <f>储备!V105</f>
        <v>0</v>
      </c>
      <c r="U112" s="370">
        <f>储备!W105</f>
        <v>3000</v>
      </c>
      <c r="V112" s="370">
        <f>储备!X105</f>
        <v>0</v>
      </c>
      <c r="W112" s="370">
        <f>储备!Y105</f>
        <v>0</v>
      </c>
      <c r="X112" s="370">
        <f>储备!Z105</f>
        <v>0</v>
      </c>
      <c r="Y112" s="370">
        <f>储备!AA105</f>
        <v>0</v>
      </c>
      <c r="Z112" s="381">
        <f>储备!AB105</f>
        <v>0</v>
      </c>
      <c r="AA112" s="370">
        <f>储备!AC105</f>
        <v>0</v>
      </c>
      <c r="AB112" s="370">
        <f>储备!AD105</f>
        <v>0</v>
      </c>
      <c r="AC112" s="370">
        <f>储备!AE105</f>
        <v>0</v>
      </c>
      <c r="AD112" s="370">
        <f>储备!AF105</f>
        <v>0</v>
      </c>
      <c r="AE112" s="370">
        <f>储备!AG105</f>
        <v>0</v>
      </c>
      <c r="AF112" s="370">
        <f>储备!AH105</f>
        <v>0</v>
      </c>
      <c r="AG112" s="389">
        <f>储备!AI105</f>
        <v>44835</v>
      </c>
      <c r="AH112" s="370">
        <f>储备!AJ105</f>
        <v>0</v>
      </c>
      <c r="AI112" s="370">
        <f>储备!AK105</f>
        <v>0</v>
      </c>
      <c r="AJ112" s="370">
        <f>储备!AL105</f>
        <v>0</v>
      </c>
      <c r="AK112" s="370">
        <f>储备!AM105</f>
        <v>0</v>
      </c>
      <c r="AL112" s="381" t="e">
        <f>储备!AN105</f>
        <v>#DIV/0!</v>
      </c>
      <c r="AM112" s="370">
        <f>储备!AO105</f>
        <v>0</v>
      </c>
      <c r="AN112" s="370">
        <f>储备!AP105</f>
        <v>0</v>
      </c>
      <c r="AO112" s="370">
        <f>储备!AQ105</f>
        <v>0</v>
      </c>
      <c r="AP112" s="370">
        <f>储备!AR105</f>
        <v>0</v>
      </c>
      <c r="AQ112" s="370">
        <f>储备!AS105</f>
        <v>0</v>
      </c>
      <c r="AR112" s="370">
        <f>储备!AT105</f>
        <v>0</v>
      </c>
      <c r="AS112" s="370">
        <f>储备!AU105</f>
        <v>3000</v>
      </c>
      <c r="AT112" s="370">
        <f>储备!AV105</f>
        <v>3000</v>
      </c>
      <c r="AU112" s="370">
        <f>储备!AW105</f>
        <v>0</v>
      </c>
      <c r="AV112" s="370">
        <f>储备!AX105</f>
        <v>0</v>
      </c>
      <c r="AW112" s="370">
        <f>储备!AY105</f>
        <v>0</v>
      </c>
      <c r="AX112" s="370">
        <f>储备!AZ105</f>
        <v>0</v>
      </c>
      <c r="AY112" s="370">
        <f>储备!BA105</f>
        <v>0</v>
      </c>
      <c r="AZ112" s="370">
        <f>储备!BB105</f>
        <v>0</v>
      </c>
      <c r="BA112" s="370">
        <f>储备!BC105</f>
        <v>0</v>
      </c>
      <c r="BB112" s="370">
        <f>储备!BD105</f>
        <v>0</v>
      </c>
      <c r="BC112" s="370" t="str">
        <f>储备!BE105</f>
        <v>卫生专班</v>
      </c>
      <c r="BD112" s="370" t="str">
        <f>储备!BF105</f>
        <v>州卫健委</v>
      </c>
      <c r="BE112" s="370" t="str">
        <f>储备!BG105</f>
        <v>王良森</v>
      </c>
      <c r="BF112" s="370" t="str">
        <f>储备!BH105</f>
        <v>阿克陶县</v>
      </c>
      <c r="BG112" s="370" t="str">
        <f>储备!BI105</f>
        <v>王峰</v>
      </c>
      <c r="BH112" s="370" t="str">
        <f>储备!BJ105</f>
        <v>阿克陶县卫健委</v>
      </c>
      <c r="BI112" s="370" t="str">
        <f>储备!BK105</f>
        <v>蒋心灵</v>
      </c>
      <c r="BJ112" s="370">
        <f>储备!BL105</f>
        <v>13899491588</v>
      </c>
      <c r="BK112" s="370">
        <f>储备!BM105</f>
        <v>0</v>
      </c>
      <c r="BL112" s="370">
        <f>储备!BN105</f>
        <v>0</v>
      </c>
      <c r="BM112" s="370">
        <f>储备!BO105</f>
        <v>0</v>
      </c>
      <c r="BN112" s="370">
        <f>储备!BP105</f>
        <v>0</v>
      </c>
      <c r="BO112" s="370">
        <f>储备!BQ105</f>
        <v>0</v>
      </c>
    </row>
    <row r="113" ht="42" customHeight="1" spans="1:67">
      <c r="A113" s="370">
        <f>储备!A117</f>
        <v>89</v>
      </c>
      <c r="B113" s="370">
        <f>储备!B117</f>
        <v>1</v>
      </c>
      <c r="C113" s="370" t="str">
        <f>储备!C117</f>
        <v>阿克陶县</v>
      </c>
      <c r="D113" s="370">
        <f>储备!D117</f>
        <v>1</v>
      </c>
      <c r="E113" s="370">
        <f>储备!E117</f>
        <v>3000</v>
      </c>
      <c r="F113" s="370" t="str">
        <f>储备!F117</f>
        <v>克州阿克陶县奥依塔克冰川公园景区亚曼达拉河谷基础设施建设项目</v>
      </c>
      <c r="G113" s="370" t="str">
        <f>储备!G117</f>
        <v>新建游客服务用房3000平方米、自驾营地2000平方米、游步道20公里及配套附属设施建设</v>
      </c>
      <c r="H113" s="370">
        <f>储备!H117</f>
        <v>20000</v>
      </c>
      <c r="I113" s="370">
        <f>储备!I117</f>
        <v>0</v>
      </c>
      <c r="J113" s="370">
        <f>储备!J117</f>
        <v>6000</v>
      </c>
      <c r="K113" s="370">
        <f>储备!K117</f>
        <v>1</v>
      </c>
      <c r="L113" s="370">
        <f>储备!L117</f>
        <v>1</v>
      </c>
      <c r="M113" s="370">
        <f>储备!M117</f>
        <v>1</v>
      </c>
      <c r="N113" s="370">
        <f>储备!N117</f>
        <v>1</v>
      </c>
      <c r="O113" s="370">
        <f>储备!O117</f>
        <v>1</v>
      </c>
      <c r="P113" s="370">
        <f>储备!P117</f>
        <v>0</v>
      </c>
      <c r="Q113" s="370">
        <f>储备!Q117</f>
        <v>1</v>
      </c>
      <c r="R113" s="370">
        <f>储备!R117</f>
        <v>0</v>
      </c>
      <c r="S113" s="370">
        <f>储备!T117</f>
        <v>1</v>
      </c>
      <c r="T113" s="370">
        <f>储备!V117</f>
        <v>1</v>
      </c>
      <c r="U113" s="370">
        <f>储备!W117</f>
        <v>6000</v>
      </c>
      <c r="V113" s="370">
        <f>储备!X117</f>
        <v>6000</v>
      </c>
      <c r="W113" s="370">
        <f>储备!Y117</f>
        <v>0.000166666666666667</v>
      </c>
      <c r="X113" s="370">
        <f>储备!Z117</f>
        <v>6000</v>
      </c>
      <c r="Y113" s="370">
        <f>储备!AA117</f>
        <v>1000</v>
      </c>
      <c r="Z113" s="381">
        <f>储备!AB117</f>
        <v>0.166666666666667</v>
      </c>
      <c r="AA113" s="370">
        <f>储备!AC117</f>
        <v>0</v>
      </c>
      <c r="AB113" s="370">
        <f>储备!AD117</f>
        <v>1</v>
      </c>
      <c r="AC113" s="370">
        <f>储备!AE117</f>
        <v>0</v>
      </c>
      <c r="AD113" s="370">
        <f>储备!AF117</f>
        <v>0</v>
      </c>
      <c r="AE113" s="370">
        <f>储备!AG117</f>
        <v>4500</v>
      </c>
      <c r="AF113" s="370">
        <f>储备!AH117</f>
        <v>-3500</v>
      </c>
      <c r="AG113" s="389">
        <f>储备!AI117</f>
        <v>44816</v>
      </c>
      <c r="AH113" s="370">
        <f>储备!AJ117</f>
        <v>1</v>
      </c>
      <c r="AI113" s="370">
        <f>储备!AK117</f>
        <v>0</v>
      </c>
      <c r="AJ113" s="370">
        <f>储备!AL117</f>
        <v>0</v>
      </c>
      <c r="AK113" s="370">
        <f>储备!AM117</f>
        <v>0</v>
      </c>
      <c r="AL113" s="381" t="e">
        <f>储备!AN117</f>
        <v>#DIV/0!</v>
      </c>
      <c r="AM113" s="370">
        <f>储备!AO117</f>
        <v>0</v>
      </c>
      <c r="AN113" s="370">
        <f>储备!AP117</f>
        <v>0</v>
      </c>
      <c r="AO113" s="370">
        <f>储备!AQ117</f>
        <v>0</v>
      </c>
      <c r="AP113" s="370" t="str">
        <f>储备!AR117</f>
        <v>项目用地涉及风景名胜区规划和“全国土地第三次调查”</v>
      </c>
      <c r="AQ113" s="370" t="str">
        <f>储备!AS117</f>
        <v>州自然资源局、自治区自然资源局</v>
      </c>
      <c r="AR113" s="370" t="str">
        <f>储备!AT117</f>
        <v>县自然资源局</v>
      </c>
      <c r="AS113" s="370">
        <f>储备!AU117</f>
        <v>6000</v>
      </c>
      <c r="AT113" s="370">
        <f>储备!AV117</f>
        <v>0</v>
      </c>
      <c r="AU113" s="370">
        <f>储备!AW117</f>
        <v>0</v>
      </c>
      <c r="AV113" s="370">
        <f>储备!AX117</f>
        <v>0</v>
      </c>
      <c r="AW113" s="370">
        <f>储备!AY117</f>
        <v>0</v>
      </c>
      <c r="AX113" s="370">
        <f>储备!AZ117</f>
        <v>0</v>
      </c>
      <c r="AY113" s="370">
        <f>储备!BA117</f>
        <v>6000</v>
      </c>
      <c r="AZ113" s="370">
        <f>储备!BB117</f>
        <v>0</v>
      </c>
      <c r="BA113" s="370">
        <f>储备!BC117</f>
        <v>0</v>
      </c>
      <c r="BB113" s="370">
        <f>储备!BD117</f>
        <v>0</v>
      </c>
      <c r="BC113" s="370" t="str">
        <f>储备!BE117</f>
        <v>文化体育旅游专班</v>
      </c>
      <c r="BD113" s="370" t="str">
        <f>储备!BF117</f>
        <v>州文旅局</v>
      </c>
      <c r="BE113" s="370" t="str">
        <f>储备!BG117</f>
        <v>马中阳</v>
      </c>
      <c r="BF113" s="370" t="str">
        <f>储备!BH117</f>
        <v>阿克陶县</v>
      </c>
      <c r="BG113" s="370" t="str">
        <f>储备!BI117</f>
        <v>张伟</v>
      </c>
      <c r="BH113" s="370" t="str">
        <f>储备!BJ117</f>
        <v>阿克陶县文旅局</v>
      </c>
      <c r="BI113" s="370" t="str">
        <f>储备!BK117</f>
        <v>冯东明</v>
      </c>
      <c r="BJ113" s="370">
        <f>储备!BL117</f>
        <v>13899485857</v>
      </c>
      <c r="BK113" s="370">
        <f>储备!BM117</f>
        <v>0</v>
      </c>
      <c r="BL113" s="370">
        <f>储备!BN117</f>
        <v>0</v>
      </c>
      <c r="BM113" s="370">
        <f>储备!BO117</f>
        <v>0</v>
      </c>
      <c r="BN113" s="370">
        <f>储备!BP117</f>
        <v>0</v>
      </c>
      <c r="BO113" s="370">
        <f>储备!BQ117</f>
        <v>0</v>
      </c>
    </row>
    <row r="114" ht="42" customHeight="1" spans="1:67">
      <c r="A114" s="370">
        <f>储备!A118</f>
        <v>90</v>
      </c>
      <c r="B114" s="370">
        <f>储备!B118</f>
        <v>1</v>
      </c>
      <c r="C114" s="370" t="str">
        <f>储备!C118</f>
        <v>阿克陶县</v>
      </c>
      <c r="D114" s="370">
        <f>储备!D118</f>
        <v>1</v>
      </c>
      <c r="E114" s="370">
        <f>储备!E118</f>
        <v>3000</v>
      </c>
      <c r="F114" s="370" t="str">
        <f>储备!F118</f>
        <v>克州阿克陶县木吉旅游公共服务设施建设项目</v>
      </c>
      <c r="G114" s="370" t="str">
        <f>储备!G118</f>
        <v>建设旅游公共服务基础设施</v>
      </c>
      <c r="H114" s="370">
        <f>储备!H118</f>
        <v>3750</v>
      </c>
      <c r="I114" s="370">
        <f>储备!I118</f>
        <v>0</v>
      </c>
      <c r="J114" s="370">
        <f>储备!J118</f>
        <v>3750</v>
      </c>
      <c r="K114" s="370">
        <f>储备!K118</f>
        <v>0</v>
      </c>
      <c r="L114" s="370">
        <f>储备!L118</f>
        <v>0</v>
      </c>
      <c r="M114" s="370">
        <f>储备!M118</f>
        <v>0</v>
      </c>
      <c r="N114" s="370">
        <f>储备!N118</f>
        <v>1</v>
      </c>
      <c r="O114" s="370">
        <f>储备!O118</f>
        <v>1</v>
      </c>
      <c r="P114" s="370">
        <f>储备!P118</f>
        <v>0</v>
      </c>
      <c r="Q114" s="370">
        <f>储备!Q118</f>
        <v>1</v>
      </c>
      <c r="R114" s="370">
        <f>储备!R118</f>
        <v>0</v>
      </c>
      <c r="S114" s="370">
        <f>储备!T118</f>
        <v>0</v>
      </c>
      <c r="T114" s="370">
        <f>储备!V118</f>
        <v>1</v>
      </c>
      <c r="U114" s="370">
        <f>储备!W118</f>
        <v>3750</v>
      </c>
      <c r="V114" s="370">
        <f>储备!X118</f>
        <v>3750</v>
      </c>
      <c r="W114" s="370">
        <f>储备!Y118</f>
        <v>0</v>
      </c>
      <c r="X114" s="370">
        <f>储备!Z118</f>
        <v>3750</v>
      </c>
      <c r="Y114" s="370">
        <f>储备!AA118</f>
        <v>1000</v>
      </c>
      <c r="Z114" s="381">
        <f>储备!AB118</f>
        <v>0.266666666666667</v>
      </c>
      <c r="AA114" s="370">
        <f>储备!AC118</f>
        <v>0</v>
      </c>
      <c r="AB114" s="370">
        <f>储备!AD118</f>
        <v>1</v>
      </c>
      <c r="AC114" s="370">
        <f>储备!AE118</f>
        <v>0</v>
      </c>
      <c r="AD114" s="370">
        <f>储备!AF118</f>
        <v>0</v>
      </c>
      <c r="AE114" s="370">
        <f>储备!AG118</f>
        <v>2812.5</v>
      </c>
      <c r="AF114" s="370">
        <f>储备!AH118</f>
        <v>-1812.5</v>
      </c>
      <c r="AG114" s="389">
        <f>储备!AI118</f>
        <v>44804</v>
      </c>
      <c r="AH114" s="370">
        <f>储备!AJ118</f>
        <v>1</v>
      </c>
      <c r="AI114" s="370">
        <f>储备!AK118</f>
        <v>0</v>
      </c>
      <c r="AJ114" s="370">
        <f>储备!AL118</f>
        <v>0</v>
      </c>
      <c r="AK114" s="370">
        <f>储备!AM118</f>
        <v>0</v>
      </c>
      <c r="AL114" s="381" t="e">
        <f>储备!AN118</f>
        <v>#DIV/0!</v>
      </c>
      <c r="AM114" s="370">
        <f>储备!AO118</f>
        <v>0</v>
      </c>
      <c r="AN114" s="370">
        <f>储备!AP118</f>
        <v>0</v>
      </c>
      <c r="AO114" s="370">
        <f>储备!AQ118</f>
        <v>0</v>
      </c>
      <c r="AP114" s="370" t="str">
        <f>储备!AR118</f>
        <v>项目用地涉及风景名胜区规划和“全国土地第三次调查”</v>
      </c>
      <c r="AQ114" s="370" t="str">
        <f>储备!AS118</f>
        <v>州自然资源局、自治区自然资源局</v>
      </c>
      <c r="AR114" s="370" t="str">
        <f>储备!AT118</f>
        <v>县自然资源局</v>
      </c>
      <c r="AS114" s="370">
        <f>储备!AU118</f>
        <v>3750</v>
      </c>
      <c r="AT114" s="370">
        <f>储备!AV118</f>
        <v>0</v>
      </c>
      <c r="AU114" s="370">
        <f>储备!AW118</f>
        <v>0</v>
      </c>
      <c r="AV114" s="370">
        <f>储备!AX118</f>
        <v>750</v>
      </c>
      <c r="AW114" s="370">
        <f>储备!AY118</f>
        <v>0</v>
      </c>
      <c r="AX114" s="370">
        <f>储备!AZ118</f>
        <v>0</v>
      </c>
      <c r="AY114" s="370">
        <f>储备!BA118</f>
        <v>3000</v>
      </c>
      <c r="AZ114" s="370">
        <f>储备!BB118</f>
        <v>0</v>
      </c>
      <c r="BA114" s="370">
        <f>储备!BC118</f>
        <v>0</v>
      </c>
      <c r="BB114" s="370">
        <f>储备!BD118</f>
        <v>0</v>
      </c>
      <c r="BC114" s="370" t="str">
        <f>储备!BE118</f>
        <v>文化体育旅游专班</v>
      </c>
      <c r="BD114" s="370" t="str">
        <f>储备!BF118</f>
        <v>州文旅局</v>
      </c>
      <c r="BE114" s="370" t="str">
        <f>储备!BG118</f>
        <v>马中阳</v>
      </c>
      <c r="BF114" s="370" t="str">
        <f>储备!BH118</f>
        <v>阿克陶县</v>
      </c>
      <c r="BG114" s="370" t="str">
        <f>储备!BI118</f>
        <v>张伟</v>
      </c>
      <c r="BH114" s="370" t="str">
        <f>储备!BJ118</f>
        <v>阿克陶县文旅局</v>
      </c>
      <c r="BI114" s="370" t="str">
        <f>储备!BK118</f>
        <v>冯东明</v>
      </c>
      <c r="BJ114" s="370">
        <f>储备!BL118</f>
        <v>13899485857</v>
      </c>
      <c r="BK114" s="370">
        <f>储备!BM118</f>
        <v>0</v>
      </c>
      <c r="BL114" s="370">
        <f>储备!BN118</f>
        <v>0</v>
      </c>
      <c r="BM114" s="370">
        <f>储备!BO118</f>
        <v>0</v>
      </c>
      <c r="BN114" s="370">
        <f>储备!BP118</f>
        <v>0</v>
      </c>
      <c r="BO114" s="370" t="str">
        <f>储备!BQ118</f>
        <v>5.8号调整</v>
      </c>
    </row>
    <row r="115" ht="42" customHeight="1" spans="1:67">
      <c r="A115" s="370">
        <f>储备!A134</f>
        <v>104</v>
      </c>
      <c r="B115" s="370">
        <f>储备!B134</f>
        <v>1</v>
      </c>
      <c r="C115" s="370" t="str">
        <f>储备!C134</f>
        <v>阿克陶县</v>
      </c>
      <c r="D115" s="370">
        <f>储备!D134</f>
        <v>1</v>
      </c>
      <c r="E115" s="370">
        <f>储备!E134</f>
        <v>4000</v>
      </c>
      <c r="F115" s="370" t="str">
        <f>储备!F134</f>
        <v>克州阿克陶县城北轻工业园区中水库及综合利用管网建设项目</v>
      </c>
      <c r="G115" s="370" t="str">
        <f>储备!G134</f>
        <v>新建一座城北轻工业园区中水库、综合利用管网</v>
      </c>
      <c r="H115" s="370">
        <f>储备!H134</f>
        <v>10000</v>
      </c>
      <c r="I115" s="370">
        <f>储备!I134</f>
        <v>0</v>
      </c>
      <c r="J115" s="370">
        <f>储备!J134</f>
        <v>4000</v>
      </c>
      <c r="K115" s="370">
        <f>储备!K134</f>
        <v>1</v>
      </c>
      <c r="L115" s="370">
        <f>储备!L134</f>
        <v>1</v>
      </c>
      <c r="M115" s="370">
        <f>储备!M134</f>
        <v>1</v>
      </c>
      <c r="N115" s="370">
        <f>储备!N134</f>
        <v>1</v>
      </c>
      <c r="O115" s="370">
        <f>储备!O134</f>
        <v>1</v>
      </c>
      <c r="P115" s="370">
        <f>储备!P134</f>
        <v>0</v>
      </c>
      <c r="Q115" s="370">
        <f>储备!Q134</f>
        <v>1</v>
      </c>
      <c r="R115" s="370">
        <f>储备!R134</f>
        <v>0</v>
      </c>
      <c r="S115" s="370">
        <f>储备!T134</f>
        <v>0</v>
      </c>
      <c r="T115" s="370">
        <f>储备!V134</f>
        <v>1</v>
      </c>
      <c r="U115" s="370">
        <f>储备!W134</f>
        <v>4000</v>
      </c>
      <c r="V115" s="370">
        <f>储备!X134</f>
        <v>4000</v>
      </c>
      <c r="W115" s="370">
        <f>储备!Y134</f>
        <v>0</v>
      </c>
      <c r="X115" s="370">
        <f>储备!Z134</f>
        <v>4000</v>
      </c>
      <c r="Y115" s="370">
        <f>储备!AA134</f>
        <v>600</v>
      </c>
      <c r="Z115" s="381">
        <f>储备!AB134</f>
        <v>0.15</v>
      </c>
      <c r="AA115" s="370">
        <f>储备!AC134</f>
        <v>0</v>
      </c>
      <c r="AB115" s="370">
        <f>储备!AD134</f>
        <v>1</v>
      </c>
      <c r="AC115" s="370">
        <f>储备!AE134</f>
        <v>0</v>
      </c>
      <c r="AD115" s="370">
        <f>储备!AF134</f>
        <v>0</v>
      </c>
      <c r="AE115" s="370">
        <f>储备!AG134</f>
        <v>3000</v>
      </c>
      <c r="AF115" s="370">
        <f>储备!AH134</f>
        <v>-2400</v>
      </c>
      <c r="AG115" s="389">
        <f>储备!AI134</f>
        <v>44804</v>
      </c>
      <c r="AH115" s="370">
        <f>储备!AJ134</f>
        <v>1</v>
      </c>
      <c r="AI115" s="370">
        <f>储备!AK134</f>
        <v>0</v>
      </c>
      <c r="AJ115" s="370">
        <f>储备!AL134</f>
        <v>0</v>
      </c>
      <c r="AK115" s="370">
        <f>储备!AM134</f>
        <v>0</v>
      </c>
      <c r="AL115" s="381" t="e">
        <f>储备!AN134</f>
        <v>#DIV/0!</v>
      </c>
      <c r="AM115" s="370">
        <f>储备!AO134</f>
        <v>0</v>
      </c>
      <c r="AN115" s="370">
        <f>储备!AP134</f>
        <v>0</v>
      </c>
      <c r="AO115" s="370">
        <f>储备!AQ134</f>
        <v>0</v>
      </c>
      <c r="AP115" s="370">
        <f>储备!AR134</f>
        <v>0</v>
      </c>
      <c r="AQ115" s="370">
        <f>储备!AS134</f>
        <v>0</v>
      </c>
      <c r="AR115" s="370">
        <f>储备!AT134</f>
        <v>0</v>
      </c>
      <c r="AS115" s="370">
        <f>储备!AU134</f>
        <v>4000</v>
      </c>
      <c r="AT115" s="370">
        <f>储备!AV134</f>
        <v>0</v>
      </c>
      <c r="AU115" s="370">
        <f>储备!AW134</f>
        <v>0</v>
      </c>
      <c r="AV115" s="370">
        <f>储备!AX134</f>
        <v>0</v>
      </c>
      <c r="AW115" s="370">
        <f>储备!AY134</f>
        <v>0</v>
      </c>
      <c r="AX115" s="370">
        <f>储备!AZ134</f>
        <v>0</v>
      </c>
      <c r="AY115" s="370">
        <f>储备!BA134</f>
        <v>4000</v>
      </c>
      <c r="AZ115" s="370">
        <f>储备!BB134</f>
        <v>0</v>
      </c>
      <c r="BA115" s="370">
        <f>储备!BC134</f>
        <v>0</v>
      </c>
      <c r="BB115" s="370">
        <f>储备!BD134</f>
        <v>0</v>
      </c>
      <c r="BC115" s="370" t="str">
        <f>储备!BE134</f>
        <v>住房和城乡建设专班</v>
      </c>
      <c r="BD115" s="370" t="str">
        <f>储备!BF134</f>
        <v>州住建局</v>
      </c>
      <c r="BE115" s="370" t="str">
        <f>储备!BG134</f>
        <v>王海江</v>
      </c>
      <c r="BF115" s="370" t="str">
        <f>储备!BH134</f>
        <v>阿克陶县</v>
      </c>
      <c r="BG115" s="370" t="str">
        <f>储备!BI134</f>
        <v>艾尼瓦尔·吾布力</v>
      </c>
      <c r="BH115" s="370" t="str">
        <f>储备!BJ134</f>
        <v>阿克陶县住建局</v>
      </c>
      <c r="BI115" s="370" t="str">
        <f>储备!BK134</f>
        <v>买合木提·米曼</v>
      </c>
      <c r="BJ115" s="370">
        <f>储备!BL134</f>
        <v>13345375888</v>
      </c>
      <c r="BK115" s="370">
        <f>储备!BM134</f>
        <v>0</v>
      </c>
      <c r="BL115" s="370">
        <f>储备!BN134</f>
        <v>0</v>
      </c>
      <c r="BM115" s="370">
        <f>储备!BO134</f>
        <v>0</v>
      </c>
      <c r="BN115" s="370">
        <f>储备!BP134</f>
        <v>0</v>
      </c>
      <c r="BO115" s="370" t="str">
        <f>储备!BQ134</f>
        <v>5.8号投资减少2000万，9.4投资减少4000万</v>
      </c>
    </row>
    <row r="116" ht="42" customHeight="1" spans="1:67">
      <c r="A116" s="370">
        <f>储备!A152</f>
        <v>121</v>
      </c>
      <c r="B116" s="370">
        <f>储备!B152</f>
        <v>1</v>
      </c>
      <c r="C116" s="370" t="str">
        <f>储备!C152</f>
        <v>阿克陶县</v>
      </c>
      <c r="D116" s="370">
        <f>储备!D152</f>
        <v>1</v>
      </c>
      <c r="E116" s="370">
        <f>储备!E152</f>
        <v>6000</v>
      </c>
      <c r="F116" s="370" t="str">
        <f>储备!F152</f>
        <v>克州阿克陶县工业园区供热项目</v>
      </c>
      <c r="G116" s="370" t="str">
        <f>储备!G152</f>
        <v>新建电极式锅炉房一座， 铺设热水管网0.8公里，维修热水管线3.81公里及配套附属设施建设</v>
      </c>
      <c r="H116" s="370">
        <f>储备!H152</f>
        <v>10000</v>
      </c>
      <c r="I116" s="370">
        <f>储备!I152</f>
        <v>0</v>
      </c>
      <c r="J116" s="370">
        <f>储备!J152</f>
        <v>6000</v>
      </c>
      <c r="K116" s="370">
        <f>储备!K152</f>
        <v>1</v>
      </c>
      <c r="L116" s="370">
        <f>储备!L152</f>
        <v>1</v>
      </c>
      <c r="M116" s="370">
        <f>储备!M152</f>
        <v>1</v>
      </c>
      <c r="N116" s="370">
        <f>储备!N152</f>
        <v>1</v>
      </c>
      <c r="O116" s="370">
        <f>储备!O152</f>
        <v>1</v>
      </c>
      <c r="P116" s="370">
        <f>储备!P152</f>
        <v>0</v>
      </c>
      <c r="Q116" s="370">
        <f>储备!Q152</f>
        <v>1</v>
      </c>
      <c r="R116" s="370">
        <f>储备!R152</f>
        <v>0</v>
      </c>
      <c r="S116" s="370">
        <f>储备!T152</f>
        <v>0</v>
      </c>
      <c r="T116" s="370">
        <f>储备!V152</f>
        <v>1</v>
      </c>
      <c r="U116" s="370">
        <f>储备!W152</f>
        <v>6000</v>
      </c>
      <c r="V116" s="370">
        <f>储备!X152</f>
        <v>6000</v>
      </c>
      <c r="W116" s="370">
        <f>储备!Y152</f>
        <v>0</v>
      </c>
      <c r="X116" s="370">
        <f>储备!Z152</f>
        <v>6000</v>
      </c>
      <c r="Y116" s="370">
        <f>储备!AA152</f>
        <v>2000</v>
      </c>
      <c r="Z116" s="381">
        <f>储备!AB152</f>
        <v>0.333333333333333</v>
      </c>
      <c r="AA116" s="370">
        <f>储备!AC152</f>
        <v>0</v>
      </c>
      <c r="AB116" s="370">
        <f>储备!AD152</f>
        <v>1</v>
      </c>
      <c r="AC116" s="370">
        <f>储备!AE152</f>
        <v>0</v>
      </c>
      <c r="AD116" s="370">
        <f>储备!AF152</f>
        <v>0</v>
      </c>
      <c r="AE116" s="370">
        <f>储备!AG152</f>
        <v>4500</v>
      </c>
      <c r="AF116" s="370">
        <f>储备!AH152</f>
        <v>-2500</v>
      </c>
      <c r="AG116" s="389">
        <f>储备!AI152</f>
        <v>44814</v>
      </c>
      <c r="AH116" s="370">
        <f>储备!AJ152</f>
        <v>1</v>
      </c>
      <c r="AI116" s="370">
        <f>储备!AK152</f>
        <v>0</v>
      </c>
      <c r="AJ116" s="370">
        <f>储备!AL152</f>
        <v>0</v>
      </c>
      <c r="AK116" s="370">
        <f>储备!AM152</f>
        <v>0</v>
      </c>
      <c r="AL116" s="381" t="e">
        <f>储备!AN152</f>
        <v>#DIV/0!</v>
      </c>
      <c r="AM116" s="370">
        <f>储备!AO152</f>
        <v>0</v>
      </c>
      <c r="AN116" s="370">
        <f>储备!AP152</f>
        <v>0</v>
      </c>
      <c r="AO116" s="370">
        <f>储备!AQ152</f>
        <v>0</v>
      </c>
      <c r="AP116" s="370">
        <f>储备!AR152</f>
        <v>0</v>
      </c>
      <c r="AQ116" s="370">
        <f>储备!AS152</f>
        <v>0</v>
      </c>
      <c r="AR116" s="370">
        <f>储备!AT152</f>
        <v>0</v>
      </c>
      <c r="AS116" s="370">
        <f>储备!AU152</f>
        <v>6000</v>
      </c>
      <c r="AT116" s="370">
        <f>储备!AV152</f>
        <v>0</v>
      </c>
      <c r="AU116" s="370">
        <f>储备!AW152</f>
        <v>0</v>
      </c>
      <c r="AV116" s="370">
        <f>储备!AX152</f>
        <v>0</v>
      </c>
      <c r="AW116" s="370">
        <f>储备!AY152</f>
        <v>0</v>
      </c>
      <c r="AX116" s="370">
        <f>储备!AZ152</f>
        <v>0</v>
      </c>
      <c r="AY116" s="370">
        <f>储备!BA152</f>
        <v>6000</v>
      </c>
      <c r="AZ116" s="370">
        <f>储备!BB152</f>
        <v>0</v>
      </c>
      <c r="BA116" s="370">
        <f>储备!BC152</f>
        <v>0</v>
      </c>
      <c r="BB116" s="370">
        <f>储备!BD152</f>
        <v>0</v>
      </c>
      <c r="BC116" s="370" t="str">
        <f>储备!BE152</f>
        <v>产业专班</v>
      </c>
      <c r="BD116" s="370" t="str">
        <f>储备!BF152</f>
        <v>州工信局</v>
      </c>
      <c r="BE116" s="370" t="str">
        <f>储备!BG152</f>
        <v>刘鹏</v>
      </c>
      <c r="BF116" s="370" t="str">
        <f>储备!BH152</f>
        <v>阿克陶县</v>
      </c>
      <c r="BG116" s="370" t="str">
        <f>储备!BI152</f>
        <v>陈敬华</v>
      </c>
      <c r="BH116" s="370" t="str">
        <f>储备!BJ152</f>
        <v>阿克陶江西工业园区管委会</v>
      </c>
      <c r="BI116" s="370" t="str">
        <f>储备!BK152</f>
        <v>居来提·热合曼</v>
      </c>
      <c r="BJ116" s="370">
        <f>储备!BL152</f>
        <v>18809086007</v>
      </c>
      <c r="BK116" s="370">
        <f>储备!BM152</f>
        <v>0</v>
      </c>
      <c r="BL116" s="370">
        <f>储备!BN152</f>
        <v>0</v>
      </c>
      <c r="BM116" s="370">
        <f>储备!BO152</f>
        <v>0</v>
      </c>
      <c r="BN116" s="370">
        <f>储备!BP152</f>
        <v>0</v>
      </c>
      <c r="BO116" s="370" t="str">
        <f>储备!BQ152</f>
        <v>5.8号新建转储备，投资减少2000万</v>
      </c>
    </row>
    <row r="117" ht="42" customHeight="1" spans="1:67">
      <c r="A117" s="370">
        <f>储备!A163</f>
        <v>130</v>
      </c>
      <c r="B117" s="370">
        <f>储备!B163</f>
        <v>1</v>
      </c>
      <c r="C117" s="370" t="str">
        <f>储备!C163</f>
        <v>阿克陶县</v>
      </c>
      <c r="D117" s="370">
        <f>储备!D163</f>
        <v>1</v>
      </c>
      <c r="E117" s="370">
        <f>储备!E163</f>
        <v>450</v>
      </c>
      <c r="F117" s="370" t="str">
        <f>储备!F163</f>
        <v>阿克陶县2022年城镇棚户区改造配套基础设施建设项目</v>
      </c>
      <c r="G117" s="370" t="str">
        <f>储备!G163</f>
        <v>新建供排水管网、天然气管网等相关配套基础设施</v>
      </c>
      <c r="H117" s="370">
        <f>储备!H163</f>
        <v>500</v>
      </c>
      <c r="I117" s="370">
        <f>储备!I163</f>
        <v>0</v>
      </c>
      <c r="J117" s="370">
        <f>储备!J163</f>
        <v>500</v>
      </c>
      <c r="K117" s="370">
        <f>储备!K163</f>
        <v>1</v>
      </c>
      <c r="L117" s="370">
        <f>储备!L163</f>
        <v>1</v>
      </c>
      <c r="M117" s="370">
        <f>储备!M163</f>
        <v>1</v>
      </c>
      <c r="N117" s="370">
        <f>储备!N163</f>
        <v>1</v>
      </c>
      <c r="O117" s="370">
        <f>储备!O163</f>
        <v>1</v>
      </c>
      <c r="P117" s="370">
        <f>储备!P163</f>
        <v>0</v>
      </c>
      <c r="Q117" s="370">
        <f>储备!Q163</f>
        <v>1</v>
      </c>
      <c r="R117" s="370">
        <f>储备!R163</f>
        <v>0</v>
      </c>
      <c r="S117" s="370">
        <f>储备!T163</f>
        <v>0</v>
      </c>
      <c r="T117" s="370">
        <f>储备!V163</f>
        <v>1</v>
      </c>
      <c r="U117" s="370">
        <f>储备!W163</f>
        <v>500</v>
      </c>
      <c r="V117" s="370">
        <f>储备!X163</f>
        <v>500</v>
      </c>
      <c r="W117" s="370">
        <f>储备!Y163</f>
        <v>0</v>
      </c>
      <c r="X117" s="370">
        <f>储备!Z163</f>
        <v>500</v>
      </c>
      <c r="Y117" s="370">
        <f>储备!AA163</f>
        <v>100</v>
      </c>
      <c r="Z117" s="381">
        <f>储备!AB163</f>
        <v>0.2</v>
      </c>
      <c r="AA117" s="370">
        <f>储备!AC163</f>
        <v>0</v>
      </c>
      <c r="AB117" s="370">
        <f>储备!AD163</f>
        <v>1</v>
      </c>
      <c r="AC117" s="370">
        <f>储备!AE163</f>
        <v>0</v>
      </c>
      <c r="AD117" s="370">
        <f>储备!AF163</f>
        <v>0</v>
      </c>
      <c r="AE117" s="370">
        <f>储备!AG163</f>
        <v>375</v>
      </c>
      <c r="AF117" s="370">
        <f>储备!AH163</f>
        <v>-275</v>
      </c>
      <c r="AG117" s="389">
        <f>储备!AI163</f>
        <v>44742</v>
      </c>
      <c r="AH117" s="370">
        <f>储备!AJ163</f>
        <v>1</v>
      </c>
      <c r="AI117" s="370">
        <f>储备!AK163</f>
        <v>0</v>
      </c>
      <c r="AJ117" s="370">
        <f>储备!AL163</f>
        <v>0</v>
      </c>
      <c r="AK117" s="370">
        <f>储备!AM163</f>
        <v>0</v>
      </c>
      <c r="AL117" s="381" t="e">
        <f>储备!AN163</f>
        <v>#DIV/0!</v>
      </c>
      <c r="AM117" s="370">
        <f>储备!AO163</f>
        <v>0</v>
      </c>
      <c r="AN117" s="370">
        <f>储备!AP163</f>
        <v>0</v>
      </c>
      <c r="AO117" s="370">
        <f>储备!AQ163</f>
        <v>0</v>
      </c>
      <c r="AP117" s="370">
        <f>储备!AR163</f>
        <v>0</v>
      </c>
      <c r="AQ117" s="370">
        <f>储备!AS163</f>
        <v>0</v>
      </c>
      <c r="AR117" s="370">
        <f>储备!AT163</f>
        <v>0</v>
      </c>
      <c r="AS117" s="370">
        <f>储备!AU163</f>
        <v>500</v>
      </c>
      <c r="AT117" s="370">
        <f>储备!AV163</f>
        <v>450</v>
      </c>
      <c r="AU117" s="370">
        <f>储备!AW163</f>
        <v>0</v>
      </c>
      <c r="AV117" s="370">
        <f>储备!AX163</f>
        <v>50</v>
      </c>
      <c r="AW117" s="370">
        <f>储备!AY163</f>
        <v>0</v>
      </c>
      <c r="AX117" s="370">
        <f>储备!AZ163</f>
        <v>0</v>
      </c>
      <c r="AY117" s="370">
        <f>储备!BA163</f>
        <v>0</v>
      </c>
      <c r="AZ117" s="370">
        <f>储备!BB163</f>
        <v>0</v>
      </c>
      <c r="BA117" s="370">
        <f>储备!BC163</f>
        <v>0</v>
      </c>
      <c r="BB117" s="370">
        <f>储备!BD163</f>
        <v>0</v>
      </c>
      <c r="BC117" s="370" t="str">
        <f>储备!BE163</f>
        <v>住房和城乡建设专班</v>
      </c>
      <c r="BD117" s="370" t="str">
        <f>储备!BF163</f>
        <v>州住建局</v>
      </c>
      <c r="BE117" s="370" t="str">
        <f>储备!BG163</f>
        <v>王海江</v>
      </c>
      <c r="BF117" s="370" t="str">
        <f>储备!BH163</f>
        <v>阿克陶县</v>
      </c>
      <c r="BG117" s="370" t="str">
        <f>储备!BI163</f>
        <v>艾尼瓦尔·吾布力</v>
      </c>
      <c r="BH117" s="370" t="str">
        <f>储备!BJ163</f>
        <v>阿克陶县住建局</v>
      </c>
      <c r="BI117" s="370" t="str">
        <f>储备!BK163</f>
        <v>买合木提·米曼</v>
      </c>
      <c r="BJ117" s="370">
        <f>储备!BL163</f>
        <v>13345375888</v>
      </c>
      <c r="BK117" s="370">
        <f>储备!BM163</f>
        <v>0</v>
      </c>
      <c r="BL117" s="370">
        <f>储备!BN163</f>
        <v>0</v>
      </c>
      <c r="BM117" s="370">
        <f>储备!BO163</f>
        <v>0</v>
      </c>
      <c r="BN117" s="370">
        <f>储备!BP163</f>
        <v>0</v>
      </c>
      <c r="BO117" s="370" t="str">
        <f>储备!BQ163</f>
        <v>申报2022年中央预算内资金</v>
      </c>
    </row>
    <row r="118" ht="42" customHeight="1" spans="1:67">
      <c r="A118" s="370">
        <f>储备!A166</f>
        <v>131</v>
      </c>
      <c r="B118" s="370">
        <f>储备!B166</f>
        <v>1</v>
      </c>
      <c r="C118" s="370" t="str">
        <f>储备!C166</f>
        <v>阿克陶县</v>
      </c>
      <c r="D118" s="370">
        <f>储备!D166</f>
        <v>1</v>
      </c>
      <c r="E118" s="370">
        <f>储备!E166</f>
        <v>1050</v>
      </c>
      <c r="F118" s="370" t="str">
        <f>储备!F166</f>
        <v>克州阿克陶县2022年保障性住房公租房建设项目</v>
      </c>
      <c r="G118" s="370" t="str">
        <f>储备!G166</f>
        <v>新建150套公租房，建筑面积约7500平方米及供排水管网、天然气管网、集中管网、换热站、停车场等相关配套基础设施</v>
      </c>
      <c r="H118" s="370">
        <f>储备!H166</f>
        <v>3750</v>
      </c>
      <c r="I118" s="370">
        <f>储备!I166</f>
        <v>0</v>
      </c>
      <c r="J118" s="370">
        <f>储备!J166</f>
        <v>1050</v>
      </c>
      <c r="K118" s="370">
        <f>储备!K166</f>
        <v>1</v>
      </c>
      <c r="L118" s="370">
        <f>储备!L166</f>
        <v>1</v>
      </c>
      <c r="M118" s="370">
        <f>储备!M166</f>
        <v>1</v>
      </c>
      <c r="N118" s="370">
        <f>储备!N166</f>
        <v>1</v>
      </c>
      <c r="O118" s="370">
        <f>储备!O166</f>
        <v>1</v>
      </c>
      <c r="P118" s="370">
        <f>储备!P166</f>
        <v>0</v>
      </c>
      <c r="Q118" s="370">
        <f>储备!Q166</f>
        <v>1</v>
      </c>
      <c r="R118" s="370">
        <f>储备!R166</f>
        <v>0</v>
      </c>
      <c r="S118" s="370">
        <f>储备!T166</f>
        <v>0</v>
      </c>
      <c r="T118" s="370">
        <f>储备!V166</f>
        <v>1</v>
      </c>
      <c r="U118" s="370">
        <f>储备!W166</f>
        <v>1050</v>
      </c>
      <c r="V118" s="370">
        <f>储备!X166</f>
        <v>1050</v>
      </c>
      <c r="W118" s="370">
        <f>储备!Y166</f>
        <v>0</v>
      </c>
      <c r="X118" s="370">
        <f>储备!Z166</f>
        <v>1050</v>
      </c>
      <c r="Y118" s="370">
        <f>储备!AA166</f>
        <v>700</v>
      </c>
      <c r="Z118" s="381">
        <f>储备!AB166</f>
        <v>0.666666666666667</v>
      </c>
      <c r="AA118" s="370">
        <f>储备!AC166</f>
        <v>0</v>
      </c>
      <c r="AB118" s="370">
        <f>储备!AD166</f>
        <v>1</v>
      </c>
      <c r="AC118" s="370">
        <f>储备!AE166</f>
        <v>0</v>
      </c>
      <c r="AD118" s="370">
        <f>储备!AF166</f>
        <v>0</v>
      </c>
      <c r="AE118" s="370">
        <f>储备!AG166</f>
        <v>787.5</v>
      </c>
      <c r="AF118" s="370">
        <f>储备!AH166</f>
        <v>-87.5</v>
      </c>
      <c r="AG118" s="389">
        <f>储备!AI166</f>
        <v>44767</v>
      </c>
      <c r="AH118" s="370">
        <f>储备!AJ166</f>
        <v>1</v>
      </c>
      <c r="AI118" s="370">
        <f>储备!AK166</f>
        <v>0</v>
      </c>
      <c r="AJ118" s="370">
        <f>储备!AL166</f>
        <v>0</v>
      </c>
      <c r="AK118" s="370">
        <f>储备!AM166</f>
        <v>0</v>
      </c>
      <c r="AL118" s="381" t="e">
        <f>储备!AN166</f>
        <v>#DIV/0!</v>
      </c>
      <c r="AM118" s="370">
        <f>储备!AO166</f>
        <v>0</v>
      </c>
      <c r="AN118" s="370">
        <f>储备!AP166</f>
        <v>0</v>
      </c>
      <c r="AO118" s="370">
        <f>储备!AQ166</f>
        <v>0</v>
      </c>
      <c r="AP118" s="370">
        <f>储备!AR166</f>
        <v>0</v>
      </c>
      <c r="AQ118" s="370">
        <f>储备!AS166</f>
        <v>0</v>
      </c>
      <c r="AR118" s="370">
        <f>储备!AT166</f>
        <v>0</v>
      </c>
      <c r="AS118" s="370">
        <f>储备!AU166</f>
        <v>1050</v>
      </c>
      <c r="AT118" s="370">
        <f>储备!AV166</f>
        <v>0</v>
      </c>
      <c r="AU118" s="370">
        <f>储备!AW166</f>
        <v>0</v>
      </c>
      <c r="AV118" s="370">
        <f>储备!AX166</f>
        <v>1050</v>
      </c>
      <c r="AW118" s="370">
        <f>储备!AY166</f>
        <v>0</v>
      </c>
      <c r="AX118" s="370">
        <f>储备!AZ166</f>
        <v>0</v>
      </c>
      <c r="AY118" s="370">
        <f>储备!BA166</f>
        <v>0</v>
      </c>
      <c r="AZ118" s="370">
        <f>储备!BB166</f>
        <v>0</v>
      </c>
      <c r="BA118" s="370">
        <f>储备!BC166</f>
        <v>0</v>
      </c>
      <c r="BB118" s="370">
        <f>储备!BD166</f>
        <v>0</v>
      </c>
      <c r="BC118" s="370" t="str">
        <f>储备!BE166</f>
        <v>住房和城乡建设专班</v>
      </c>
      <c r="BD118" s="370" t="str">
        <f>储备!BF166</f>
        <v>州住建局</v>
      </c>
      <c r="BE118" s="370" t="str">
        <f>储备!BG166</f>
        <v>王海江</v>
      </c>
      <c r="BF118" s="370" t="str">
        <f>储备!BH166</f>
        <v>阿克陶县</v>
      </c>
      <c r="BG118" s="370" t="str">
        <f>储备!BI166</f>
        <v>艾尼瓦尔·吾布力</v>
      </c>
      <c r="BH118" s="370" t="str">
        <f>储备!BJ166</f>
        <v>阿克陶县住建局</v>
      </c>
      <c r="BI118" s="370" t="str">
        <f>储备!BK166</f>
        <v>买合木提·米曼</v>
      </c>
      <c r="BJ118" s="370">
        <f>储备!BL166</f>
        <v>13345375888</v>
      </c>
      <c r="BK118" s="370">
        <f>储备!BM166</f>
        <v>0</v>
      </c>
      <c r="BL118" s="370">
        <f>储备!BN166</f>
        <v>0</v>
      </c>
      <c r="BM118" s="370">
        <f>储备!BO166</f>
        <v>0</v>
      </c>
      <c r="BN118" s="370">
        <f>储备!BP166</f>
        <v>0</v>
      </c>
      <c r="BO118" s="370" t="str">
        <f>储备!BQ166</f>
        <v>9.4投资减少2700万</v>
      </c>
    </row>
    <row r="119" ht="42" customHeight="1" spans="1:67">
      <c r="A119" s="370">
        <f>储备!A187</f>
        <v>149</v>
      </c>
      <c r="B119" s="370">
        <f>储备!B187</f>
        <v>1</v>
      </c>
      <c r="C119" s="370" t="str">
        <f>储备!C187</f>
        <v>阿克陶县</v>
      </c>
      <c r="D119" s="370">
        <f>储备!D187</f>
        <v>1</v>
      </c>
      <c r="E119" s="370">
        <f>储备!E187</f>
        <v>600</v>
      </c>
      <c r="F119" s="370" t="str">
        <f>储备!F187</f>
        <v>科邦锰业生产调度中心建设项目</v>
      </c>
      <c r="G119" s="370" t="str">
        <f>储备!G187</f>
        <v>建筑面积2104.06平方米</v>
      </c>
      <c r="H119" s="370">
        <f>储备!H187</f>
        <v>600</v>
      </c>
      <c r="I119" s="370">
        <f>储备!I187</f>
        <v>0</v>
      </c>
      <c r="J119" s="370">
        <f>储备!J187</f>
        <v>600</v>
      </c>
      <c r="K119" s="370">
        <f>储备!K187</f>
        <v>1</v>
      </c>
      <c r="L119" s="370">
        <f>储备!L187</f>
        <v>1</v>
      </c>
      <c r="M119" s="370">
        <f>储备!M187</f>
        <v>1</v>
      </c>
      <c r="N119" s="370">
        <f>储备!N187</f>
        <v>1</v>
      </c>
      <c r="O119" s="370">
        <f>储备!O187</f>
        <v>1</v>
      </c>
      <c r="P119" s="370">
        <f>储备!P187</f>
        <v>0</v>
      </c>
      <c r="Q119" s="370">
        <f>储备!Q187</f>
        <v>1</v>
      </c>
      <c r="R119" s="370">
        <f>储备!R187</f>
        <v>0</v>
      </c>
      <c r="S119" s="370">
        <f>储备!T187</f>
        <v>0</v>
      </c>
      <c r="T119" s="370">
        <f>储备!V187</f>
        <v>1</v>
      </c>
      <c r="U119" s="370">
        <f>储备!W187</f>
        <v>600</v>
      </c>
      <c r="V119" s="370">
        <f>储备!X187</f>
        <v>600</v>
      </c>
      <c r="W119" s="370">
        <f>储备!Y187</f>
        <v>0</v>
      </c>
      <c r="X119" s="370">
        <f>储备!Z187</f>
        <v>600</v>
      </c>
      <c r="Y119" s="370">
        <f>储备!AA187</f>
        <v>300</v>
      </c>
      <c r="Z119" s="381">
        <f>储备!AB187</f>
        <v>0.5</v>
      </c>
      <c r="AA119" s="370">
        <f>储备!AC187</f>
        <v>1500</v>
      </c>
      <c r="AB119" s="370">
        <f>储备!AD187</f>
        <v>1</v>
      </c>
      <c r="AC119" s="370">
        <f>储备!AE187</f>
        <v>0</v>
      </c>
      <c r="AD119" s="370">
        <f>储备!AF187</f>
        <v>0</v>
      </c>
      <c r="AE119" s="370">
        <f>储备!AG187</f>
        <v>450</v>
      </c>
      <c r="AF119" s="370">
        <f>储备!AH187</f>
        <v>-150</v>
      </c>
      <c r="AG119" s="389">
        <f>储备!AI187</f>
        <v>44751</v>
      </c>
      <c r="AH119" s="370">
        <f>储备!AJ187</f>
        <v>1</v>
      </c>
      <c r="AI119" s="370">
        <f>储备!AK187</f>
        <v>0</v>
      </c>
      <c r="AJ119" s="370">
        <f>储备!AL187</f>
        <v>20</v>
      </c>
      <c r="AK119" s="370">
        <f>储备!AM187</f>
        <v>20</v>
      </c>
      <c r="AL119" s="381">
        <f>储备!AN187</f>
        <v>1</v>
      </c>
      <c r="AM119" s="370">
        <f>储备!AO187</f>
        <v>0</v>
      </c>
      <c r="AN119" s="370">
        <f>储备!AP187</f>
        <v>0</v>
      </c>
      <c r="AO119" s="370">
        <f>储备!AQ187</f>
        <v>0</v>
      </c>
      <c r="AP119" s="370">
        <f>储备!AR187</f>
        <v>0</v>
      </c>
      <c r="AQ119" s="370">
        <f>储备!AS187</f>
        <v>0</v>
      </c>
      <c r="AR119" s="370">
        <f>储备!AT187</f>
        <v>0</v>
      </c>
      <c r="AS119" s="370">
        <f>储备!AU187</f>
        <v>600</v>
      </c>
      <c r="AT119" s="370">
        <f>储备!AV187</f>
        <v>0</v>
      </c>
      <c r="AU119" s="370">
        <f>储备!AW187</f>
        <v>0</v>
      </c>
      <c r="AV119" s="370">
        <f>储备!AX187</f>
        <v>0</v>
      </c>
      <c r="AW119" s="370">
        <f>储备!AY187</f>
        <v>0</v>
      </c>
      <c r="AX119" s="370">
        <f>储备!AZ187</f>
        <v>0</v>
      </c>
      <c r="AY119" s="370">
        <f>储备!BA187</f>
        <v>0</v>
      </c>
      <c r="AZ119" s="370">
        <f>储备!BB187</f>
        <v>0</v>
      </c>
      <c r="BA119" s="370">
        <f>储备!BC187</f>
        <v>600</v>
      </c>
      <c r="BB119" s="370">
        <f>储备!BD187</f>
        <v>0</v>
      </c>
      <c r="BC119" s="370" t="str">
        <f>储备!BE187</f>
        <v>产业专班</v>
      </c>
      <c r="BD119" s="370" t="str">
        <f>储备!BF187</f>
        <v>州工信局</v>
      </c>
      <c r="BE119" s="370" t="str">
        <f>储备!BG187</f>
        <v>刘鹏</v>
      </c>
      <c r="BF119" s="370" t="str">
        <f>储备!BH187</f>
        <v>阿克陶县</v>
      </c>
      <c r="BG119" s="370" t="str">
        <f>储备!BI187</f>
        <v>陈敬华</v>
      </c>
      <c r="BH119" s="370" t="str">
        <f>储备!BJ187</f>
        <v>阿克陶县商信局</v>
      </c>
      <c r="BI119" s="370" t="str">
        <f>储备!BK187</f>
        <v>张子琦</v>
      </c>
      <c r="BJ119" s="370">
        <f>储备!BL187</f>
        <v>18129188866</v>
      </c>
      <c r="BK119" s="370">
        <f>储备!BM187</f>
        <v>0</v>
      </c>
      <c r="BL119" s="370">
        <f>储备!BN187</f>
        <v>0</v>
      </c>
      <c r="BM119" s="370">
        <f>储备!BO187</f>
        <v>0</v>
      </c>
      <c r="BN119" s="370">
        <f>储备!BP187</f>
        <v>0</v>
      </c>
      <c r="BO119" s="370" t="str">
        <f>储备!BQ187</f>
        <v>8.15日替换</v>
      </c>
    </row>
    <row r="120" ht="42" customHeight="1" spans="1:67">
      <c r="A120" s="370">
        <f>储备!A168</f>
        <v>132</v>
      </c>
      <c r="B120" s="370">
        <f>储备!B168</f>
        <v>1</v>
      </c>
      <c r="C120" s="370" t="str">
        <f>储备!C168</f>
        <v>阿克陶县</v>
      </c>
      <c r="D120" s="370">
        <f>储备!D168</f>
        <v>1</v>
      </c>
      <c r="E120" s="370">
        <f>储备!E168</f>
        <v>2300</v>
      </c>
      <c r="F120" s="370" t="str">
        <f>储备!F168</f>
        <v>阿克陶县民择嘉苑小区建设项目</v>
      </c>
      <c r="G120" s="370" t="str">
        <f>储备!G168</f>
        <v>总建筑面积约为81867.95平方米</v>
      </c>
      <c r="H120" s="370">
        <f>储备!H168</f>
        <v>32000</v>
      </c>
      <c r="I120" s="370">
        <f>储备!I168</f>
        <v>0</v>
      </c>
      <c r="J120" s="370">
        <f>储备!J168</f>
        <v>2300</v>
      </c>
      <c r="K120" s="370">
        <f>储备!K168</f>
        <v>1</v>
      </c>
      <c r="L120" s="370">
        <f>储备!L168</f>
        <v>1</v>
      </c>
      <c r="M120" s="370">
        <f>储备!M168</f>
        <v>1</v>
      </c>
      <c r="N120" s="370">
        <f>储备!N168</f>
        <v>1</v>
      </c>
      <c r="O120" s="370">
        <f>储备!O168</f>
        <v>1</v>
      </c>
      <c r="P120" s="370">
        <f>储备!P168</f>
        <v>0</v>
      </c>
      <c r="Q120" s="370">
        <f>储备!Q168</f>
        <v>1</v>
      </c>
      <c r="R120" s="370">
        <f>储备!R168</f>
        <v>0</v>
      </c>
      <c r="S120" s="370">
        <f>储备!T168</f>
        <v>0</v>
      </c>
      <c r="T120" s="370">
        <f>储备!V168</f>
        <v>1</v>
      </c>
      <c r="U120" s="370">
        <f>储备!W168</f>
        <v>2300</v>
      </c>
      <c r="V120" s="370">
        <f>储备!X168</f>
        <v>2300</v>
      </c>
      <c r="W120" s="370">
        <f>储备!Y168</f>
        <v>0</v>
      </c>
      <c r="X120" s="370">
        <f>储备!Z168</f>
        <v>2300</v>
      </c>
      <c r="Y120" s="370">
        <f>储备!AA168</f>
        <v>2300</v>
      </c>
      <c r="Z120" s="381">
        <f>储备!AB168</f>
        <v>1</v>
      </c>
      <c r="AA120" s="370">
        <f>储备!AC168</f>
        <v>0</v>
      </c>
      <c r="AB120" s="370">
        <f>储备!AD168</f>
        <v>0</v>
      </c>
      <c r="AC120" s="370">
        <f>储备!AE168</f>
        <v>0</v>
      </c>
      <c r="AD120" s="370">
        <f>储备!AF168</f>
        <v>0</v>
      </c>
      <c r="AE120" s="370">
        <f>储备!AG168</f>
        <v>1725</v>
      </c>
      <c r="AF120" s="370">
        <f>储备!AH168</f>
        <v>575</v>
      </c>
      <c r="AG120" s="389">
        <f>储备!AI168</f>
        <v>44742</v>
      </c>
      <c r="AH120" s="370">
        <f>储备!AJ168</f>
        <v>1</v>
      </c>
      <c r="AI120" s="370">
        <f>储备!AK168</f>
        <v>0</v>
      </c>
      <c r="AJ120" s="370">
        <f>储备!AL168</f>
        <v>0</v>
      </c>
      <c r="AK120" s="370">
        <f>储备!AM168</f>
        <v>0</v>
      </c>
      <c r="AL120" s="381" t="e">
        <f>储备!AN168</f>
        <v>#DIV/0!</v>
      </c>
      <c r="AM120" s="370" t="str">
        <f>储备!AO168</f>
        <v>基础开挖</v>
      </c>
      <c r="AN120" s="370">
        <f>储备!AP168</f>
        <v>0</v>
      </c>
      <c r="AO120" s="370">
        <f>储备!AQ168</f>
        <v>0</v>
      </c>
      <c r="AP120" s="370">
        <f>储备!AR168</f>
        <v>0</v>
      </c>
      <c r="AQ120" s="370">
        <f>储备!AS168</f>
        <v>0</v>
      </c>
      <c r="AR120" s="370">
        <f>储备!AT168</f>
        <v>0</v>
      </c>
      <c r="AS120" s="370">
        <f>储备!AU168</f>
        <v>2300</v>
      </c>
      <c r="AT120" s="370">
        <f>储备!AV168</f>
        <v>0</v>
      </c>
      <c r="AU120" s="370">
        <f>储备!AW168</f>
        <v>0</v>
      </c>
      <c r="AV120" s="370">
        <f>储备!AX168</f>
        <v>0</v>
      </c>
      <c r="AW120" s="370">
        <f>储备!AY168</f>
        <v>0</v>
      </c>
      <c r="AX120" s="370">
        <f>储备!AZ168</f>
        <v>0</v>
      </c>
      <c r="AY120" s="370">
        <f>储备!BA168</f>
        <v>0</v>
      </c>
      <c r="AZ120" s="370">
        <f>储备!BB168</f>
        <v>0</v>
      </c>
      <c r="BA120" s="370">
        <f>储备!BC168</f>
        <v>2300</v>
      </c>
      <c r="BB120" s="370">
        <f>储备!BD168</f>
        <v>0</v>
      </c>
      <c r="BC120" s="370" t="str">
        <f>储备!BE168</f>
        <v>住房和城乡建设专班</v>
      </c>
      <c r="BD120" s="370" t="str">
        <f>储备!BF168</f>
        <v>州住建局</v>
      </c>
      <c r="BE120" s="370" t="str">
        <f>储备!BG168</f>
        <v>王海江</v>
      </c>
      <c r="BF120" s="370" t="str">
        <f>储备!BH168</f>
        <v>阿克陶县</v>
      </c>
      <c r="BG120" s="370" t="str">
        <f>储备!BI168</f>
        <v>艾尼瓦尔·吾布力</v>
      </c>
      <c r="BH120" s="370" t="str">
        <f>储备!BJ168</f>
        <v>阿克陶县住建局</v>
      </c>
      <c r="BI120" s="370" t="str">
        <f>储备!BK168</f>
        <v>买合木提·米曼</v>
      </c>
      <c r="BJ120" s="370">
        <f>储备!BL168</f>
        <v>13345375888</v>
      </c>
      <c r="BK120" s="370">
        <f>储备!BM168</f>
        <v>0</v>
      </c>
      <c r="BL120" s="370">
        <f>储备!BN168</f>
        <v>0</v>
      </c>
      <c r="BM120" s="370">
        <f>储备!BO168</f>
        <v>0</v>
      </c>
      <c r="BN120" s="370">
        <f>储备!BP168</f>
        <v>0</v>
      </c>
      <c r="BO120" s="370" t="str">
        <f>储备!BQ168</f>
        <v>9.4投资减少7700万</v>
      </c>
    </row>
    <row r="121" ht="42" customHeight="1" spans="1:67">
      <c r="A121" s="370">
        <f>储备!A169</f>
        <v>133</v>
      </c>
      <c r="B121" s="370">
        <f>储备!B169</f>
        <v>1</v>
      </c>
      <c r="C121" s="370" t="str">
        <f>储备!C169</f>
        <v>阿克陶县</v>
      </c>
      <c r="D121" s="370">
        <f>储备!D169</f>
        <v>1</v>
      </c>
      <c r="E121" s="370">
        <f>储备!E169</f>
        <v>2000</v>
      </c>
      <c r="F121" s="370" t="str">
        <f>储备!F169</f>
        <v>阿克陶县文化苑小区建设项目</v>
      </c>
      <c r="G121" s="370" t="str">
        <f>储备!G169</f>
        <v>总建筑面积6957.47平方米</v>
      </c>
      <c r="H121" s="370">
        <f>储备!H169</f>
        <v>2000</v>
      </c>
      <c r="I121" s="370">
        <f>储备!I169</f>
        <v>0</v>
      </c>
      <c r="J121" s="370">
        <f>储备!J169</f>
        <v>2000</v>
      </c>
      <c r="K121" s="370">
        <f>储备!K169</f>
        <v>1</v>
      </c>
      <c r="L121" s="370">
        <f>储备!L169</f>
        <v>1</v>
      </c>
      <c r="M121" s="370">
        <f>储备!M169</f>
        <v>1</v>
      </c>
      <c r="N121" s="370">
        <f>储备!N169</f>
        <v>1</v>
      </c>
      <c r="O121" s="370">
        <f>储备!O169</f>
        <v>1</v>
      </c>
      <c r="P121" s="370">
        <f>储备!P169</f>
        <v>0</v>
      </c>
      <c r="Q121" s="370">
        <f>储备!Q169</f>
        <v>1</v>
      </c>
      <c r="R121" s="370">
        <f>储备!R169</f>
        <v>0</v>
      </c>
      <c r="S121" s="370">
        <f>储备!T169</f>
        <v>0</v>
      </c>
      <c r="T121" s="370">
        <f>储备!V169</f>
        <v>1</v>
      </c>
      <c r="U121" s="370">
        <f>储备!W169</f>
        <v>2000</v>
      </c>
      <c r="V121" s="370">
        <f>储备!X169</f>
        <v>2000</v>
      </c>
      <c r="W121" s="370">
        <f>储备!Y169</f>
        <v>0</v>
      </c>
      <c r="X121" s="370">
        <f>储备!Z169</f>
        <v>2000</v>
      </c>
      <c r="Y121" s="370">
        <f>储备!AA169</f>
        <v>1600</v>
      </c>
      <c r="Z121" s="381">
        <f>储备!AB169</f>
        <v>0.8</v>
      </c>
      <c r="AA121" s="370">
        <f>储备!AC169</f>
        <v>0</v>
      </c>
      <c r="AB121" s="370">
        <f>储备!AD169</f>
        <v>1</v>
      </c>
      <c r="AC121" s="370">
        <f>储备!AE169</f>
        <v>580</v>
      </c>
      <c r="AD121" s="370">
        <f>储备!AF169</f>
        <v>0</v>
      </c>
      <c r="AE121" s="370">
        <f>储备!AG169</f>
        <v>1500</v>
      </c>
      <c r="AF121" s="370">
        <f>储备!AH169</f>
        <v>100</v>
      </c>
      <c r="AG121" s="389">
        <f>储备!AI169</f>
        <v>44713</v>
      </c>
      <c r="AH121" s="370">
        <f>储备!AJ169</f>
        <v>1</v>
      </c>
      <c r="AI121" s="370">
        <f>储备!AK169</f>
        <v>0</v>
      </c>
      <c r="AJ121" s="370">
        <f>储备!AL169</f>
        <v>20</v>
      </c>
      <c r="AK121" s="370">
        <f>储备!AM169</f>
        <v>20</v>
      </c>
      <c r="AL121" s="381">
        <f>储备!AN169</f>
        <v>1</v>
      </c>
      <c r="AM121" s="370">
        <f>储备!AO169</f>
        <v>0</v>
      </c>
      <c r="AN121" s="370">
        <f>储备!AP169</f>
        <v>0</v>
      </c>
      <c r="AO121" s="370">
        <f>储备!AQ169</f>
        <v>0</v>
      </c>
      <c r="AP121" s="370">
        <f>储备!AR169</f>
        <v>0</v>
      </c>
      <c r="AQ121" s="370">
        <f>储备!AS169</f>
        <v>0</v>
      </c>
      <c r="AR121" s="370">
        <f>储备!AT169</f>
        <v>0</v>
      </c>
      <c r="AS121" s="370">
        <f>储备!AU169</f>
        <v>2000</v>
      </c>
      <c r="AT121" s="370">
        <f>储备!AV169</f>
        <v>0</v>
      </c>
      <c r="AU121" s="370">
        <f>储备!AW169</f>
        <v>0</v>
      </c>
      <c r="AV121" s="370">
        <f>储备!AX169</f>
        <v>0</v>
      </c>
      <c r="AW121" s="370">
        <f>储备!AY169</f>
        <v>0</v>
      </c>
      <c r="AX121" s="370">
        <f>储备!AZ169</f>
        <v>0</v>
      </c>
      <c r="AY121" s="370">
        <f>储备!BA169</f>
        <v>0</v>
      </c>
      <c r="AZ121" s="370">
        <f>储备!BB169</f>
        <v>0</v>
      </c>
      <c r="BA121" s="370">
        <f>储备!BC169</f>
        <v>2000</v>
      </c>
      <c r="BB121" s="370">
        <f>储备!BD169</f>
        <v>0</v>
      </c>
      <c r="BC121" s="370" t="str">
        <f>储备!BE169</f>
        <v>住房和城乡建设专班</v>
      </c>
      <c r="BD121" s="370" t="str">
        <f>储备!BF169</f>
        <v>州住建局</v>
      </c>
      <c r="BE121" s="370" t="str">
        <f>储备!BG169</f>
        <v>王海江</v>
      </c>
      <c r="BF121" s="370" t="str">
        <f>储备!BH169</f>
        <v>阿克陶县</v>
      </c>
      <c r="BG121" s="370" t="str">
        <f>储备!BI169</f>
        <v>艾尼瓦尔·吾布力</v>
      </c>
      <c r="BH121" s="370" t="str">
        <f>储备!BJ169</f>
        <v>阿克陶县住建局</v>
      </c>
      <c r="BI121" s="370" t="str">
        <f>储备!BK169</f>
        <v>买合木提·米曼</v>
      </c>
      <c r="BJ121" s="370">
        <f>储备!BL169</f>
        <v>13345375888</v>
      </c>
      <c r="BK121" s="370">
        <f>储备!BM169</f>
        <v>0</v>
      </c>
      <c r="BL121" s="370">
        <f>储备!BN169</f>
        <v>0</v>
      </c>
      <c r="BM121" s="370">
        <f>储备!BO169</f>
        <v>0</v>
      </c>
      <c r="BN121" s="370">
        <f>储备!BP169</f>
        <v>0</v>
      </c>
      <c r="BO121" s="370" t="str">
        <f>储备!BQ169</f>
        <v>5.8号调整</v>
      </c>
    </row>
    <row r="122" ht="42" customHeight="1" spans="1:67">
      <c r="A122" s="370">
        <f>储备!A183</f>
        <v>145</v>
      </c>
      <c r="B122" s="370">
        <f>储备!B183</f>
        <v>1</v>
      </c>
      <c r="C122" s="370" t="str">
        <f>储备!C183</f>
        <v>阿克陶县</v>
      </c>
      <c r="D122" s="370">
        <f>储备!D183</f>
        <v>1</v>
      </c>
      <c r="E122" s="370">
        <f>储备!E183</f>
        <v>1300</v>
      </c>
      <c r="F122" s="370" t="str">
        <f>储备!F183</f>
        <v>新疆阿克陶县玉麦乡五村建筑用砂集中开采区3区1号矿项目</v>
      </c>
      <c r="G122" s="370" t="str">
        <f>储备!G183</f>
        <v>购置及安装自然生产线1条，破碎生产线一条，混合线1条及其它配套附属设施</v>
      </c>
      <c r="H122" s="370">
        <f>储备!H183</f>
        <v>1300</v>
      </c>
      <c r="I122" s="370">
        <f>储备!I183</f>
        <v>0</v>
      </c>
      <c r="J122" s="370">
        <f>储备!J183</f>
        <v>1300</v>
      </c>
      <c r="K122" s="370">
        <f>储备!K183</f>
        <v>1</v>
      </c>
      <c r="L122" s="370">
        <f>储备!L183</f>
        <v>1</v>
      </c>
      <c r="M122" s="370">
        <f>储备!M183</f>
        <v>1</v>
      </c>
      <c r="N122" s="370">
        <f>储备!N183</f>
        <v>1</v>
      </c>
      <c r="O122" s="370">
        <f>储备!O183</f>
        <v>1</v>
      </c>
      <c r="P122" s="370">
        <f>储备!P183</f>
        <v>0</v>
      </c>
      <c r="Q122" s="370">
        <f>储备!Q183</f>
        <v>1</v>
      </c>
      <c r="R122" s="370">
        <f>储备!R183</f>
        <v>0</v>
      </c>
      <c r="S122" s="370">
        <f>储备!T183</f>
        <v>0</v>
      </c>
      <c r="T122" s="370">
        <f>储备!V183</f>
        <v>1</v>
      </c>
      <c r="U122" s="370">
        <f>储备!W183</f>
        <v>1300</v>
      </c>
      <c r="V122" s="370">
        <f>储备!X183</f>
        <v>1300</v>
      </c>
      <c r="W122" s="370">
        <f>储备!Y183</f>
        <v>0</v>
      </c>
      <c r="X122" s="370">
        <f>储备!Z183</f>
        <v>1300</v>
      </c>
      <c r="Y122" s="370">
        <f>储备!AA183</f>
        <v>1300</v>
      </c>
      <c r="Z122" s="381">
        <f>储备!AB183</f>
        <v>1</v>
      </c>
      <c r="AA122" s="370">
        <f>储备!AC183</f>
        <v>1300</v>
      </c>
      <c r="AB122" s="370">
        <f>储备!AD183</f>
        <v>0</v>
      </c>
      <c r="AC122" s="370">
        <f>储备!AE183</f>
        <v>0</v>
      </c>
      <c r="AD122" s="370">
        <f>储备!AF183</f>
        <v>0</v>
      </c>
      <c r="AE122" s="370">
        <f>储备!AG183</f>
        <v>975</v>
      </c>
      <c r="AF122" s="370">
        <f>储备!AH183</f>
        <v>325</v>
      </c>
      <c r="AG122" s="389">
        <f>储备!AI183</f>
        <v>44661</v>
      </c>
      <c r="AH122" s="370">
        <f>储备!AJ183</f>
        <v>1</v>
      </c>
      <c r="AI122" s="370">
        <f>储备!AK183</f>
        <v>0</v>
      </c>
      <c r="AJ122" s="370">
        <f>储备!AL183</f>
        <v>0</v>
      </c>
      <c r="AK122" s="370">
        <f>储备!AM183</f>
        <v>0</v>
      </c>
      <c r="AL122" s="381" t="e">
        <f>储备!AN183</f>
        <v>#DIV/0!</v>
      </c>
      <c r="AM122" s="370" t="str">
        <f>储备!AO183</f>
        <v>完工</v>
      </c>
      <c r="AN122" s="370">
        <f>储备!AP183</f>
        <v>0</v>
      </c>
      <c r="AO122" s="370">
        <f>储备!AQ183</f>
        <v>0</v>
      </c>
      <c r="AP122" s="370" t="str">
        <f>储备!AR183</f>
        <v>不是固投项目</v>
      </c>
      <c r="AQ122" s="370">
        <f>储备!AS183</f>
        <v>0</v>
      </c>
      <c r="AR122" s="370">
        <f>储备!AT183</f>
        <v>0</v>
      </c>
      <c r="AS122" s="370">
        <f>储备!AU183</f>
        <v>1300</v>
      </c>
      <c r="AT122" s="370">
        <f>储备!AV183</f>
        <v>0</v>
      </c>
      <c r="AU122" s="370">
        <f>储备!AW183</f>
        <v>0</v>
      </c>
      <c r="AV122" s="370">
        <f>储备!AX183</f>
        <v>0</v>
      </c>
      <c r="AW122" s="370">
        <f>储备!AY183</f>
        <v>0</v>
      </c>
      <c r="AX122" s="370">
        <f>储备!AZ183</f>
        <v>0</v>
      </c>
      <c r="AY122" s="370">
        <f>储备!BA183</f>
        <v>0</v>
      </c>
      <c r="AZ122" s="370">
        <f>储备!BB183</f>
        <v>0</v>
      </c>
      <c r="BA122" s="370">
        <f>储备!BC183</f>
        <v>1300</v>
      </c>
      <c r="BB122" s="370">
        <f>储备!BD183</f>
        <v>0</v>
      </c>
      <c r="BC122" s="370" t="str">
        <f>储备!BE183</f>
        <v>产业专班</v>
      </c>
      <c r="BD122" s="370" t="str">
        <f>储备!BF183</f>
        <v>州工信局</v>
      </c>
      <c r="BE122" s="370" t="str">
        <f>储备!BG183</f>
        <v>刘鹏</v>
      </c>
      <c r="BF122" s="370" t="str">
        <f>储备!BH183</f>
        <v>阿克陶县</v>
      </c>
      <c r="BG122" s="370" t="str">
        <f>储备!BI183</f>
        <v>陈敬华</v>
      </c>
      <c r="BH122" s="370" t="str">
        <f>储备!BJ183</f>
        <v>阿克陶县商信局</v>
      </c>
      <c r="BI122" s="370" t="str">
        <f>储备!BK183</f>
        <v>张子琦</v>
      </c>
      <c r="BJ122" s="370">
        <f>储备!BL183</f>
        <v>18129188866</v>
      </c>
      <c r="BK122" s="370" t="str">
        <f>储备!BM183</f>
        <v>朱万胜</v>
      </c>
      <c r="BL122" s="370">
        <f>储备!BN183</f>
        <v>13565655868</v>
      </c>
      <c r="BM122" s="370" t="str">
        <f>储备!BO183</f>
        <v>玉麦镇</v>
      </c>
      <c r="BN122" s="370" t="str">
        <f>储备!BP183</f>
        <v>五村</v>
      </c>
      <c r="BO122" s="370">
        <f>储备!BQ183</f>
        <v>0</v>
      </c>
    </row>
    <row r="123" ht="42" customHeight="1" spans="1:67">
      <c r="A123" s="370">
        <f>储备!A184</f>
        <v>146</v>
      </c>
      <c r="B123" s="370">
        <f>储备!B184</f>
        <v>1</v>
      </c>
      <c r="C123" s="370" t="str">
        <f>储备!C184</f>
        <v>阿克陶县</v>
      </c>
      <c r="D123" s="370">
        <f>储备!D184</f>
        <v>1</v>
      </c>
      <c r="E123" s="370">
        <f>储备!E184</f>
        <v>4580</v>
      </c>
      <c r="F123" s="370" t="str">
        <f>储备!F184</f>
        <v>阿克陶火炬燃气有限公司综合服务站建设项目</v>
      </c>
      <c r="G123" s="370" t="str">
        <f>储备!G184</f>
        <v>购置安装CNG加气机四台、LNG充装机2台及其它配套附属设施</v>
      </c>
      <c r="H123" s="370">
        <f>储备!H184</f>
        <v>4580</v>
      </c>
      <c r="I123" s="370">
        <f>储备!I184</f>
        <v>0</v>
      </c>
      <c r="J123" s="370">
        <f>储备!J184</f>
        <v>4580</v>
      </c>
      <c r="K123" s="370">
        <f>储备!K184</f>
        <v>1</v>
      </c>
      <c r="L123" s="370">
        <f>储备!L184</f>
        <v>1</v>
      </c>
      <c r="M123" s="370">
        <f>储备!M184</f>
        <v>1</v>
      </c>
      <c r="N123" s="370">
        <f>储备!N184</f>
        <v>1</v>
      </c>
      <c r="O123" s="370">
        <f>储备!O184</f>
        <v>1</v>
      </c>
      <c r="P123" s="370">
        <f>储备!P184</f>
        <v>0</v>
      </c>
      <c r="Q123" s="370">
        <f>储备!Q184</f>
        <v>1</v>
      </c>
      <c r="R123" s="370">
        <f>储备!R184</f>
        <v>0</v>
      </c>
      <c r="S123" s="370">
        <f>储备!T184</f>
        <v>0</v>
      </c>
      <c r="T123" s="370">
        <f>储备!V184</f>
        <v>1</v>
      </c>
      <c r="U123" s="370">
        <f>储备!W184</f>
        <v>4580</v>
      </c>
      <c r="V123" s="370">
        <f>储备!X184</f>
        <v>4580</v>
      </c>
      <c r="W123" s="370">
        <f>储备!Y184</f>
        <v>0</v>
      </c>
      <c r="X123" s="370">
        <f>储备!Z184</f>
        <v>4580</v>
      </c>
      <c r="Y123" s="370">
        <f>储备!AA184</f>
        <v>200</v>
      </c>
      <c r="Z123" s="381">
        <f>储备!AB184</f>
        <v>0.0436681222707424</v>
      </c>
      <c r="AA123" s="370">
        <f>储备!AC184</f>
        <v>1000</v>
      </c>
      <c r="AB123" s="370">
        <f>储备!AD184</f>
        <v>0</v>
      </c>
      <c r="AC123" s="370">
        <f>储备!AE184</f>
        <v>0</v>
      </c>
      <c r="AD123" s="370">
        <f>储备!AF184</f>
        <v>0</v>
      </c>
      <c r="AE123" s="370">
        <f>储备!AG184</f>
        <v>3435</v>
      </c>
      <c r="AF123" s="370">
        <f>储备!AH184</f>
        <v>-3235</v>
      </c>
      <c r="AG123" s="389">
        <f>储备!AI184</f>
        <v>44787</v>
      </c>
      <c r="AH123" s="370">
        <f>储备!AJ184</f>
        <v>1</v>
      </c>
      <c r="AI123" s="370">
        <f>储备!AK184</f>
        <v>0</v>
      </c>
      <c r="AJ123" s="370">
        <f>储备!AL184</f>
        <v>0</v>
      </c>
      <c r="AK123" s="370">
        <f>储备!AM184</f>
        <v>0</v>
      </c>
      <c r="AL123" s="381" t="e">
        <f>储备!AN184</f>
        <v>#DIV/0!</v>
      </c>
      <c r="AM123" s="370" t="str">
        <f>储备!AO184</f>
        <v>三通一平</v>
      </c>
      <c r="AN123" s="370">
        <f>储备!AP184</f>
        <v>0</v>
      </c>
      <c r="AO123" s="370">
        <f>储备!AQ184</f>
        <v>0</v>
      </c>
      <c r="AP123" s="370">
        <f>储备!AR184</f>
        <v>0</v>
      </c>
      <c r="AQ123" s="370">
        <f>储备!AS184</f>
        <v>0</v>
      </c>
      <c r="AR123" s="370">
        <f>储备!AT184</f>
        <v>0</v>
      </c>
      <c r="AS123" s="370">
        <f>储备!AU184</f>
        <v>4580</v>
      </c>
      <c r="AT123" s="370">
        <f>储备!AV184</f>
        <v>0</v>
      </c>
      <c r="AU123" s="370">
        <f>储备!AW184</f>
        <v>0</v>
      </c>
      <c r="AV123" s="370">
        <f>储备!AX184</f>
        <v>0</v>
      </c>
      <c r="AW123" s="370">
        <f>储备!AY184</f>
        <v>0</v>
      </c>
      <c r="AX123" s="370">
        <f>储备!AZ184</f>
        <v>0</v>
      </c>
      <c r="AY123" s="370">
        <f>储备!BA184</f>
        <v>0</v>
      </c>
      <c r="AZ123" s="370">
        <f>储备!BB184</f>
        <v>0</v>
      </c>
      <c r="BA123" s="370">
        <f>储备!BC184</f>
        <v>4580</v>
      </c>
      <c r="BB123" s="370">
        <f>储备!BD184</f>
        <v>0</v>
      </c>
      <c r="BC123" s="370" t="str">
        <f>储备!BE184</f>
        <v>产业专班</v>
      </c>
      <c r="BD123" s="370" t="str">
        <f>储备!BF184</f>
        <v>州工信局</v>
      </c>
      <c r="BE123" s="370" t="str">
        <f>储备!BG184</f>
        <v>刘鹏</v>
      </c>
      <c r="BF123" s="370" t="str">
        <f>储备!BH184</f>
        <v>阿克陶县</v>
      </c>
      <c r="BG123" s="370" t="str">
        <f>储备!BI184</f>
        <v>陈敬华</v>
      </c>
      <c r="BH123" s="370" t="str">
        <f>储备!BJ184</f>
        <v>阿克陶县商信局</v>
      </c>
      <c r="BI123" s="370" t="str">
        <f>储备!BK184</f>
        <v>张子琦</v>
      </c>
      <c r="BJ123" s="370">
        <f>储备!BL184</f>
        <v>18129188866</v>
      </c>
      <c r="BK123" s="370" t="str">
        <f>储备!BM184</f>
        <v>徐彦龙</v>
      </c>
      <c r="BL123" s="370">
        <f>储备!BN184</f>
        <v>18094996921</v>
      </c>
      <c r="BM123" s="370" t="str">
        <f>储备!BO184</f>
        <v>县城</v>
      </c>
      <c r="BN123" s="370">
        <f>储备!BP184</f>
        <v>0</v>
      </c>
      <c r="BO123" s="370">
        <f>储备!BQ184</f>
        <v>0</v>
      </c>
    </row>
    <row r="124" ht="42" customHeight="1" spans="1:67">
      <c r="A124" s="370">
        <f>储备!A185</f>
        <v>147</v>
      </c>
      <c r="B124" s="370">
        <f>储备!B185</f>
        <v>1</v>
      </c>
      <c r="C124" s="370" t="str">
        <f>储备!C185</f>
        <v>阿克陶县</v>
      </c>
      <c r="D124" s="370">
        <f>储备!D185</f>
        <v>1</v>
      </c>
      <c r="E124" s="370">
        <f>储备!E185</f>
        <v>3000</v>
      </c>
      <c r="F124" s="370" t="str">
        <f>储备!F185</f>
        <v>克州湘旭嘉鑫环保科技有限公司厂房、办公楼建设项目</v>
      </c>
      <c r="G124" s="370" t="str">
        <f>储备!G185</f>
        <v>新建厂房9000平方米、办公楼2000平方米及其他配套附属设施</v>
      </c>
      <c r="H124" s="370">
        <f>储备!H185</f>
        <v>7000</v>
      </c>
      <c r="I124" s="370">
        <f>储备!I185</f>
        <v>0</v>
      </c>
      <c r="J124" s="370">
        <f>储备!J185</f>
        <v>3000</v>
      </c>
      <c r="K124" s="370">
        <f>储备!K185</f>
        <v>0</v>
      </c>
      <c r="L124" s="370">
        <f>储备!L185</f>
        <v>0</v>
      </c>
      <c r="M124" s="370">
        <f>储备!M185</f>
        <v>0</v>
      </c>
      <c r="N124" s="370">
        <f>储备!N185</f>
        <v>0</v>
      </c>
      <c r="O124" s="370">
        <f>储备!O185</f>
        <v>1</v>
      </c>
      <c r="P124" s="370">
        <f>储备!P185</f>
        <v>0</v>
      </c>
      <c r="Q124" s="370">
        <f>储备!Q185</f>
        <v>1</v>
      </c>
      <c r="R124" s="370">
        <f>储备!R185</f>
        <v>0</v>
      </c>
      <c r="S124" s="370">
        <f>储备!T185</f>
        <v>0</v>
      </c>
      <c r="T124" s="370">
        <f>储备!V185</f>
        <v>1</v>
      </c>
      <c r="U124" s="370">
        <f>储备!W185</f>
        <v>3000</v>
      </c>
      <c r="V124" s="370">
        <f>储备!X185</f>
        <v>3000</v>
      </c>
      <c r="W124" s="370">
        <f>储备!Y185</f>
        <v>0</v>
      </c>
      <c r="X124" s="370">
        <f>储备!Z185</f>
        <v>3000</v>
      </c>
      <c r="Y124" s="370">
        <f>储备!AA185</f>
        <v>2000</v>
      </c>
      <c r="Z124" s="381">
        <f>储备!AB185</f>
        <v>0.666666666666667</v>
      </c>
      <c r="AA124" s="370">
        <f>储备!AC185</f>
        <v>2000</v>
      </c>
      <c r="AB124" s="370">
        <f>储备!AD185</f>
        <v>0</v>
      </c>
      <c r="AC124" s="370">
        <f>储备!AE185</f>
        <v>0</v>
      </c>
      <c r="AD124" s="370">
        <f>储备!AF185</f>
        <v>0</v>
      </c>
      <c r="AE124" s="370">
        <f>储备!AG185</f>
        <v>2250</v>
      </c>
      <c r="AF124" s="370">
        <f>储备!AH185</f>
        <v>-250</v>
      </c>
      <c r="AG124" s="389">
        <f>储备!AI185</f>
        <v>44762</v>
      </c>
      <c r="AH124" s="370">
        <f>储备!AJ185</f>
        <v>1</v>
      </c>
      <c r="AI124" s="370">
        <f>储备!AK185</f>
        <v>0</v>
      </c>
      <c r="AJ124" s="370">
        <f>储备!AL185</f>
        <v>0</v>
      </c>
      <c r="AK124" s="370">
        <f>储备!AM185</f>
        <v>0</v>
      </c>
      <c r="AL124" s="381" t="e">
        <f>储备!AN185</f>
        <v>#DIV/0!</v>
      </c>
      <c r="AM124" s="370">
        <f>储备!AO185</f>
        <v>0</v>
      </c>
      <c r="AN124" s="370">
        <f>储备!AP185</f>
        <v>0</v>
      </c>
      <c r="AO124" s="370">
        <f>储备!AQ185</f>
        <v>0</v>
      </c>
      <c r="AP124" s="370">
        <f>储备!AR185</f>
        <v>0</v>
      </c>
      <c r="AQ124" s="370">
        <f>储备!AS185</f>
        <v>0</v>
      </c>
      <c r="AR124" s="370">
        <f>储备!AT185</f>
        <v>0</v>
      </c>
      <c r="AS124" s="370">
        <f>储备!AU185</f>
        <v>3000</v>
      </c>
      <c r="AT124" s="370">
        <f>储备!AV185</f>
        <v>0</v>
      </c>
      <c r="AU124" s="370">
        <f>储备!AW185</f>
        <v>0</v>
      </c>
      <c r="AV124" s="370">
        <f>储备!AX185</f>
        <v>0</v>
      </c>
      <c r="AW124" s="370">
        <f>储备!AY185</f>
        <v>0</v>
      </c>
      <c r="AX124" s="370">
        <f>储备!AZ185</f>
        <v>0</v>
      </c>
      <c r="AY124" s="370">
        <f>储备!BA185</f>
        <v>0</v>
      </c>
      <c r="AZ124" s="370">
        <f>储备!BB185</f>
        <v>0</v>
      </c>
      <c r="BA124" s="370">
        <f>储备!BC185</f>
        <v>3000</v>
      </c>
      <c r="BB124" s="370">
        <f>储备!BD185</f>
        <v>0</v>
      </c>
      <c r="BC124" s="370" t="str">
        <f>储备!BE185</f>
        <v>产业专班</v>
      </c>
      <c r="BD124" s="370" t="str">
        <f>储备!BF185</f>
        <v>州工信局</v>
      </c>
      <c r="BE124" s="370" t="str">
        <f>储备!BG185</f>
        <v>刘鹏</v>
      </c>
      <c r="BF124" s="370" t="str">
        <f>储备!BH185</f>
        <v>阿克陶县</v>
      </c>
      <c r="BG124" s="370" t="str">
        <f>储备!BI185</f>
        <v>陈敬华</v>
      </c>
      <c r="BH124" s="370" t="str">
        <f>储备!BJ185</f>
        <v>阿克陶县商信局</v>
      </c>
      <c r="BI124" s="370" t="str">
        <f>储备!BK185</f>
        <v>张子琦</v>
      </c>
      <c r="BJ124" s="370">
        <f>储备!BL185</f>
        <v>18129188866</v>
      </c>
      <c r="BK124" s="370">
        <f>储备!BM185</f>
        <v>0</v>
      </c>
      <c r="BL124" s="370">
        <f>储备!BN185</f>
        <v>0</v>
      </c>
      <c r="BM124" s="370">
        <f>储备!BO185</f>
        <v>0</v>
      </c>
      <c r="BN124" s="370">
        <f>储备!BP185</f>
        <v>0</v>
      </c>
      <c r="BO124" s="370" t="str">
        <f>储备!BQ185</f>
        <v>5.8号调整</v>
      </c>
    </row>
    <row r="125" ht="42" customHeight="1" spans="1:67">
      <c r="A125" s="370">
        <f>储备!A186</f>
        <v>148</v>
      </c>
      <c r="B125" s="370">
        <f>储备!B186</f>
        <v>1</v>
      </c>
      <c r="C125" s="370" t="str">
        <f>储备!C186</f>
        <v>阿克陶县</v>
      </c>
      <c r="D125" s="370">
        <f>储备!D186</f>
        <v>1</v>
      </c>
      <c r="E125" s="370">
        <f>储备!E186</f>
        <v>2000</v>
      </c>
      <c r="F125" s="370" t="str">
        <f>储备!F186</f>
        <v>阿克陶县年加工1万吨精炼棉籽油项目</v>
      </c>
      <c r="G125" s="370" t="str">
        <f>储备!G186</f>
        <v>新建年加工1万吨精炼棉籽油生产线</v>
      </c>
      <c r="H125" s="370">
        <f>储备!H186</f>
        <v>2000</v>
      </c>
      <c r="I125" s="370">
        <f>储备!I186</f>
        <v>0</v>
      </c>
      <c r="J125" s="370">
        <f>储备!J186</f>
        <v>2000</v>
      </c>
      <c r="K125" s="370">
        <f>储备!K186</f>
        <v>0</v>
      </c>
      <c r="L125" s="370">
        <f>储备!L186</f>
        <v>0</v>
      </c>
      <c r="M125" s="370">
        <f>储备!M186</f>
        <v>0</v>
      </c>
      <c r="N125" s="370">
        <f>储备!N186</f>
        <v>0</v>
      </c>
      <c r="O125" s="370">
        <f>储备!O186</f>
        <v>1</v>
      </c>
      <c r="P125" s="370">
        <f>储备!P186</f>
        <v>0</v>
      </c>
      <c r="Q125" s="370">
        <f>储备!Q186</f>
        <v>1</v>
      </c>
      <c r="R125" s="370">
        <f>储备!R186</f>
        <v>0</v>
      </c>
      <c r="S125" s="370">
        <f>储备!T186</f>
        <v>0</v>
      </c>
      <c r="T125" s="370">
        <f>储备!V186</f>
        <v>1</v>
      </c>
      <c r="U125" s="370">
        <f>储备!W186</f>
        <v>2000</v>
      </c>
      <c r="V125" s="370">
        <f>储备!X186</f>
        <v>2000</v>
      </c>
      <c r="W125" s="370">
        <f>储备!Y186</f>
        <v>0</v>
      </c>
      <c r="X125" s="370">
        <f>储备!Z186</f>
        <v>2000</v>
      </c>
      <c r="Y125" s="370">
        <f>储备!AA186</f>
        <v>400</v>
      </c>
      <c r="Z125" s="381">
        <f>储备!AB186</f>
        <v>0.2</v>
      </c>
      <c r="AA125" s="370">
        <f>储备!AC186</f>
        <v>0</v>
      </c>
      <c r="AB125" s="370">
        <f>储备!AD186</f>
        <v>0</v>
      </c>
      <c r="AC125" s="370">
        <f>储备!AE186</f>
        <v>0</v>
      </c>
      <c r="AD125" s="370">
        <f>储备!AF186</f>
        <v>0</v>
      </c>
      <c r="AE125" s="370">
        <f>储备!AG186</f>
        <v>1500</v>
      </c>
      <c r="AF125" s="370">
        <f>储备!AH186</f>
        <v>-1100</v>
      </c>
      <c r="AG125" s="389">
        <f>储备!AI186</f>
        <v>44779</v>
      </c>
      <c r="AH125" s="370">
        <f>储备!AJ186</f>
        <v>1</v>
      </c>
      <c r="AI125" s="370">
        <f>储备!AK186</f>
        <v>0</v>
      </c>
      <c r="AJ125" s="370">
        <f>储备!AL186</f>
        <v>0</v>
      </c>
      <c r="AK125" s="370">
        <f>储备!AM186</f>
        <v>0</v>
      </c>
      <c r="AL125" s="381" t="e">
        <f>储备!AN186</f>
        <v>#DIV/0!</v>
      </c>
      <c r="AM125" s="370" t="str">
        <f>储备!AO186</f>
        <v>三通一平</v>
      </c>
      <c r="AN125" s="370">
        <f>储备!AP186</f>
        <v>0</v>
      </c>
      <c r="AO125" s="370">
        <f>储备!AQ186</f>
        <v>0</v>
      </c>
      <c r="AP125" s="370">
        <f>储备!AR186</f>
        <v>0</v>
      </c>
      <c r="AQ125" s="370">
        <f>储备!AS186</f>
        <v>0</v>
      </c>
      <c r="AR125" s="370">
        <f>储备!AT186</f>
        <v>0</v>
      </c>
      <c r="AS125" s="370">
        <f>储备!AU186</f>
        <v>2000</v>
      </c>
      <c r="AT125" s="370">
        <f>储备!AV186</f>
        <v>0</v>
      </c>
      <c r="AU125" s="370">
        <f>储备!AW186</f>
        <v>0</v>
      </c>
      <c r="AV125" s="370">
        <f>储备!AX186</f>
        <v>0</v>
      </c>
      <c r="AW125" s="370">
        <f>储备!AY186</f>
        <v>0</v>
      </c>
      <c r="AX125" s="370">
        <f>储备!AZ186</f>
        <v>0</v>
      </c>
      <c r="AY125" s="370">
        <f>储备!BA186</f>
        <v>0</v>
      </c>
      <c r="AZ125" s="370">
        <f>储备!BB186</f>
        <v>0</v>
      </c>
      <c r="BA125" s="370">
        <f>储备!BC186</f>
        <v>2000</v>
      </c>
      <c r="BB125" s="370">
        <f>储备!BD186</f>
        <v>0</v>
      </c>
      <c r="BC125" s="370" t="str">
        <f>储备!BE186</f>
        <v>产业专班</v>
      </c>
      <c r="BD125" s="370" t="str">
        <f>储备!BF186</f>
        <v>州工信局</v>
      </c>
      <c r="BE125" s="370" t="str">
        <f>储备!BG186</f>
        <v>刘鹏</v>
      </c>
      <c r="BF125" s="370" t="str">
        <f>储备!BH186</f>
        <v>阿克陶县</v>
      </c>
      <c r="BG125" s="370" t="str">
        <f>储备!BI186</f>
        <v>陈敬华</v>
      </c>
      <c r="BH125" s="370" t="str">
        <f>储备!BJ186</f>
        <v>阿克陶县商信局</v>
      </c>
      <c r="BI125" s="370" t="str">
        <f>储备!BK186</f>
        <v>张子琦</v>
      </c>
      <c r="BJ125" s="370">
        <f>储备!BL186</f>
        <v>18129188866</v>
      </c>
      <c r="BK125" s="370">
        <f>储备!BM186</f>
        <v>0</v>
      </c>
      <c r="BL125" s="370">
        <f>储备!BN186</f>
        <v>0</v>
      </c>
      <c r="BM125" s="370">
        <f>储备!BO186</f>
        <v>0</v>
      </c>
      <c r="BN125" s="370">
        <f>储备!BP186</f>
        <v>0</v>
      </c>
      <c r="BO125" s="370" t="str">
        <f>储备!BQ186</f>
        <v>5.8号调整</v>
      </c>
    </row>
  </sheetData>
  <autoFilter ref="A7:BO125">
    <extLst/>
  </autoFilter>
  <mergeCells count="74">
    <mergeCell ref="A2:BO2"/>
    <mergeCell ref="F3:H3"/>
    <mergeCell ref="J3:BO3"/>
    <mergeCell ref="K4:T4"/>
    <mergeCell ref="U4:X4"/>
    <mergeCell ref="Y4:AA4"/>
    <mergeCell ref="AB4:AD4"/>
    <mergeCell ref="AE4:AF4"/>
    <mergeCell ref="AH4:AM4"/>
    <mergeCell ref="AN4:AO4"/>
    <mergeCell ref="AP4:AR4"/>
    <mergeCell ref="AS4:BB4"/>
    <mergeCell ref="BD4:BE4"/>
    <mergeCell ref="BF4:BG4"/>
    <mergeCell ref="BH4:BJ4"/>
    <mergeCell ref="BK4:BL4"/>
    <mergeCell ref="BM4:BN4"/>
    <mergeCell ref="O5:P5"/>
    <mergeCell ref="Q5:R5"/>
    <mergeCell ref="S5:T5"/>
    <mergeCell ref="AH5:AI5"/>
    <mergeCell ref="AJ5:AL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D5:AD6"/>
    <mergeCell ref="AE5:AE6"/>
    <mergeCell ref="AF5:AF6"/>
    <mergeCell ref="AG4:AG6"/>
    <mergeCell ref="AM5:AM6"/>
    <mergeCell ref="AN5:AN6"/>
    <mergeCell ref="AO5:AO6"/>
    <mergeCell ref="AS5:AS6"/>
    <mergeCell ref="AT5:AT6"/>
    <mergeCell ref="AU5:AU6"/>
    <mergeCell ref="AV5:AV6"/>
    <mergeCell ref="AW5:AW6"/>
    <mergeCell ref="AX5:AX6"/>
    <mergeCell ref="AY5:AY6"/>
    <mergeCell ref="AZ5:AZ6"/>
    <mergeCell ref="BA5:BA6"/>
    <mergeCell ref="BB5: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pageMargins left="0.388888888888889" right="0.388888888888889" top="0.388888888888889" bottom="0.388888888888889" header="0.259027777777778" footer="0.259027777777778"/>
  <pageSetup paperSize="9" scale="18"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BO131"/>
  <sheetViews>
    <sheetView zoomScale="90" zoomScaleNormal="90" topLeftCell="AR1" workbookViewId="0">
      <pane ySplit="6" topLeftCell="A7" activePane="bottomLeft" state="frozen"/>
      <selection/>
      <selection pane="bottomLeft" activeCell="BO11" sqref="BO11"/>
    </sheetView>
  </sheetViews>
  <sheetFormatPr defaultColWidth="9" defaultRowHeight="13.5"/>
  <cols>
    <col min="1" max="5" width="9" style="3"/>
    <col min="6" max="6" width="20.6333333333333" style="363" customWidth="1"/>
    <col min="7" max="7" width="33.6333333333333" style="363" customWidth="1"/>
    <col min="8" max="8" width="10.3833333333333" style="3"/>
    <col min="9" max="9" width="9" style="3" hidden="1" customWidth="1"/>
    <col min="10" max="10" width="10.3833333333333" style="3"/>
    <col min="11" max="14" width="9" style="3" hidden="1" customWidth="1"/>
    <col min="15" max="20" width="9" style="3"/>
    <col min="21" max="22" width="10.3833333333333" style="3" hidden="1" customWidth="1"/>
    <col min="23" max="23" width="14.1333333333333" style="3" hidden="1" customWidth="1"/>
    <col min="24" max="24" width="10.3833333333333" style="3" hidden="1" customWidth="1"/>
    <col min="25" max="25" width="9" style="3"/>
    <col min="26" max="26" width="12.6333333333333" style="364"/>
    <col min="27" max="30" width="9" style="3"/>
    <col min="31" max="32" width="12.8833333333333" style="3"/>
    <col min="33" max="33" width="15.6333333333333" style="365"/>
    <col min="34" max="37" width="9" style="3"/>
    <col min="38" max="38" width="12.6333333333333" style="364"/>
    <col min="39" max="39" width="18.0416666666667" style="363" customWidth="1"/>
    <col min="40" max="41" width="9" style="3"/>
    <col min="42" max="42" width="9" style="366"/>
    <col min="43" max="44" width="9" style="3"/>
    <col min="45" max="45" width="10.3833333333333" style="3" hidden="1" customWidth="1"/>
    <col min="46" max="46" width="9" style="3" hidden="1" customWidth="1"/>
    <col min="47" max="47" width="9.25833333333333" style="3" hidden="1" customWidth="1"/>
    <col min="48" max="52" width="9" style="3" hidden="1" customWidth="1"/>
    <col min="53" max="53" width="9.25833333333333" style="3" hidden="1" customWidth="1"/>
    <col min="54" max="54" width="9" style="3" hidden="1" customWidth="1"/>
    <col min="55" max="61" width="15.6333333333333" style="366" customWidth="1"/>
    <col min="62" max="62" width="15.6333333333333" style="3" customWidth="1"/>
    <col min="63" max="64" width="15.6333333333333" style="3" hidden="1" customWidth="1"/>
    <col min="65" max="66" width="15.6333333333333" style="366" hidden="1" customWidth="1"/>
    <col min="67" max="67" width="15.6333333333333" style="363" customWidth="1"/>
  </cols>
  <sheetData>
    <row r="2" ht="27.75" spans="1:67">
      <c r="A2" s="133" t="s">
        <v>2122</v>
      </c>
      <c r="B2" s="134"/>
      <c r="C2" s="134"/>
      <c r="D2" s="134"/>
      <c r="E2" s="134"/>
      <c r="F2" s="135"/>
      <c r="G2" s="135"/>
      <c r="H2" s="136"/>
      <c r="I2" s="136"/>
      <c r="J2" s="136"/>
      <c r="K2" s="136"/>
      <c r="L2" s="136"/>
      <c r="M2" s="136"/>
      <c r="N2" s="136"/>
      <c r="O2" s="136"/>
      <c r="P2" s="136"/>
      <c r="Q2" s="136"/>
      <c r="R2" s="136"/>
      <c r="S2" s="136"/>
      <c r="T2" s="136"/>
      <c r="U2" s="136"/>
      <c r="V2" s="136"/>
      <c r="W2" s="136"/>
      <c r="X2" s="136"/>
      <c r="Y2" s="136"/>
      <c r="Z2" s="376"/>
      <c r="AA2" s="136"/>
      <c r="AB2" s="136"/>
      <c r="AC2" s="136"/>
      <c r="AD2" s="136"/>
      <c r="AE2" s="136"/>
      <c r="AF2" s="136"/>
      <c r="AG2" s="382"/>
      <c r="AH2" s="136"/>
      <c r="AI2" s="183"/>
      <c r="AJ2" s="136"/>
      <c r="AK2" s="136"/>
      <c r="AL2" s="376"/>
      <c r="AM2" s="134"/>
      <c r="AN2" s="134"/>
      <c r="AO2" s="134"/>
      <c r="AP2" s="134"/>
      <c r="AQ2" s="134"/>
      <c r="AR2" s="134"/>
      <c r="AS2" s="136"/>
      <c r="AT2" s="136"/>
      <c r="AU2" s="136"/>
      <c r="AV2" s="136"/>
      <c r="AW2" s="136"/>
      <c r="AX2" s="136"/>
      <c r="AY2" s="136"/>
      <c r="AZ2" s="136"/>
      <c r="BA2" s="136"/>
      <c r="BB2" s="136"/>
      <c r="BC2" s="136"/>
      <c r="BD2" s="136"/>
      <c r="BE2" s="136"/>
      <c r="BF2" s="136"/>
      <c r="BG2" s="136"/>
      <c r="BH2" s="136"/>
      <c r="BI2" s="134"/>
      <c r="BJ2" s="134"/>
      <c r="BK2" s="134"/>
      <c r="BL2" s="134"/>
      <c r="BM2" s="134"/>
      <c r="BN2" s="134"/>
      <c r="BO2" s="135"/>
    </row>
    <row r="3" ht="23.25" spans="1:67">
      <c r="A3" s="120"/>
      <c r="B3" s="120"/>
      <c r="C3" s="120"/>
      <c r="D3" s="120"/>
      <c r="E3" s="120"/>
      <c r="F3" s="239"/>
      <c r="G3" s="239"/>
      <c r="H3" s="239"/>
      <c r="I3" s="239"/>
      <c r="J3" s="153" t="s">
        <v>2</v>
      </c>
      <c r="K3" s="167"/>
      <c r="L3" s="167"/>
      <c r="M3" s="167"/>
      <c r="N3" s="167"/>
      <c r="O3" s="167"/>
      <c r="P3" s="167"/>
      <c r="Q3" s="167"/>
      <c r="R3" s="167"/>
      <c r="S3" s="167"/>
      <c r="T3" s="167"/>
      <c r="U3" s="167"/>
      <c r="V3" s="167"/>
      <c r="W3" s="167"/>
      <c r="X3" s="167"/>
      <c r="Y3" s="167"/>
      <c r="Z3" s="377"/>
      <c r="AA3" s="167"/>
      <c r="AB3" s="167"/>
      <c r="AC3" s="167"/>
      <c r="AD3" s="167"/>
      <c r="AE3" s="167"/>
      <c r="AF3" s="167"/>
      <c r="AG3" s="383"/>
      <c r="AH3" s="167"/>
      <c r="AI3" s="185"/>
      <c r="AJ3" s="167"/>
      <c r="AK3" s="167"/>
      <c r="AL3" s="377"/>
      <c r="AM3" s="184"/>
      <c r="AN3" s="184"/>
      <c r="AO3" s="184"/>
      <c r="AP3" s="184"/>
      <c r="AQ3" s="184"/>
      <c r="AR3" s="184"/>
      <c r="AS3" s="167"/>
      <c r="AT3" s="167"/>
      <c r="AU3" s="167"/>
      <c r="AV3" s="167"/>
      <c r="AW3" s="167"/>
      <c r="AX3" s="167"/>
      <c r="AY3" s="167"/>
      <c r="AZ3" s="167"/>
      <c r="BA3" s="167"/>
      <c r="BB3" s="167"/>
      <c r="BC3" s="167"/>
      <c r="BD3" s="167"/>
      <c r="BE3" s="167"/>
      <c r="BF3" s="167"/>
      <c r="BG3" s="167"/>
      <c r="BH3" s="167"/>
      <c r="BI3" s="184"/>
      <c r="BJ3" s="184"/>
      <c r="BK3" s="184"/>
      <c r="BL3" s="184"/>
      <c r="BM3" s="184"/>
      <c r="BN3" s="184"/>
      <c r="BO3" s="395"/>
    </row>
    <row r="4" ht="30" customHeight="1" spans="1:67">
      <c r="A4" s="276" t="s">
        <v>561</v>
      </c>
      <c r="B4" s="141" t="s">
        <v>562</v>
      </c>
      <c r="C4" s="141" t="s">
        <v>563</v>
      </c>
      <c r="D4" s="141" t="s">
        <v>564</v>
      </c>
      <c r="E4" s="141"/>
      <c r="F4" s="276" t="s">
        <v>565</v>
      </c>
      <c r="G4" s="276" t="s">
        <v>566</v>
      </c>
      <c r="H4" s="156" t="s">
        <v>567</v>
      </c>
      <c r="I4" s="371" t="s">
        <v>568</v>
      </c>
      <c r="J4" s="155" t="s">
        <v>11</v>
      </c>
      <c r="K4" s="156" t="s">
        <v>569</v>
      </c>
      <c r="L4" s="156"/>
      <c r="M4" s="156"/>
      <c r="N4" s="156"/>
      <c r="O4" s="156"/>
      <c r="P4" s="156"/>
      <c r="Q4" s="156"/>
      <c r="R4" s="156"/>
      <c r="S4" s="156"/>
      <c r="T4" s="156"/>
      <c r="U4" s="372" t="s">
        <v>570</v>
      </c>
      <c r="V4" s="373"/>
      <c r="W4" s="373"/>
      <c r="X4" s="159"/>
      <c r="Y4" s="156" t="s">
        <v>571</v>
      </c>
      <c r="Z4" s="378"/>
      <c r="AA4" s="156"/>
      <c r="AB4" s="373" t="s">
        <v>572</v>
      </c>
      <c r="AC4" s="373"/>
      <c r="AD4" s="373"/>
      <c r="AE4" s="373" t="s">
        <v>2112</v>
      </c>
      <c r="AF4" s="159"/>
      <c r="AG4" s="181" t="s">
        <v>574</v>
      </c>
      <c r="AH4" s="189" t="s">
        <v>575</v>
      </c>
      <c r="AI4" s="188"/>
      <c r="AJ4" s="189"/>
      <c r="AK4" s="189"/>
      <c r="AL4" s="384"/>
      <c r="AM4" s="187"/>
      <c r="AN4" s="373" t="s">
        <v>576</v>
      </c>
      <c r="AO4" s="159"/>
      <c r="AP4" s="142" t="s">
        <v>577</v>
      </c>
      <c r="AQ4" s="142"/>
      <c r="AR4" s="142"/>
      <c r="AS4" s="29" t="s">
        <v>578</v>
      </c>
      <c r="AT4" s="39"/>
      <c r="AU4" s="39"/>
      <c r="AV4" s="39"/>
      <c r="AW4" s="39"/>
      <c r="AX4" s="39"/>
      <c r="AY4" s="39"/>
      <c r="AZ4" s="39"/>
      <c r="BA4" s="39"/>
      <c r="BB4" s="39"/>
      <c r="BC4" s="156" t="s">
        <v>579</v>
      </c>
      <c r="BD4" s="156" t="s">
        <v>580</v>
      </c>
      <c r="BE4" s="39"/>
      <c r="BF4" s="156" t="s">
        <v>581</v>
      </c>
      <c r="BG4" s="39"/>
      <c r="BH4" s="215" t="s">
        <v>25</v>
      </c>
      <c r="BI4" s="215"/>
      <c r="BJ4" s="215"/>
      <c r="BK4" s="392" t="s">
        <v>582</v>
      </c>
      <c r="BL4" s="393"/>
      <c r="BM4" s="396" t="s">
        <v>583</v>
      </c>
      <c r="BN4" s="393"/>
      <c r="BO4" s="397" t="s">
        <v>584</v>
      </c>
    </row>
    <row r="5" ht="45" spans="1:67">
      <c r="A5" s="142"/>
      <c r="B5" s="37"/>
      <c r="C5" s="37"/>
      <c r="D5" s="141"/>
      <c r="E5" s="141"/>
      <c r="F5" s="142"/>
      <c r="G5" s="142"/>
      <c r="H5" s="39"/>
      <c r="I5" s="297"/>
      <c r="J5" s="157"/>
      <c r="K5" s="156" t="s">
        <v>585</v>
      </c>
      <c r="L5" s="156" t="s">
        <v>586</v>
      </c>
      <c r="M5" s="156" t="s">
        <v>587</v>
      </c>
      <c r="N5" s="156" t="s">
        <v>588</v>
      </c>
      <c r="O5" s="372" t="s">
        <v>589</v>
      </c>
      <c r="P5" s="159"/>
      <c r="Q5" s="372" t="s">
        <v>590</v>
      </c>
      <c r="R5" s="159"/>
      <c r="S5" s="156" t="s">
        <v>591</v>
      </c>
      <c r="T5" s="156"/>
      <c r="U5" s="374" t="s">
        <v>592</v>
      </c>
      <c r="V5" s="374" t="s">
        <v>593</v>
      </c>
      <c r="W5" s="374" t="s">
        <v>594</v>
      </c>
      <c r="X5" s="374" t="s">
        <v>595</v>
      </c>
      <c r="Y5" s="374" t="str">
        <f>新建!AA5</f>
        <v>10月31日年度投资完成</v>
      </c>
      <c r="Z5" s="379" t="s">
        <v>596</v>
      </c>
      <c r="AA5" s="374" t="s">
        <v>2113</v>
      </c>
      <c r="AB5" s="374" t="s">
        <v>598</v>
      </c>
      <c r="AC5" s="374" t="s">
        <v>599</v>
      </c>
      <c r="AD5" s="374" t="s">
        <v>2114</v>
      </c>
      <c r="AE5" s="374" t="s">
        <v>2115</v>
      </c>
      <c r="AF5" s="374" t="s">
        <v>600</v>
      </c>
      <c r="AG5" s="181"/>
      <c r="AH5" s="385" t="str">
        <f>新建!AJ5</f>
        <v>6月30日开工数</v>
      </c>
      <c r="AI5" s="188"/>
      <c r="AJ5" s="373" t="s">
        <v>602</v>
      </c>
      <c r="AK5" s="189"/>
      <c r="AL5" s="384"/>
      <c r="AM5" s="276" t="s">
        <v>603</v>
      </c>
      <c r="AN5" s="386" t="s">
        <v>51</v>
      </c>
      <c r="AO5" s="386" t="s">
        <v>604</v>
      </c>
      <c r="AP5" s="268" t="s">
        <v>605</v>
      </c>
      <c r="AQ5" s="268" t="s">
        <v>606</v>
      </c>
      <c r="AR5" s="268" t="s">
        <v>607</v>
      </c>
      <c r="AS5" s="29" t="s">
        <v>608</v>
      </c>
      <c r="AT5" s="156" t="s">
        <v>609</v>
      </c>
      <c r="AU5" s="156" t="s">
        <v>610</v>
      </c>
      <c r="AV5" s="156" t="s">
        <v>611</v>
      </c>
      <c r="AW5" s="156" t="s">
        <v>612</v>
      </c>
      <c r="AX5" s="156" t="s">
        <v>613</v>
      </c>
      <c r="AY5" s="156" t="s">
        <v>614</v>
      </c>
      <c r="AZ5" s="156" t="s">
        <v>615</v>
      </c>
      <c r="BA5" s="156" t="s">
        <v>616</v>
      </c>
      <c r="BB5" s="156" t="s">
        <v>617</v>
      </c>
      <c r="BC5" s="39"/>
      <c r="BD5" s="156" t="s">
        <v>618</v>
      </c>
      <c r="BE5" s="156" t="s">
        <v>619</v>
      </c>
      <c r="BF5" s="156" t="s">
        <v>620</v>
      </c>
      <c r="BG5" s="156" t="s">
        <v>619</v>
      </c>
      <c r="BH5" s="156" t="s">
        <v>621</v>
      </c>
      <c r="BI5" s="156" t="s">
        <v>622</v>
      </c>
      <c r="BJ5" s="394" t="s">
        <v>623</v>
      </c>
      <c r="BK5" s="156" t="s">
        <v>624</v>
      </c>
      <c r="BL5" s="394" t="s">
        <v>623</v>
      </c>
      <c r="BM5" s="398" t="s">
        <v>72</v>
      </c>
      <c r="BN5" s="398" t="s">
        <v>73</v>
      </c>
      <c r="BO5" s="223"/>
    </row>
    <row r="6" ht="31" customHeight="1" spans="1:67">
      <c r="A6" s="142"/>
      <c r="B6" s="37"/>
      <c r="C6" s="37"/>
      <c r="D6" s="367" t="s">
        <v>625</v>
      </c>
      <c r="E6" s="367" t="s">
        <v>626</v>
      </c>
      <c r="F6" s="142"/>
      <c r="G6" s="142"/>
      <c r="H6" s="39"/>
      <c r="I6" s="298"/>
      <c r="J6" s="160"/>
      <c r="K6" s="39"/>
      <c r="L6" s="39"/>
      <c r="M6" s="39"/>
      <c r="N6" s="39"/>
      <c r="O6" s="156" t="s">
        <v>627</v>
      </c>
      <c r="P6" s="39" t="s">
        <v>628</v>
      </c>
      <c r="Q6" s="156" t="s">
        <v>627</v>
      </c>
      <c r="R6" s="39" t="s">
        <v>628</v>
      </c>
      <c r="S6" s="39" t="s">
        <v>2116</v>
      </c>
      <c r="T6" s="39" t="s">
        <v>2117</v>
      </c>
      <c r="U6" s="164"/>
      <c r="V6" s="164"/>
      <c r="W6" s="164"/>
      <c r="X6" s="164"/>
      <c r="Y6" s="164"/>
      <c r="Z6" s="380"/>
      <c r="AA6" s="164"/>
      <c r="AB6" s="164"/>
      <c r="AC6" s="164"/>
      <c r="AD6" s="164"/>
      <c r="AE6" s="164"/>
      <c r="AF6" s="164"/>
      <c r="AG6" s="181"/>
      <c r="AH6" s="142" t="s">
        <v>633</v>
      </c>
      <c r="AI6" s="387" t="s">
        <v>634</v>
      </c>
      <c r="AJ6" s="159" t="s">
        <v>635</v>
      </c>
      <c r="AK6" s="39" t="s">
        <v>636</v>
      </c>
      <c r="AL6" s="378" t="s">
        <v>84</v>
      </c>
      <c r="AM6" s="142"/>
      <c r="AN6" s="194"/>
      <c r="AO6" s="194"/>
      <c r="AP6" s="268"/>
      <c r="AQ6" s="268"/>
      <c r="AR6" s="268"/>
      <c r="AS6" s="29"/>
      <c r="AT6" s="39"/>
      <c r="AU6" s="39"/>
      <c r="AV6" s="39"/>
      <c r="AW6" s="39"/>
      <c r="AX6" s="39"/>
      <c r="AY6" s="39"/>
      <c r="AZ6" s="39"/>
      <c r="BA6" s="39"/>
      <c r="BB6" s="39"/>
      <c r="BC6" s="39"/>
      <c r="BD6" s="39"/>
      <c r="BE6" s="156" t="s">
        <v>66</v>
      </c>
      <c r="BF6" s="156" t="s">
        <v>67</v>
      </c>
      <c r="BG6" s="156" t="s">
        <v>66</v>
      </c>
      <c r="BH6" s="156"/>
      <c r="BI6" s="156" t="s">
        <v>69</v>
      </c>
      <c r="BJ6" s="215" t="s">
        <v>70</v>
      </c>
      <c r="BK6" s="156"/>
      <c r="BL6" s="215"/>
      <c r="BM6" s="399"/>
      <c r="BN6" s="399"/>
      <c r="BO6" s="223"/>
    </row>
    <row r="7" s="17" customFormat="1" ht="42" customHeight="1" spans="1:67">
      <c r="A7" s="142" t="s">
        <v>608</v>
      </c>
      <c r="B7" s="37">
        <f>B8+B19+B62</f>
        <v>121</v>
      </c>
      <c r="C7" s="37"/>
      <c r="D7" s="37">
        <f t="shared" ref="D7:Y7" si="0">D8+D19+D62</f>
        <v>77</v>
      </c>
      <c r="E7" s="37">
        <f t="shared" si="0"/>
        <v>284673.7</v>
      </c>
      <c r="F7" s="142"/>
      <c r="G7" s="142"/>
      <c r="H7" s="37">
        <f t="shared" si="0"/>
        <v>1115823.4</v>
      </c>
      <c r="I7" s="37">
        <f t="shared" si="0"/>
        <v>269100</v>
      </c>
      <c r="J7" s="37">
        <f t="shared" si="0"/>
        <v>485313</v>
      </c>
      <c r="K7" s="37">
        <f t="shared" si="0"/>
        <v>108</v>
      </c>
      <c r="L7" s="37">
        <f t="shared" si="0"/>
        <v>105</v>
      </c>
      <c r="M7" s="37">
        <f t="shared" si="0"/>
        <v>83</v>
      </c>
      <c r="N7" s="37">
        <f t="shared" si="0"/>
        <v>83</v>
      </c>
      <c r="O7" s="37">
        <f t="shared" si="0"/>
        <v>91</v>
      </c>
      <c r="P7" s="37">
        <f t="shared" si="0"/>
        <v>29</v>
      </c>
      <c r="Q7" s="37" t="e">
        <f t="shared" si="0"/>
        <v>#REF!</v>
      </c>
      <c r="R7" s="37">
        <f t="shared" si="0"/>
        <v>3</v>
      </c>
      <c r="S7" s="37">
        <f t="shared" si="0"/>
        <v>2</v>
      </c>
      <c r="T7" s="37">
        <f t="shared" si="0"/>
        <v>81</v>
      </c>
      <c r="U7" s="37">
        <f t="shared" si="0"/>
        <v>382642</v>
      </c>
      <c r="V7" s="37">
        <f t="shared" si="0"/>
        <v>370642</v>
      </c>
      <c r="W7" s="37">
        <f t="shared" si="0"/>
        <v>2100.00019305019</v>
      </c>
      <c r="X7" s="37">
        <f t="shared" si="0"/>
        <v>326349</v>
      </c>
      <c r="Y7" s="37">
        <f t="shared" si="0"/>
        <v>206813</v>
      </c>
      <c r="Z7" s="180">
        <f>Y7/J7</f>
        <v>0.426143540354369</v>
      </c>
      <c r="AA7" s="37">
        <f t="shared" ref="AA7:AC7" si="1">AA8+AA19+AA62</f>
        <v>276059</v>
      </c>
      <c r="AB7" s="37">
        <f t="shared" si="1"/>
        <v>63</v>
      </c>
      <c r="AC7" s="37">
        <f t="shared" si="1"/>
        <v>142031</v>
      </c>
      <c r="AD7" s="142"/>
      <c r="AE7" s="37">
        <f>AE8+AE19+AE62</f>
        <v>244761.75</v>
      </c>
      <c r="AF7" s="175">
        <f t="shared" ref="AE7:AH7" si="2">AF8+AF19+AF62</f>
        <v>-34612.45</v>
      </c>
      <c r="AG7" s="181"/>
      <c r="AH7" s="175">
        <f t="shared" si="2"/>
        <v>79</v>
      </c>
      <c r="AI7" s="195">
        <f>AH7/B7</f>
        <v>0.652892561983471</v>
      </c>
      <c r="AJ7" s="175">
        <f t="shared" ref="AJ7:AO7" si="3">AJ8+AJ19+AJ62</f>
        <v>1771</v>
      </c>
      <c r="AK7" s="175">
        <f t="shared" si="3"/>
        <v>1701</v>
      </c>
      <c r="AL7" s="378">
        <f>AK7/AJ7</f>
        <v>0.960474308300395</v>
      </c>
      <c r="AM7" s="142"/>
      <c r="AN7" s="175">
        <f t="shared" si="3"/>
        <v>72.7</v>
      </c>
      <c r="AO7" s="175">
        <f t="shared" si="3"/>
        <v>6.3</v>
      </c>
      <c r="AP7" s="142"/>
      <c r="AQ7" s="142"/>
      <c r="AR7" s="142"/>
      <c r="AS7" s="175">
        <f t="shared" ref="AS7:BB7" si="4">AS8+AS19+AS62</f>
        <v>485313</v>
      </c>
      <c r="AT7" s="175">
        <f t="shared" si="4"/>
        <v>11029</v>
      </c>
      <c r="AU7" s="175">
        <f t="shared" si="4"/>
        <v>4876</v>
      </c>
      <c r="AV7" s="175">
        <f t="shared" si="4"/>
        <v>134865</v>
      </c>
      <c r="AW7" s="175">
        <f t="shared" si="4"/>
        <v>14267</v>
      </c>
      <c r="AX7" s="175">
        <f t="shared" si="4"/>
        <v>4990</v>
      </c>
      <c r="AY7" s="175">
        <f t="shared" si="4"/>
        <v>64000</v>
      </c>
      <c r="AZ7" s="175">
        <f t="shared" si="4"/>
        <v>12841</v>
      </c>
      <c r="BA7" s="175">
        <f t="shared" si="4"/>
        <v>224266</v>
      </c>
      <c r="BB7" s="175">
        <f t="shared" si="4"/>
        <v>14179</v>
      </c>
      <c r="BC7" s="39"/>
      <c r="BD7" s="39"/>
      <c r="BE7" s="156"/>
      <c r="BF7" s="156"/>
      <c r="BG7" s="156"/>
      <c r="BH7" s="156"/>
      <c r="BI7" s="156"/>
      <c r="BJ7" s="215"/>
      <c r="BK7" s="156"/>
      <c r="BL7" s="215"/>
      <c r="BM7" s="394"/>
      <c r="BN7" s="394"/>
      <c r="BO7" s="223"/>
    </row>
    <row r="8" s="17" customFormat="1" ht="42" customHeight="1" spans="1:67">
      <c r="A8" s="368" t="s">
        <v>2118</v>
      </c>
      <c r="B8" s="368">
        <f>SUM(B9:B18)</f>
        <v>10</v>
      </c>
      <c r="C8" s="368"/>
      <c r="D8" s="368">
        <f t="shared" ref="D8:Y8" si="5">SUM(D9:D18)</f>
        <v>10</v>
      </c>
      <c r="E8" s="368">
        <f t="shared" si="5"/>
        <v>37809</v>
      </c>
      <c r="F8" s="369"/>
      <c r="G8" s="369"/>
      <c r="H8" s="368">
        <f t="shared" si="5"/>
        <v>311366</v>
      </c>
      <c r="I8" s="368">
        <f t="shared" si="5"/>
        <v>269100</v>
      </c>
      <c r="J8" s="368">
        <f t="shared" si="5"/>
        <v>38050</v>
      </c>
      <c r="K8" s="368">
        <f t="shared" si="5"/>
        <v>10</v>
      </c>
      <c r="L8" s="368">
        <f t="shared" si="5"/>
        <v>10</v>
      </c>
      <c r="M8" s="368">
        <f t="shared" si="5"/>
        <v>10</v>
      </c>
      <c r="N8" s="368">
        <f t="shared" si="5"/>
        <v>10</v>
      </c>
      <c r="O8" s="368">
        <f t="shared" si="5"/>
        <v>10</v>
      </c>
      <c r="P8" s="368">
        <f t="shared" si="5"/>
        <v>0</v>
      </c>
      <c r="Q8" s="368">
        <f t="shared" si="5"/>
        <v>10</v>
      </c>
      <c r="R8" s="368">
        <f t="shared" si="5"/>
        <v>0</v>
      </c>
      <c r="S8" s="368">
        <f t="shared" si="5"/>
        <v>0</v>
      </c>
      <c r="T8" s="368">
        <f t="shared" si="5"/>
        <v>10</v>
      </c>
      <c r="U8" s="368">
        <f t="shared" si="5"/>
        <v>38050</v>
      </c>
      <c r="V8" s="368">
        <f t="shared" si="5"/>
        <v>38050</v>
      </c>
      <c r="W8" s="368">
        <f t="shared" si="5"/>
        <v>0</v>
      </c>
      <c r="X8" s="368">
        <f t="shared" si="5"/>
        <v>38050</v>
      </c>
      <c r="Y8" s="368">
        <f t="shared" si="5"/>
        <v>38299</v>
      </c>
      <c r="Z8" s="180">
        <f>Y8/J8</f>
        <v>1.00654402102497</v>
      </c>
      <c r="AA8" s="368">
        <f>SUM(AA9:AA18)</f>
        <v>40799</v>
      </c>
      <c r="AB8" s="368">
        <f>SUM(AB9:AB18)</f>
        <v>10</v>
      </c>
      <c r="AC8" s="368">
        <f>SUM(AC9:AC18)</f>
        <v>24643</v>
      </c>
      <c r="AD8" s="368"/>
      <c r="AE8" s="368">
        <f>SUM(AE9:AE18)</f>
        <v>28537.5</v>
      </c>
      <c r="AF8" s="175">
        <f>SUM(AF9:AF18)</f>
        <v>9761.5</v>
      </c>
      <c r="AG8" s="388"/>
      <c r="AH8" s="368">
        <f>SUM(AH9:AH18)</f>
        <v>10</v>
      </c>
      <c r="AI8" s="195">
        <f>AH8/B8</f>
        <v>1</v>
      </c>
      <c r="AJ8" s="368">
        <f>SUM(AJ9:AJ18)</f>
        <v>591</v>
      </c>
      <c r="AK8" s="368">
        <f>SUM(AK9:AK18)</f>
        <v>571</v>
      </c>
      <c r="AL8" s="378">
        <f>AK8/AJ8</f>
        <v>0.966159052453469</v>
      </c>
      <c r="AM8" s="369"/>
      <c r="AN8" s="368">
        <f>B8</f>
        <v>10</v>
      </c>
      <c r="AO8" s="368">
        <f>AH8-AN8</f>
        <v>0</v>
      </c>
      <c r="AP8" s="390"/>
      <c r="AQ8" s="368"/>
      <c r="AR8" s="368"/>
      <c r="AS8" s="368">
        <f t="shared" ref="AS8:BB8" si="6">SUM(AS9:AS18)</f>
        <v>38050</v>
      </c>
      <c r="AT8" s="368">
        <f t="shared" si="6"/>
        <v>1045</v>
      </c>
      <c r="AU8" s="368">
        <f t="shared" si="6"/>
        <v>0</v>
      </c>
      <c r="AV8" s="368">
        <f t="shared" si="6"/>
        <v>2825</v>
      </c>
      <c r="AW8" s="368">
        <f t="shared" si="6"/>
        <v>0</v>
      </c>
      <c r="AX8" s="368">
        <f t="shared" si="6"/>
        <v>0</v>
      </c>
      <c r="AY8" s="368">
        <f t="shared" si="6"/>
        <v>0</v>
      </c>
      <c r="AZ8" s="368">
        <f t="shared" si="6"/>
        <v>841</v>
      </c>
      <c r="BA8" s="368">
        <f t="shared" si="6"/>
        <v>33339</v>
      </c>
      <c r="BB8" s="368">
        <f t="shared" si="6"/>
        <v>0</v>
      </c>
      <c r="BC8" s="390"/>
      <c r="BD8" s="390"/>
      <c r="BE8" s="390"/>
      <c r="BF8" s="390"/>
      <c r="BG8" s="390"/>
      <c r="BH8" s="390"/>
      <c r="BI8" s="390"/>
      <c r="BJ8" s="368"/>
      <c r="BK8" s="368"/>
      <c r="BL8" s="368"/>
      <c r="BM8" s="390"/>
      <c r="BN8" s="390"/>
      <c r="BO8" s="369"/>
    </row>
    <row r="9" ht="42" customHeight="1" spans="1:67">
      <c r="A9" s="370">
        <f>续建!A19</f>
        <v>3</v>
      </c>
      <c r="B9" s="370">
        <f>续建!B19</f>
        <v>1</v>
      </c>
      <c r="C9" s="370" t="str">
        <f>续建!C19</f>
        <v>乌恰县</v>
      </c>
      <c r="D9" s="370">
        <f>续建!D19</f>
        <v>1</v>
      </c>
      <c r="E9" s="370">
        <f>续建!E19</f>
        <v>400</v>
      </c>
      <c r="F9" s="370" t="str">
        <f>续建!F19</f>
        <v>乌恰县开普太希水库溢洪道边坡治理及道路建设项目</v>
      </c>
      <c r="G9" s="370" t="str">
        <f>续建!G19</f>
        <v>新建坝顶右坝肩排水沟0.23公里，道路硬化4.23公里及配套附属设施建设</v>
      </c>
      <c r="H9" s="370">
        <f>续建!H19</f>
        <v>1200</v>
      </c>
      <c r="I9" s="370">
        <f>续建!I19</f>
        <v>600</v>
      </c>
      <c r="J9" s="370">
        <f>续建!J19</f>
        <v>584</v>
      </c>
      <c r="K9" s="370">
        <f>续建!K19</f>
        <v>1</v>
      </c>
      <c r="L9" s="370">
        <f>续建!L19</f>
        <v>1</v>
      </c>
      <c r="M9" s="370">
        <f>续建!M19</f>
        <v>1</v>
      </c>
      <c r="N9" s="370">
        <f>续建!N19</f>
        <v>1</v>
      </c>
      <c r="O9" s="370">
        <f>续建!O19</f>
        <v>1</v>
      </c>
      <c r="P9" s="370">
        <f>续建!P19</f>
        <v>0</v>
      </c>
      <c r="Q9" s="370">
        <f>续建!Q19</f>
        <v>1</v>
      </c>
      <c r="R9" s="370">
        <f>续建!R19</f>
        <v>0</v>
      </c>
      <c r="S9" s="370">
        <f>续建!S19</f>
        <v>0</v>
      </c>
      <c r="T9" s="370">
        <f>续建!T19</f>
        <v>1</v>
      </c>
      <c r="U9" s="370">
        <f>续建!U19</f>
        <v>584</v>
      </c>
      <c r="V9" s="370">
        <f>续建!V19</f>
        <v>584</v>
      </c>
      <c r="W9" s="370">
        <f>续建!W19</f>
        <v>0</v>
      </c>
      <c r="X9" s="370">
        <f>续建!X19</f>
        <v>584</v>
      </c>
      <c r="Y9" s="370">
        <f>续建!Y19</f>
        <v>584</v>
      </c>
      <c r="Z9" s="381">
        <f>续建!Z19</f>
        <v>1</v>
      </c>
      <c r="AA9" s="370">
        <f>续建!AA19</f>
        <v>584</v>
      </c>
      <c r="AB9" s="370">
        <f>续建!AB19</f>
        <v>1</v>
      </c>
      <c r="AC9" s="370">
        <f>续建!AC19</f>
        <v>384</v>
      </c>
      <c r="AD9" s="370">
        <f>续建!AD19</f>
        <v>0</v>
      </c>
      <c r="AE9" s="370">
        <f>续建!AE19</f>
        <v>438</v>
      </c>
      <c r="AF9" s="370">
        <f>续建!AF19</f>
        <v>146</v>
      </c>
      <c r="AG9" s="389">
        <f>续建!AG19</f>
        <v>44630</v>
      </c>
      <c r="AH9" s="370">
        <f>续建!AH19</f>
        <v>1</v>
      </c>
      <c r="AI9" s="370">
        <f>续建!AI19</f>
        <v>0</v>
      </c>
      <c r="AJ9" s="370">
        <f>续建!AJ19</f>
        <v>0</v>
      </c>
      <c r="AK9" s="370">
        <f>续建!AK19</f>
        <v>0</v>
      </c>
      <c r="AL9" s="370" t="e">
        <f>续建!AL19</f>
        <v>#DIV/0!</v>
      </c>
      <c r="AM9" s="370" t="str">
        <f>续建!AM19</f>
        <v>已完工。</v>
      </c>
      <c r="AN9" s="370">
        <f>续建!AN19</f>
        <v>0</v>
      </c>
      <c r="AO9" s="370">
        <f>续建!AO19</f>
        <v>0</v>
      </c>
      <c r="AP9" s="370">
        <f>续建!AP19</f>
        <v>0</v>
      </c>
      <c r="AQ9" s="370">
        <f>续建!AQ19</f>
        <v>0</v>
      </c>
      <c r="AR9" s="370">
        <f>续建!AR19</f>
        <v>0</v>
      </c>
      <c r="AS9" s="370">
        <f>续建!AS19</f>
        <v>584</v>
      </c>
      <c r="AT9" s="370">
        <f>续建!AT19</f>
        <v>0</v>
      </c>
      <c r="AU9" s="370">
        <f>续建!AU19</f>
        <v>0</v>
      </c>
      <c r="AV9" s="370">
        <f>续建!AV19</f>
        <v>200</v>
      </c>
      <c r="AW9" s="370">
        <f>续建!AW19</f>
        <v>0</v>
      </c>
      <c r="AX9" s="370">
        <f>续建!AX19</f>
        <v>0</v>
      </c>
      <c r="AY9" s="370">
        <f>续建!AY19</f>
        <v>0</v>
      </c>
      <c r="AZ9" s="370">
        <f>续建!AZ19</f>
        <v>384</v>
      </c>
      <c r="BA9" s="370">
        <f>续建!BA19</f>
        <v>0</v>
      </c>
      <c r="BB9" s="370">
        <f>续建!BB19</f>
        <v>0</v>
      </c>
      <c r="BC9" s="370" t="str">
        <f>续建!BC19</f>
        <v>水利专班</v>
      </c>
      <c r="BD9" s="370" t="str">
        <f>续建!BD19</f>
        <v>州水利局</v>
      </c>
      <c r="BE9" s="370" t="str">
        <f>续建!BE19</f>
        <v>邹健</v>
      </c>
      <c r="BF9" s="370" t="str">
        <f>续建!BF19</f>
        <v>乌恰县</v>
      </c>
      <c r="BG9" s="370" t="str">
        <f>续建!BG19</f>
        <v>吐尔孙江·木合塔尔</v>
      </c>
      <c r="BH9" s="370" t="str">
        <f>续建!BH19</f>
        <v>乌恰县水利局</v>
      </c>
      <c r="BI9" s="370" t="str">
        <f>续建!BI19</f>
        <v>马国成</v>
      </c>
      <c r="BJ9" s="370">
        <f>续建!BJ19</f>
        <v>15700991168</v>
      </c>
      <c r="BK9" s="370" t="str">
        <f>续建!BK19</f>
        <v>孙贵敏</v>
      </c>
      <c r="BL9" s="370" t="str">
        <f>续建!BL19</f>
        <v>15560317737</v>
      </c>
      <c r="BM9" s="370" t="str">
        <f>续建!BM19</f>
        <v>黑孜苇乡</v>
      </c>
      <c r="BN9" s="370" t="str">
        <f>续建!BN19</f>
        <v>也克铁热克村</v>
      </c>
      <c r="BO9" s="370" t="str">
        <f>续建!BO19</f>
        <v>5.24日投资减少16万</v>
      </c>
    </row>
    <row r="10" ht="42" customHeight="1" spans="1:67">
      <c r="A10" s="370">
        <f>续建!A20</f>
        <v>4</v>
      </c>
      <c r="B10" s="370">
        <f>续建!B20</f>
        <v>1</v>
      </c>
      <c r="C10" s="370" t="str">
        <f>续建!C20</f>
        <v>乌恰县</v>
      </c>
      <c r="D10" s="370">
        <f>续建!D20</f>
        <v>1</v>
      </c>
      <c r="E10" s="370">
        <f>续建!E20</f>
        <v>650</v>
      </c>
      <c r="F10" s="370" t="str">
        <f>续建!F20</f>
        <v>乌恰县吾合沙鲁乡恰提村防洪坝建设项目</v>
      </c>
      <c r="G10" s="370" t="str">
        <f>续建!G20</f>
        <v>山洪沟治理2.2公里</v>
      </c>
      <c r="H10" s="370">
        <f>续建!H20</f>
        <v>650</v>
      </c>
      <c r="I10" s="370">
        <f>续建!I20</f>
        <v>0</v>
      </c>
      <c r="J10" s="370">
        <f>续建!J20</f>
        <v>650</v>
      </c>
      <c r="K10" s="370">
        <f>续建!K20</f>
        <v>1</v>
      </c>
      <c r="L10" s="370">
        <f>续建!L20</f>
        <v>1</v>
      </c>
      <c r="M10" s="370">
        <f>续建!M20</f>
        <v>1</v>
      </c>
      <c r="N10" s="370">
        <f>续建!N20</f>
        <v>1</v>
      </c>
      <c r="O10" s="370">
        <f>续建!O20</f>
        <v>1</v>
      </c>
      <c r="P10" s="370">
        <f>续建!P20</f>
        <v>0</v>
      </c>
      <c r="Q10" s="370">
        <f>续建!Q20</f>
        <v>1</v>
      </c>
      <c r="R10" s="370">
        <f>续建!R20</f>
        <v>0</v>
      </c>
      <c r="S10" s="370">
        <f>续建!S20</f>
        <v>0</v>
      </c>
      <c r="T10" s="370">
        <f>续建!T20</f>
        <v>1</v>
      </c>
      <c r="U10" s="370">
        <f>续建!U20</f>
        <v>650</v>
      </c>
      <c r="V10" s="370">
        <f>续建!V20</f>
        <v>650</v>
      </c>
      <c r="W10" s="370">
        <f>续建!W20</f>
        <v>0</v>
      </c>
      <c r="X10" s="370">
        <f>续建!X20</f>
        <v>650</v>
      </c>
      <c r="Y10" s="370">
        <f>续建!Y20</f>
        <v>650</v>
      </c>
      <c r="Z10" s="381">
        <f>续建!Z20</f>
        <v>1</v>
      </c>
      <c r="AA10" s="370">
        <f>续建!AA20</f>
        <v>650</v>
      </c>
      <c r="AB10" s="370">
        <f>续建!AB20</f>
        <v>1</v>
      </c>
      <c r="AC10" s="370">
        <f>续建!AC20</f>
        <v>544</v>
      </c>
      <c r="AD10" s="370">
        <f>续建!AD20</f>
        <v>0</v>
      </c>
      <c r="AE10" s="370">
        <f>续建!AE20</f>
        <v>487.5</v>
      </c>
      <c r="AF10" s="370">
        <f>续建!AF20</f>
        <v>162.5</v>
      </c>
      <c r="AG10" s="389">
        <f>续建!AG20</f>
        <v>44630</v>
      </c>
      <c r="AH10" s="370">
        <f>续建!AH20</f>
        <v>1</v>
      </c>
      <c r="AI10" s="370">
        <f>续建!AI20</f>
        <v>0</v>
      </c>
      <c r="AJ10" s="370">
        <f>续建!AJ20</f>
        <v>0</v>
      </c>
      <c r="AK10" s="370">
        <f>续建!AK20</f>
        <v>0</v>
      </c>
      <c r="AL10" s="370" t="e">
        <f>续建!AL20</f>
        <v>#DIV/0!</v>
      </c>
      <c r="AM10" s="370" t="str">
        <f>续建!AM20</f>
        <v>已完工。</v>
      </c>
      <c r="AN10" s="370">
        <f>续建!AN20</f>
        <v>0</v>
      </c>
      <c r="AO10" s="370">
        <f>续建!AO20</f>
        <v>0</v>
      </c>
      <c r="AP10" s="370">
        <f>续建!AP20</f>
        <v>0</v>
      </c>
      <c r="AQ10" s="370">
        <f>续建!AQ20</f>
        <v>0</v>
      </c>
      <c r="AR10" s="370">
        <f>续建!AR20</f>
        <v>0</v>
      </c>
      <c r="AS10" s="370">
        <f>续建!AS20</f>
        <v>650</v>
      </c>
      <c r="AT10" s="370">
        <f>续建!AT20</f>
        <v>585</v>
      </c>
      <c r="AU10" s="370">
        <f>续建!AU20</f>
        <v>0</v>
      </c>
      <c r="AV10" s="370">
        <f>续建!AV20</f>
        <v>65</v>
      </c>
      <c r="AW10" s="370">
        <f>续建!AW20</f>
        <v>0</v>
      </c>
      <c r="AX10" s="370">
        <f>续建!AX20</f>
        <v>0</v>
      </c>
      <c r="AY10" s="370">
        <f>续建!AY20</f>
        <v>0</v>
      </c>
      <c r="AZ10" s="370">
        <f>续建!AZ20</f>
        <v>0</v>
      </c>
      <c r="BA10" s="370">
        <f>续建!BA20</f>
        <v>0</v>
      </c>
      <c r="BB10" s="370">
        <f>续建!BB20</f>
        <v>0</v>
      </c>
      <c r="BC10" s="370" t="str">
        <f>续建!BC20</f>
        <v>水利专班</v>
      </c>
      <c r="BD10" s="370" t="str">
        <f>续建!BD20</f>
        <v>州水利局</v>
      </c>
      <c r="BE10" s="370" t="str">
        <f>续建!BE20</f>
        <v>邹健</v>
      </c>
      <c r="BF10" s="370" t="str">
        <f>续建!BF20</f>
        <v>乌恰县</v>
      </c>
      <c r="BG10" s="370" t="str">
        <f>续建!BG20</f>
        <v>吐尔孙江·木合塔尔</v>
      </c>
      <c r="BH10" s="370" t="str">
        <f>续建!BH20</f>
        <v>乌恰县水利局</v>
      </c>
      <c r="BI10" s="370" t="str">
        <f>续建!BI20</f>
        <v>马国成</v>
      </c>
      <c r="BJ10" s="370">
        <f>续建!BJ20</f>
        <v>15700991168</v>
      </c>
      <c r="BK10" s="370" t="str">
        <f>续建!BK20</f>
        <v>毛建国</v>
      </c>
      <c r="BL10" s="370">
        <f>续建!BL20</f>
        <v>13879359275</v>
      </c>
      <c r="BM10" s="370" t="str">
        <f>续建!BM20</f>
        <v>吾合沙鲁乡</v>
      </c>
      <c r="BN10" s="370" t="str">
        <f>续建!BN20</f>
        <v>恰提村</v>
      </c>
      <c r="BO10" s="370" t="str">
        <f>续建!BO20</f>
        <v>到位兴边富民资金650万</v>
      </c>
    </row>
    <row r="11" ht="42" customHeight="1" spans="1:67">
      <c r="A11" s="370">
        <f>续建!A21</f>
        <v>5</v>
      </c>
      <c r="B11" s="370">
        <f>续建!B21</f>
        <v>1</v>
      </c>
      <c r="C11" s="370" t="str">
        <f>续建!C21</f>
        <v>乌恰县</v>
      </c>
      <c r="D11" s="370">
        <f>续建!D21</f>
        <v>1</v>
      </c>
      <c r="E11" s="370">
        <f>续建!E21</f>
        <v>520</v>
      </c>
      <c r="F11" s="370" t="str">
        <f>续建!F21</f>
        <v>乌恰县吉根乡萨孜村防渗渠建设项目</v>
      </c>
      <c r="G11" s="370" t="str">
        <f>续建!G21</f>
        <v>改造渠道3.896公里及配套渠系建筑物</v>
      </c>
      <c r="H11" s="370">
        <f>续建!H21</f>
        <v>520</v>
      </c>
      <c r="I11" s="370">
        <f>续建!I21</f>
        <v>0</v>
      </c>
      <c r="J11" s="370">
        <f>续建!J21</f>
        <v>520</v>
      </c>
      <c r="K11" s="370">
        <f>续建!K21</f>
        <v>1</v>
      </c>
      <c r="L11" s="370">
        <f>续建!L21</f>
        <v>1</v>
      </c>
      <c r="M11" s="370">
        <f>续建!M21</f>
        <v>1</v>
      </c>
      <c r="N11" s="370">
        <f>续建!N21</f>
        <v>1</v>
      </c>
      <c r="O11" s="370">
        <f>续建!O21</f>
        <v>1</v>
      </c>
      <c r="P11" s="370">
        <f>续建!P21</f>
        <v>0</v>
      </c>
      <c r="Q11" s="370">
        <f>续建!Q21</f>
        <v>1</v>
      </c>
      <c r="R11" s="370">
        <f>续建!R21</f>
        <v>0</v>
      </c>
      <c r="S11" s="370">
        <f>续建!S21</f>
        <v>0</v>
      </c>
      <c r="T11" s="370">
        <f>续建!T21</f>
        <v>1</v>
      </c>
      <c r="U11" s="370">
        <f>续建!U21</f>
        <v>520</v>
      </c>
      <c r="V11" s="370">
        <f>续建!V21</f>
        <v>520</v>
      </c>
      <c r="W11" s="370">
        <f>续建!W21</f>
        <v>0</v>
      </c>
      <c r="X11" s="370">
        <f>续建!X21</f>
        <v>520</v>
      </c>
      <c r="Y11" s="370">
        <f>续建!Y21</f>
        <v>520</v>
      </c>
      <c r="Z11" s="381">
        <f>续建!Z21</f>
        <v>1</v>
      </c>
      <c r="AA11" s="370">
        <f>续建!AA21</f>
        <v>520</v>
      </c>
      <c r="AB11" s="370">
        <f>续建!AB21</f>
        <v>1</v>
      </c>
      <c r="AC11" s="370">
        <f>续建!AC21</f>
        <v>421</v>
      </c>
      <c r="AD11" s="370">
        <f>续建!AD21</f>
        <v>0</v>
      </c>
      <c r="AE11" s="370">
        <f>续建!AE21</f>
        <v>390</v>
      </c>
      <c r="AF11" s="370">
        <f>续建!AF21</f>
        <v>130</v>
      </c>
      <c r="AG11" s="389">
        <f>续建!AG21</f>
        <v>44630</v>
      </c>
      <c r="AH11" s="370">
        <f>续建!AH21</f>
        <v>1</v>
      </c>
      <c r="AI11" s="370">
        <f>续建!AI21</f>
        <v>0</v>
      </c>
      <c r="AJ11" s="370">
        <f>续建!AJ21</f>
        <v>15</v>
      </c>
      <c r="AK11" s="370">
        <f>续建!AK21</f>
        <v>15</v>
      </c>
      <c r="AL11" s="370">
        <f>续建!AL21</f>
        <v>1</v>
      </c>
      <c r="AM11" s="370" t="str">
        <f>续建!AM21</f>
        <v>已完工。</v>
      </c>
      <c r="AN11" s="370">
        <f>续建!AN21</f>
        <v>0</v>
      </c>
      <c r="AO11" s="370">
        <f>续建!AO21</f>
        <v>0</v>
      </c>
      <c r="AP11" s="370">
        <f>续建!AP21</f>
        <v>0</v>
      </c>
      <c r="AQ11" s="370">
        <f>续建!AQ21</f>
        <v>0</v>
      </c>
      <c r="AR11" s="370">
        <f>续建!AR21</f>
        <v>0</v>
      </c>
      <c r="AS11" s="370">
        <f>续建!AS21</f>
        <v>520</v>
      </c>
      <c r="AT11" s="370">
        <f>续建!AT21</f>
        <v>460</v>
      </c>
      <c r="AU11" s="370">
        <f>续建!AU21</f>
        <v>0</v>
      </c>
      <c r="AV11" s="370">
        <f>续建!AV21</f>
        <v>60</v>
      </c>
      <c r="AW11" s="370">
        <f>续建!AW21</f>
        <v>0</v>
      </c>
      <c r="AX11" s="370">
        <f>续建!AX21</f>
        <v>0</v>
      </c>
      <c r="AY11" s="370">
        <f>续建!AY21</f>
        <v>0</v>
      </c>
      <c r="AZ11" s="370">
        <f>续建!AZ21</f>
        <v>0</v>
      </c>
      <c r="BA11" s="370">
        <f>续建!BA21</f>
        <v>0</v>
      </c>
      <c r="BB11" s="370">
        <f>续建!BB21</f>
        <v>0</v>
      </c>
      <c r="BC11" s="370" t="str">
        <f>续建!BC21</f>
        <v>水利专班</v>
      </c>
      <c r="BD11" s="370" t="str">
        <f>续建!BD21</f>
        <v>州水利局</v>
      </c>
      <c r="BE11" s="370" t="str">
        <f>续建!BE21</f>
        <v>邹健</v>
      </c>
      <c r="BF11" s="370" t="str">
        <f>续建!BF21</f>
        <v>乌恰县</v>
      </c>
      <c r="BG11" s="370" t="str">
        <f>续建!BG21</f>
        <v>吐尔孙江·木合塔尔</v>
      </c>
      <c r="BH11" s="370" t="str">
        <f>续建!BH21</f>
        <v>乌恰县水利局</v>
      </c>
      <c r="BI11" s="370" t="str">
        <f>续建!BI21</f>
        <v>马国成</v>
      </c>
      <c r="BJ11" s="370">
        <f>续建!BJ21</f>
        <v>15700991168</v>
      </c>
      <c r="BK11" s="370" t="str">
        <f>续建!BK21</f>
        <v>姚燕</v>
      </c>
      <c r="BL11" s="370" t="str">
        <f>续建!BL21</f>
        <v>13545361018</v>
      </c>
      <c r="BM11" s="370" t="str">
        <f>续建!BM21</f>
        <v>吉根乡</v>
      </c>
      <c r="BN11" s="370" t="str">
        <f>续建!BN21</f>
        <v>萨孜村</v>
      </c>
      <c r="BO11" s="370" t="str">
        <f>续建!BO21</f>
        <v>到位兴边富民资金520万</v>
      </c>
    </row>
    <row r="12" ht="42" customHeight="1" spans="1:67">
      <c r="A12" s="370">
        <f>续建!A32</f>
        <v>13</v>
      </c>
      <c r="B12" s="370">
        <f>续建!B32</f>
        <v>1</v>
      </c>
      <c r="C12" s="370" t="str">
        <f>续建!C32</f>
        <v>乌恰县</v>
      </c>
      <c r="D12" s="370">
        <f>续建!D32</f>
        <v>1</v>
      </c>
      <c r="E12" s="370">
        <f>续建!E32</f>
        <v>15000</v>
      </c>
      <c r="F12" s="370" t="str">
        <f>续建!F32</f>
        <v>克孜河夏特水电站</v>
      </c>
      <c r="G12" s="370" t="str">
        <f>续建!G32</f>
        <v>装机容量24.8万千瓦</v>
      </c>
      <c r="H12" s="370">
        <f>续建!H32</f>
        <v>252657</v>
      </c>
      <c r="I12" s="370">
        <f>续建!I32</f>
        <v>235000</v>
      </c>
      <c r="J12" s="370">
        <f>续建!J32</f>
        <v>15000</v>
      </c>
      <c r="K12" s="370">
        <f>续建!K32</f>
        <v>1</v>
      </c>
      <c r="L12" s="370">
        <f>续建!L32</f>
        <v>1</v>
      </c>
      <c r="M12" s="370">
        <f>续建!M32</f>
        <v>1</v>
      </c>
      <c r="N12" s="370">
        <f>续建!N32</f>
        <v>1</v>
      </c>
      <c r="O12" s="370">
        <f>续建!O32</f>
        <v>1</v>
      </c>
      <c r="P12" s="370">
        <f>续建!P32</f>
        <v>0</v>
      </c>
      <c r="Q12" s="370">
        <f>续建!Q32</f>
        <v>1</v>
      </c>
      <c r="R12" s="370">
        <f>续建!R32</f>
        <v>0</v>
      </c>
      <c r="S12" s="370">
        <f>续建!S32</f>
        <v>0</v>
      </c>
      <c r="T12" s="370">
        <f>续建!T32</f>
        <v>1</v>
      </c>
      <c r="U12" s="370">
        <f>续建!U32</f>
        <v>15000</v>
      </c>
      <c r="V12" s="370">
        <f>续建!V32</f>
        <v>15000</v>
      </c>
      <c r="W12" s="370">
        <f>续建!W32</f>
        <v>0</v>
      </c>
      <c r="X12" s="370">
        <f>续建!X32</f>
        <v>15000</v>
      </c>
      <c r="Y12" s="370">
        <f>续建!Y32</f>
        <v>12500</v>
      </c>
      <c r="Z12" s="381">
        <f>续建!Z32</f>
        <v>0.833333333333333</v>
      </c>
      <c r="AA12" s="370">
        <f>续建!AA32</f>
        <v>15000</v>
      </c>
      <c r="AB12" s="370">
        <f>续建!AB32</f>
        <v>1</v>
      </c>
      <c r="AC12" s="370">
        <f>续建!AC32</f>
        <v>11367</v>
      </c>
      <c r="AD12" s="370">
        <f>续建!AD32</f>
        <v>0</v>
      </c>
      <c r="AE12" s="370">
        <f>续建!AE32</f>
        <v>11250</v>
      </c>
      <c r="AF12" s="370">
        <f>续建!AF32</f>
        <v>1250</v>
      </c>
      <c r="AG12" s="389">
        <f>续建!AG32</f>
        <v>44620</v>
      </c>
      <c r="AH12" s="370">
        <f>续建!AH32</f>
        <v>1</v>
      </c>
      <c r="AI12" s="370">
        <f>续建!AI32</f>
        <v>0</v>
      </c>
      <c r="AJ12" s="370">
        <f>续建!AJ32</f>
        <v>30</v>
      </c>
      <c r="AK12" s="370">
        <f>续建!AK32</f>
        <v>30</v>
      </c>
      <c r="AL12" s="370">
        <f>续建!AL32</f>
        <v>1</v>
      </c>
      <c r="AM12" s="370" t="str">
        <f>续建!AM32</f>
        <v>目前实体工程仅剩余厂区绿化及交通工程未完成。</v>
      </c>
      <c r="AN12" s="370">
        <f>续建!AN32</f>
        <v>0</v>
      </c>
      <c r="AO12" s="370">
        <f>续建!AO32</f>
        <v>0</v>
      </c>
      <c r="AP12" s="370">
        <f>续建!AP32</f>
        <v>0</v>
      </c>
      <c r="AQ12" s="370">
        <f>续建!AQ32</f>
        <v>0</v>
      </c>
      <c r="AR12" s="370">
        <f>续建!AR32</f>
        <v>0</v>
      </c>
      <c r="AS12" s="370">
        <f>续建!AS32</f>
        <v>15000</v>
      </c>
      <c r="AT12" s="370">
        <f>续建!AT32</f>
        <v>0</v>
      </c>
      <c r="AU12" s="370">
        <f>续建!AU32</f>
        <v>0</v>
      </c>
      <c r="AV12" s="370">
        <f>续建!AV32</f>
        <v>0</v>
      </c>
      <c r="AW12" s="370">
        <f>续建!AW32</f>
        <v>0</v>
      </c>
      <c r="AX12" s="370">
        <f>续建!AX32</f>
        <v>0</v>
      </c>
      <c r="AY12" s="370">
        <f>续建!AY32</f>
        <v>0</v>
      </c>
      <c r="AZ12" s="370">
        <f>续建!AZ32</f>
        <v>0</v>
      </c>
      <c r="BA12" s="370">
        <f>续建!BA32</f>
        <v>15000</v>
      </c>
      <c r="BB12" s="370">
        <f>续建!BB32</f>
        <v>0</v>
      </c>
      <c r="BC12" s="370" t="str">
        <f>续建!BC32</f>
        <v>水利专班</v>
      </c>
      <c r="BD12" s="370" t="str">
        <f>续建!BD32</f>
        <v>州水利局</v>
      </c>
      <c r="BE12" s="370" t="str">
        <f>续建!BE32</f>
        <v>邹健</v>
      </c>
      <c r="BF12" s="370" t="str">
        <f>续建!BF32</f>
        <v>乌恰县</v>
      </c>
      <c r="BG12" s="370" t="str">
        <f>续建!BG32</f>
        <v>吐尔孙江·木合塔尔</v>
      </c>
      <c r="BH12" s="370" t="str">
        <f>续建!BH32</f>
        <v>乌恰县水利局</v>
      </c>
      <c r="BI12" s="370" t="str">
        <f>续建!BI32</f>
        <v>马国成</v>
      </c>
      <c r="BJ12" s="370">
        <f>续建!BJ32</f>
        <v>15700991168</v>
      </c>
      <c r="BK12" s="370" t="str">
        <f>续建!BK32</f>
        <v>王依山</v>
      </c>
      <c r="BL12" s="370">
        <f>续建!BL32</f>
        <v>13550454670</v>
      </c>
      <c r="BM12" s="370" t="str">
        <f>续建!BM32</f>
        <v>康苏镇</v>
      </c>
      <c r="BN12" s="370" t="str">
        <f>续建!BN32</f>
        <v>巴村</v>
      </c>
      <c r="BO12" s="370">
        <f>续建!BO32</f>
        <v>0</v>
      </c>
    </row>
    <row r="13" ht="42" customHeight="1" spans="1:67">
      <c r="A13" s="370">
        <f>续建!A40</f>
        <v>18</v>
      </c>
      <c r="B13" s="370">
        <f>续建!B40</f>
        <v>1</v>
      </c>
      <c r="C13" s="370" t="str">
        <f>续建!C40</f>
        <v>乌恰县</v>
      </c>
      <c r="D13" s="370">
        <f>续建!D40</f>
        <v>1</v>
      </c>
      <c r="E13" s="370">
        <f>续建!E40</f>
        <v>2000</v>
      </c>
      <c r="F13" s="370" t="str">
        <f>续建!F40</f>
        <v>乌恰县医学观察点建设项目</v>
      </c>
      <c r="G13" s="370" t="str">
        <f>续建!G40</f>
        <v>建筑面积2.86万平方米及配套附属设施建设</v>
      </c>
      <c r="H13" s="370">
        <f>续建!H40</f>
        <v>11000</v>
      </c>
      <c r="I13" s="370">
        <f>续建!I40</f>
        <v>8000</v>
      </c>
      <c r="J13" s="370">
        <f>续建!J40</f>
        <v>1457</v>
      </c>
      <c r="K13" s="370">
        <f>续建!K40</f>
        <v>1</v>
      </c>
      <c r="L13" s="370">
        <f>续建!L40</f>
        <v>1</v>
      </c>
      <c r="M13" s="370">
        <f>续建!M40</f>
        <v>1</v>
      </c>
      <c r="N13" s="370">
        <f>续建!N40</f>
        <v>1</v>
      </c>
      <c r="O13" s="370">
        <f>续建!O40</f>
        <v>1</v>
      </c>
      <c r="P13" s="370">
        <f>续建!P40</f>
        <v>0</v>
      </c>
      <c r="Q13" s="370">
        <f>续建!Q40</f>
        <v>1</v>
      </c>
      <c r="R13" s="370">
        <f>续建!R40</f>
        <v>0</v>
      </c>
      <c r="S13" s="370">
        <f>续建!S40</f>
        <v>0</v>
      </c>
      <c r="T13" s="370">
        <f>续建!T40</f>
        <v>1</v>
      </c>
      <c r="U13" s="370">
        <f>续建!U40</f>
        <v>1457</v>
      </c>
      <c r="V13" s="370">
        <f>续建!V40</f>
        <v>1457</v>
      </c>
      <c r="W13" s="370">
        <f>续建!W40</f>
        <v>0</v>
      </c>
      <c r="X13" s="370">
        <f>续建!X40</f>
        <v>1457</v>
      </c>
      <c r="Y13" s="370">
        <f>续建!Y40</f>
        <v>2500</v>
      </c>
      <c r="Z13" s="381">
        <f>续建!Z40</f>
        <v>1.71585449553878</v>
      </c>
      <c r="AA13" s="370">
        <f>续建!AA40</f>
        <v>2500</v>
      </c>
      <c r="AB13" s="370">
        <f>续建!AB40</f>
        <v>1</v>
      </c>
      <c r="AC13" s="370">
        <f>续建!AC40</f>
        <v>859</v>
      </c>
      <c r="AD13" s="370">
        <f>续建!AD40</f>
        <v>0</v>
      </c>
      <c r="AE13" s="370">
        <f>续建!AE40</f>
        <v>1092.75</v>
      </c>
      <c r="AF13" s="370">
        <f>续建!AF40</f>
        <v>1407.25</v>
      </c>
      <c r="AG13" s="389">
        <f>续建!AG40</f>
        <v>44620</v>
      </c>
      <c r="AH13" s="370">
        <f>续建!AH40</f>
        <v>1</v>
      </c>
      <c r="AI13" s="370">
        <f>续建!AI40</f>
        <v>0</v>
      </c>
      <c r="AJ13" s="370">
        <f>续建!AJ40</f>
        <v>216</v>
      </c>
      <c r="AK13" s="370">
        <f>续建!AK40</f>
        <v>216</v>
      </c>
      <c r="AL13" s="370">
        <f>续建!AL40</f>
        <v>1</v>
      </c>
      <c r="AM13" s="370" t="str">
        <f>续建!AM40</f>
        <v>已完工。</v>
      </c>
      <c r="AN13" s="370">
        <f>续建!AN40</f>
        <v>0</v>
      </c>
      <c r="AO13" s="370">
        <f>续建!AO40</f>
        <v>0</v>
      </c>
      <c r="AP13" s="370">
        <f>续建!AP40</f>
        <v>0</v>
      </c>
      <c r="AQ13" s="370">
        <f>续建!AQ40</f>
        <v>0</v>
      </c>
      <c r="AR13" s="370">
        <f>续建!AR40</f>
        <v>0</v>
      </c>
      <c r="AS13" s="370">
        <f>续建!AS40</f>
        <v>1457</v>
      </c>
      <c r="AT13" s="370">
        <f>续建!AT40</f>
        <v>0</v>
      </c>
      <c r="AU13" s="370">
        <f>续建!AU40</f>
        <v>0</v>
      </c>
      <c r="AV13" s="370">
        <f>续建!AV40</f>
        <v>1000</v>
      </c>
      <c r="AW13" s="370">
        <f>续建!AW40</f>
        <v>0</v>
      </c>
      <c r="AX13" s="370">
        <f>续建!AX40</f>
        <v>0</v>
      </c>
      <c r="AY13" s="370">
        <f>续建!AY40</f>
        <v>0</v>
      </c>
      <c r="AZ13" s="370">
        <f>续建!AZ40</f>
        <v>457</v>
      </c>
      <c r="BA13" s="370">
        <f>续建!BA40</f>
        <v>0</v>
      </c>
      <c r="BB13" s="370">
        <f>续建!BB40</f>
        <v>0</v>
      </c>
      <c r="BC13" s="370" t="str">
        <f>续建!BC40</f>
        <v>卫生专班</v>
      </c>
      <c r="BD13" s="370" t="str">
        <f>续建!BD40</f>
        <v>州卫健委</v>
      </c>
      <c r="BE13" s="370" t="str">
        <f>续建!BE40</f>
        <v>王良森</v>
      </c>
      <c r="BF13" s="370" t="str">
        <f>续建!BF40</f>
        <v>乌恰县</v>
      </c>
      <c r="BG13" s="370" t="str">
        <f>续建!BG40</f>
        <v>巴合提古丽·杰恩比</v>
      </c>
      <c r="BH13" s="370" t="str">
        <f>续建!BH40</f>
        <v>乌恰县卫健委</v>
      </c>
      <c r="BI13" s="370" t="str">
        <f>续建!BI40</f>
        <v>祁梅</v>
      </c>
      <c r="BJ13" s="370">
        <f>续建!BJ40</f>
        <v>18809089208</v>
      </c>
      <c r="BK13" s="370" t="str">
        <f>续建!BK40</f>
        <v>孙东
罗德银</v>
      </c>
      <c r="BL13" s="370" t="str">
        <f>续建!BL40</f>
        <v>15999000091
13999084682</v>
      </c>
      <c r="BM13" s="370" t="str">
        <f>续建!BM40</f>
        <v>乌恰镇
巴镇
乌鲁克恰提乡
膘尔托阔依乡
波斯坦铁列克乡</v>
      </c>
      <c r="BN13" s="370" t="str">
        <f>续建!BN40</f>
        <v>多斯都克社区
托帕口岸
库尔干村
塔尔卡拉克村
多来布拉克村</v>
      </c>
      <c r="BO13" s="370" t="str">
        <f>续建!BO40</f>
        <v>5.24日投资减少1543万元（由3000万缩减到1457万元）</v>
      </c>
    </row>
    <row r="14" ht="42" customHeight="1" spans="1:67">
      <c r="A14" s="370">
        <f>续建!A46</f>
        <v>23</v>
      </c>
      <c r="B14" s="370">
        <f>续建!B46</f>
        <v>1</v>
      </c>
      <c r="C14" s="370" t="str">
        <f>续建!C46</f>
        <v>乌恰县</v>
      </c>
      <c r="D14" s="370">
        <f>续建!D46</f>
        <v>1</v>
      </c>
      <c r="E14" s="370">
        <f>续建!E46</f>
        <v>1500</v>
      </c>
      <c r="F14" s="370" t="str">
        <f>续建!F46</f>
        <v>乌恰县养老附属设施建设项目</v>
      </c>
      <c r="G14" s="370" t="str">
        <f>续建!G46</f>
        <v>新建5000平方米养老院一座及附属设施建设</v>
      </c>
      <c r="H14" s="370">
        <f>续建!H46</f>
        <v>2500</v>
      </c>
      <c r="I14" s="370">
        <f>续建!I46</f>
        <v>1000</v>
      </c>
      <c r="J14" s="370">
        <f>续建!J46</f>
        <v>1500</v>
      </c>
      <c r="K14" s="370">
        <f>续建!K46</f>
        <v>1</v>
      </c>
      <c r="L14" s="370">
        <f>续建!L46</f>
        <v>1</v>
      </c>
      <c r="M14" s="370">
        <f>续建!M46</f>
        <v>1</v>
      </c>
      <c r="N14" s="370">
        <f>续建!N46</f>
        <v>1</v>
      </c>
      <c r="O14" s="370">
        <f>续建!O46</f>
        <v>1</v>
      </c>
      <c r="P14" s="370">
        <f>续建!P46</f>
        <v>0</v>
      </c>
      <c r="Q14" s="370">
        <f>续建!Q46</f>
        <v>1</v>
      </c>
      <c r="R14" s="370">
        <f>续建!R46</f>
        <v>0</v>
      </c>
      <c r="S14" s="370">
        <f>续建!S46</f>
        <v>0</v>
      </c>
      <c r="T14" s="370">
        <f>续建!T46</f>
        <v>1</v>
      </c>
      <c r="U14" s="370">
        <f>续建!U46</f>
        <v>1500</v>
      </c>
      <c r="V14" s="370">
        <f>续建!V46</f>
        <v>1500</v>
      </c>
      <c r="W14" s="370">
        <f>续建!W46</f>
        <v>0</v>
      </c>
      <c r="X14" s="370">
        <f>续建!X46</f>
        <v>1500</v>
      </c>
      <c r="Y14" s="370">
        <f>续建!Y46</f>
        <v>1850</v>
      </c>
      <c r="Z14" s="381">
        <f>续建!Z46</f>
        <v>1.23333333333333</v>
      </c>
      <c r="AA14" s="370">
        <f>续建!AA46</f>
        <v>1850</v>
      </c>
      <c r="AB14" s="370">
        <f>续建!AB46</f>
        <v>1</v>
      </c>
      <c r="AC14" s="370">
        <f>续建!AC46</f>
        <v>2000</v>
      </c>
      <c r="AD14" s="370">
        <f>续建!AD46</f>
        <v>0</v>
      </c>
      <c r="AE14" s="370">
        <f>续建!AE46</f>
        <v>1125</v>
      </c>
      <c r="AF14" s="370">
        <f>续建!AF46</f>
        <v>725</v>
      </c>
      <c r="AG14" s="389">
        <f>续建!AG46</f>
        <v>44630</v>
      </c>
      <c r="AH14" s="370">
        <f>续建!AH46</f>
        <v>1</v>
      </c>
      <c r="AI14" s="370">
        <f>续建!AI46</f>
        <v>0</v>
      </c>
      <c r="AJ14" s="370">
        <f>续建!AJ46</f>
        <v>30</v>
      </c>
      <c r="AK14" s="370">
        <f>续建!AK46</f>
        <v>30</v>
      </c>
      <c r="AL14" s="370">
        <f>续建!AL46</f>
        <v>1</v>
      </c>
      <c r="AM14" s="370" t="str">
        <f>续建!AM46</f>
        <v>已完工。</v>
      </c>
      <c r="AN14" s="370">
        <f>续建!AN46</f>
        <v>0</v>
      </c>
      <c r="AO14" s="370">
        <f>续建!AO46</f>
        <v>0</v>
      </c>
      <c r="AP14" s="370">
        <f>续建!AP46</f>
        <v>0</v>
      </c>
      <c r="AQ14" s="370">
        <f>续建!AQ46</f>
        <v>0</v>
      </c>
      <c r="AR14" s="370">
        <f>续建!AR46</f>
        <v>0</v>
      </c>
      <c r="AS14" s="370">
        <f>续建!AS46</f>
        <v>1500</v>
      </c>
      <c r="AT14" s="370">
        <f>续建!AT46</f>
        <v>0</v>
      </c>
      <c r="AU14" s="370">
        <f>续建!AU46</f>
        <v>0</v>
      </c>
      <c r="AV14" s="370">
        <f>续建!AV46</f>
        <v>1500</v>
      </c>
      <c r="AW14" s="370">
        <f>续建!AW46</f>
        <v>0</v>
      </c>
      <c r="AX14" s="370">
        <f>续建!AX46</f>
        <v>0</v>
      </c>
      <c r="AY14" s="370">
        <f>续建!AY46</f>
        <v>0</v>
      </c>
      <c r="AZ14" s="370">
        <f>续建!AZ46</f>
        <v>0</v>
      </c>
      <c r="BA14" s="370">
        <f>续建!BA46</f>
        <v>0</v>
      </c>
      <c r="BB14" s="370">
        <f>续建!BB46</f>
        <v>0</v>
      </c>
      <c r="BC14" s="370" t="str">
        <f>续建!BC46</f>
        <v>民政专班</v>
      </c>
      <c r="BD14" s="370" t="str">
        <f>续建!BD46</f>
        <v>州民政局</v>
      </c>
      <c r="BE14" s="370" t="str">
        <f>续建!BE46</f>
        <v>冯华</v>
      </c>
      <c r="BF14" s="370" t="str">
        <f>续建!BF46</f>
        <v>乌恰县</v>
      </c>
      <c r="BG14" s="370" t="str">
        <f>续建!BG46</f>
        <v>帕尔哈提·吐尔逊</v>
      </c>
      <c r="BH14" s="370" t="str">
        <f>续建!BH46</f>
        <v>乌恰县民政局</v>
      </c>
      <c r="BI14" s="370" t="str">
        <f>续建!BI46</f>
        <v>塔依尔·芒苏尔</v>
      </c>
      <c r="BJ14" s="370">
        <f>续建!BJ46</f>
        <v>13579570785</v>
      </c>
      <c r="BK14" s="370" t="str">
        <f>续建!BK46</f>
        <v>帕米尔建筑公司
蒋春磊</v>
      </c>
      <c r="BL14" s="370">
        <f>续建!BL46</f>
        <v>13279896661</v>
      </c>
      <c r="BM14" s="370" t="str">
        <f>续建!BM46</f>
        <v>乌恰镇</v>
      </c>
      <c r="BN14" s="370" t="str">
        <f>续建!BN46</f>
        <v>博鲁什社区</v>
      </c>
      <c r="BO14" s="370" t="str">
        <f>续建!BO46</f>
        <v>5.24日投资增加1000万</v>
      </c>
    </row>
    <row r="15" ht="42" customHeight="1" spans="1:67">
      <c r="A15" s="370">
        <f>续建!A66</f>
        <v>39</v>
      </c>
      <c r="B15" s="370">
        <f>续建!B66</f>
        <v>1</v>
      </c>
      <c r="C15" s="370" t="str">
        <f>续建!C66</f>
        <v>乌恰县</v>
      </c>
      <c r="D15" s="370">
        <f>续建!D66</f>
        <v>1</v>
      </c>
      <c r="E15" s="370">
        <f>续建!E66</f>
        <v>7520</v>
      </c>
      <c r="F15" s="370" t="str">
        <f>续建!F66</f>
        <v>米尔湾阳光佳苑建设项目</v>
      </c>
      <c r="G15" s="370" t="str">
        <f>续建!G66</f>
        <v>总建筑面积21168.51平方米</v>
      </c>
      <c r="H15" s="370">
        <f>续建!H66</f>
        <v>10520</v>
      </c>
      <c r="I15" s="370">
        <f>续建!I66</f>
        <v>3000</v>
      </c>
      <c r="J15" s="370">
        <f>续建!J66</f>
        <v>7520</v>
      </c>
      <c r="K15" s="370">
        <f>续建!K66</f>
        <v>1</v>
      </c>
      <c r="L15" s="370">
        <f>续建!L66</f>
        <v>1</v>
      </c>
      <c r="M15" s="370">
        <f>续建!M66</f>
        <v>1</v>
      </c>
      <c r="N15" s="370">
        <f>续建!N66</f>
        <v>1</v>
      </c>
      <c r="O15" s="370">
        <f>续建!O66</f>
        <v>1</v>
      </c>
      <c r="P15" s="370">
        <f>续建!P66</f>
        <v>0</v>
      </c>
      <c r="Q15" s="370">
        <f>续建!Q66</f>
        <v>1</v>
      </c>
      <c r="R15" s="370">
        <f>续建!R66</f>
        <v>0</v>
      </c>
      <c r="S15" s="370">
        <f>续建!S66</f>
        <v>0</v>
      </c>
      <c r="T15" s="370">
        <f>续建!T66</f>
        <v>1</v>
      </c>
      <c r="U15" s="370">
        <f>续建!U66</f>
        <v>7520</v>
      </c>
      <c r="V15" s="370">
        <f>续建!V66</f>
        <v>7520</v>
      </c>
      <c r="W15" s="370">
        <f>续建!W66</f>
        <v>0</v>
      </c>
      <c r="X15" s="370">
        <f>续建!X66</f>
        <v>7520</v>
      </c>
      <c r="Y15" s="370">
        <f>续建!Y66</f>
        <v>7600</v>
      </c>
      <c r="Z15" s="381">
        <f>续建!Z66</f>
        <v>1.01063829787234</v>
      </c>
      <c r="AA15" s="370">
        <f>续建!AA66</f>
        <v>7600</v>
      </c>
      <c r="AB15" s="370">
        <f>续建!AB66</f>
        <v>1</v>
      </c>
      <c r="AC15" s="370">
        <f>续建!AC66</f>
        <v>3626</v>
      </c>
      <c r="AD15" s="370">
        <f>续建!AD66</f>
        <v>0</v>
      </c>
      <c r="AE15" s="370">
        <f>续建!AE66</f>
        <v>5640</v>
      </c>
      <c r="AF15" s="370">
        <f>续建!AF66</f>
        <v>1960</v>
      </c>
      <c r="AG15" s="389">
        <f>续建!AG66</f>
        <v>44623</v>
      </c>
      <c r="AH15" s="370">
        <f>续建!AH66</f>
        <v>1</v>
      </c>
      <c r="AI15" s="370">
        <f>续建!AI66</f>
        <v>0</v>
      </c>
      <c r="AJ15" s="370">
        <f>续建!AJ66</f>
        <v>100</v>
      </c>
      <c r="AK15" s="370">
        <f>续建!AK66</f>
        <v>100</v>
      </c>
      <c r="AL15" s="370">
        <f>续建!AL66</f>
        <v>1</v>
      </c>
      <c r="AM15" s="370" t="str">
        <f>续建!AM66</f>
        <v>目前四栋楼已封顶，正在开展室内粉刷，商铺地下室混泥土浇筑。</v>
      </c>
      <c r="AN15" s="370">
        <f>续建!AN66</f>
        <v>0</v>
      </c>
      <c r="AO15" s="370">
        <f>续建!AO66</f>
        <v>0</v>
      </c>
      <c r="AP15" s="370">
        <f>续建!AP66</f>
        <v>0</v>
      </c>
      <c r="AQ15" s="370">
        <f>续建!AQ66</f>
        <v>0</v>
      </c>
      <c r="AR15" s="370">
        <f>续建!AR66</f>
        <v>0</v>
      </c>
      <c r="AS15" s="370">
        <f>续建!AS66</f>
        <v>7520</v>
      </c>
      <c r="AT15" s="370">
        <f>续建!AT66</f>
        <v>0</v>
      </c>
      <c r="AU15" s="370">
        <f>续建!AU66</f>
        <v>0</v>
      </c>
      <c r="AV15" s="370">
        <f>续建!AV66</f>
        <v>0</v>
      </c>
      <c r="AW15" s="370">
        <f>续建!AW66</f>
        <v>0</v>
      </c>
      <c r="AX15" s="370">
        <f>续建!AX66</f>
        <v>0</v>
      </c>
      <c r="AY15" s="370">
        <f>续建!AY66</f>
        <v>0</v>
      </c>
      <c r="AZ15" s="370">
        <f>续建!AZ66</f>
        <v>0</v>
      </c>
      <c r="BA15" s="370">
        <f>续建!BA66</f>
        <v>7520</v>
      </c>
      <c r="BB15" s="370">
        <f>续建!BB66</f>
        <v>0</v>
      </c>
      <c r="BC15" s="370" t="str">
        <f>续建!BC66</f>
        <v>住房和城乡建设专班</v>
      </c>
      <c r="BD15" s="370" t="str">
        <f>续建!BD66</f>
        <v>州住建局</v>
      </c>
      <c r="BE15" s="370" t="str">
        <f>续建!BE66</f>
        <v>王海江</v>
      </c>
      <c r="BF15" s="370" t="str">
        <f>续建!BF66</f>
        <v>乌恰县</v>
      </c>
      <c r="BG15" s="370" t="str">
        <f>续建!BG66</f>
        <v>杜鹏</v>
      </c>
      <c r="BH15" s="370" t="str">
        <f>续建!BH66</f>
        <v>乌恰县住建局</v>
      </c>
      <c r="BI15" s="370" t="str">
        <f>续建!BI66</f>
        <v>王建新</v>
      </c>
      <c r="BJ15" s="370">
        <f>续建!BJ66</f>
        <v>13319088856</v>
      </c>
      <c r="BK15" s="370" t="str">
        <f>续建!BK66</f>
        <v>新疆米尔湾房地产开发有限公司乌恰县分公司 刘苏丰</v>
      </c>
      <c r="BL15" s="370">
        <f>续建!BL66</f>
        <v>18609915137</v>
      </c>
      <c r="BM15" s="370" t="str">
        <f>续建!BM66</f>
        <v>乌恰镇</v>
      </c>
      <c r="BN15" s="370" t="str">
        <f>续建!BN66</f>
        <v>乌尔多社区</v>
      </c>
      <c r="BO15" s="370">
        <f>续建!BO66</f>
        <v>0</v>
      </c>
    </row>
    <row r="16" ht="42" customHeight="1" spans="1:67">
      <c r="A16" s="370">
        <f>续建!A67</f>
        <v>40</v>
      </c>
      <c r="B16" s="370">
        <f>续建!B67</f>
        <v>1</v>
      </c>
      <c r="C16" s="370" t="str">
        <f>续建!C67</f>
        <v>乌恰县</v>
      </c>
      <c r="D16" s="370">
        <f>续建!D67</f>
        <v>1</v>
      </c>
      <c r="E16" s="370">
        <f>续建!E67</f>
        <v>2119</v>
      </c>
      <c r="F16" s="370" t="str">
        <f>续建!F67</f>
        <v>乌恰县大拇指综合市场建设项目</v>
      </c>
      <c r="G16" s="370" t="str">
        <f>续建!G67</f>
        <v>总建筑面积为36141.13平方米</v>
      </c>
      <c r="H16" s="370">
        <f>续建!H67</f>
        <v>10119</v>
      </c>
      <c r="I16" s="370">
        <f>续建!I67</f>
        <v>8000</v>
      </c>
      <c r="J16" s="370">
        <f>续建!J67</f>
        <v>2119</v>
      </c>
      <c r="K16" s="370">
        <f>续建!K67</f>
        <v>1</v>
      </c>
      <c r="L16" s="370">
        <f>续建!L67</f>
        <v>1</v>
      </c>
      <c r="M16" s="370">
        <f>续建!M67</f>
        <v>1</v>
      </c>
      <c r="N16" s="370">
        <f>续建!N67</f>
        <v>1</v>
      </c>
      <c r="O16" s="370">
        <f>续建!O67</f>
        <v>1</v>
      </c>
      <c r="P16" s="370">
        <f>续建!P67</f>
        <v>0</v>
      </c>
      <c r="Q16" s="370">
        <f>续建!Q67</f>
        <v>1</v>
      </c>
      <c r="R16" s="370">
        <f>续建!R67</f>
        <v>0</v>
      </c>
      <c r="S16" s="370">
        <f>续建!S67</f>
        <v>0</v>
      </c>
      <c r="T16" s="370">
        <f>续建!T67</f>
        <v>1</v>
      </c>
      <c r="U16" s="370">
        <f>续建!U67</f>
        <v>2119</v>
      </c>
      <c r="V16" s="370">
        <f>续建!V67</f>
        <v>2119</v>
      </c>
      <c r="W16" s="370">
        <f>续建!W67</f>
        <v>0</v>
      </c>
      <c r="X16" s="370">
        <f>续建!X67</f>
        <v>2119</v>
      </c>
      <c r="Y16" s="370">
        <f>续建!Y67</f>
        <v>3545</v>
      </c>
      <c r="Z16" s="381">
        <f>续建!Z67</f>
        <v>1.67295894289759</v>
      </c>
      <c r="AA16" s="370">
        <f>续建!AA67</f>
        <v>3545</v>
      </c>
      <c r="AB16" s="370">
        <f>续建!AB67</f>
        <v>1</v>
      </c>
      <c r="AC16" s="370">
        <f>续建!AC67</f>
        <v>2589</v>
      </c>
      <c r="AD16" s="370">
        <f>续建!AD67</f>
        <v>0</v>
      </c>
      <c r="AE16" s="370">
        <f>续建!AE67</f>
        <v>1589.25</v>
      </c>
      <c r="AF16" s="370">
        <f>续建!AF67</f>
        <v>1955.75</v>
      </c>
      <c r="AG16" s="389">
        <f>续建!AG67</f>
        <v>44623</v>
      </c>
      <c r="AH16" s="370">
        <f>续建!AH67</f>
        <v>1</v>
      </c>
      <c r="AI16" s="370">
        <f>续建!AI67</f>
        <v>0</v>
      </c>
      <c r="AJ16" s="370">
        <f>续建!AJ67</f>
        <v>50</v>
      </c>
      <c r="AK16" s="370">
        <f>续建!AK67</f>
        <v>50</v>
      </c>
      <c r="AL16" s="370">
        <f>续建!AL67</f>
        <v>1</v>
      </c>
      <c r="AM16" s="370" t="str">
        <f>续建!AM67</f>
        <v>已完成年度计划投资，目前正在开展附属工程。</v>
      </c>
      <c r="AN16" s="370">
        <f>续建!AN67</f>
        <v>0</v>
      </c>
      <c r="AO16" s="370">
        <f>续建!AO67</f>
        <v>0</v>
      </c>
      <c r="AP16" s="370">
        <f>续建!AP67</f>
        <v>0</v>
      </c>
      <c r="AQ16" s="370">
        <f>续建!AQ67</f>
        <v>0</v>
      </c>
      <c r="AR16" s="370">
        <f>续建!AR67</f>
        <v>0</v>
      </c>
      <c r="AS16" s="370">
        <f>续建!AS67</f>
        <v>2119</v>
      </c>
      <c r="AT16" s="370">
        <f>续建!AT67</f>
        <v>0</v>
      </c>
      <c r="AU16" s="370">
        <f>续建!AU67</f>
        <v>0</v>
      </c>
      <c r="AV16" s="370">
        <f>续建!AV67</f>
        <v>0</v>
      </c>
      <c r="AW16" s="370">
        <f>续建!AW67</f>
        <v>0</v>
      </c>
      <c r="AX16" s="370">
        <f>续建!AX67</f>
        <v>0</v>
      </c>
      <c r="AY16" s="370">
        <f>续建!AY67</f>
        <v>0</v>
      </c>
      <c r="AZ16" s="370">
        <f>续建!AZ67</f>
        <v>0</v>
      </c>
      <c r="BA16" s="370">
        <f>续建!BA67</f>
        <v>2119</v>
      </c>
      <c r="BB16" s="370">
        <f>续建!BB67</f>
        <v>0</v>
      </c>
      <c r="BC16" s="370" t="str">
        <f>续建!BC67</f>
        <v>住房和城乡建设专班</v>
      </c>
      <c r="BD16" s="370" t="str">
        <f>续建!BD67</f>
        <v>州住建局</v>
      </c>
      <c r="BE16" s="370" t="str">
        <f>续建!BE67</f>
        <v>王海江</v>
      </c>
      <c r="BF16" s="370" t="str">
        <f>续建!BF67</f>
        <v>乌恰县</v>
      </c>
      <c r="BG16" s="370" t="str">
        <f>续建!BG67</f>
        <v>杜鹏</v>
      </c>
      <c r="BH16" s="370" t="str">
        <f>续建!BH67</f>
        <v>乌恰县住建局</v>
      </c>
      <c r="BI16" s="370" t="str">
        <f>续建!BI67</f>
        <v>王建新</v>
      </c>
      <c r="BJ16" s="370">
        <f>续建!BJ67</f>
        <v>13319088856</v>
      </c>
      <c r="BK16" s="370" t="str">
        <f>续建!BK67</f>
        <v>新疆大拇指房地产开发有限公司 木合塔尔</v>
      </c>
      <c r="BL16" s="370">
        <f>续建!BL67</f>
        <v>18809085336</v>
      </c>
      <c r="BM16" s="370" t="str">
        <f>续建!BM67</f>
        <v>乌恰镇</v>
      </c>
      <c r="BN16" s="370" t="str">
        <f>续建!BN67</f>
        <v>巴格恰社区</v>
      </c>
      <c r="BO16" s="370">
        <f>续建!BO67</f>
        <v>0</v>
      </c>
    </row>
    <row r="17" ht="42" customHeight="1" spans="1:67">
      <c r="A17" s="370">
        <f>续建!A68</f>
        <v>41</v>
      </c>
      <c r="B17" s="370">
        <f>续建!B68</f>
        <v>1</v>
      </c>
      <c r="C17" s="370" t="str">
        <f>续建!C68</f>
        <v>乌恰县</v>
      </c>
      <c r="D17" s="370">
        <f>续建!D68</f>
        <v>1</v>
      </c>
      <c r="E17" s="370">
        <f>续建!E68</f>
        <v>1100</v>
      </c>
      <c r="F17" s="370" t="str">
        <f>续建!F68</f>
        <v>乌恰县心连心花园二期建设项目</v>
      </c>
      <c r="G17" s="370" t="str">
        <f>续建!G68</f>
        <v>总建筑面积为11775.8平方米</v>
      </c>
      <c r="H17" s="370">
        <f>续建!H68</f>
        <v>3200</v>
      </c>
      <c r="I17" s="370">
        <f>续建!I68</f>
        <v>1500</v>
      </c>
      <c r="J17" s="370">
        <f>续建!J68</f>
        <v>1700</v>
      </c>
      <c r="K17" s="370">
        <f>续建!K68</f>
        <v>1</v>
      </c>
      <c r="L17" s="370">
        <f>续建!L68</f>
        <v>1</v>
      </c>
      <c r="M17" s="370">
        <f>续建!M68</f>
        <v>1</v>
      </c>
      <c r="N17" s="370">
        <f>续建!N68</f>
        <v>1</v>
      </c>
      <c r="O17" s="370">
        <f>续建!O68</f>
        <v>1</v>
      </c>
      <c r="P17" s="370">
        <f>续建!P68</f>
        <v>0</v>
      </c>
      <c r="Q17" s="370">
        <f>续建!Q68</f>
        <v>1</v>
      </c>
      <c r="R17" s="370">
        <f>续建!R68</f>
        <v>0</v>
      </c>
      <c r="S17" s="370">
        <f>续建!S68</f>
        <v>0</v>
      </c>
      <c r="T17" s="370">
        <f>续建!T68</f>
        <v>1</v>
      </c>
      <c r="U17" s="370">
        <f>续建!U68</f>
        <v>1700</v>
      </c>
      <c r="V17" s="370">
        <f>续建!V68</f>
        <v>1700</v>
      </c>
      <c r="W17" s="370">
        <f>续建!W68</f>
        <v>0</v>
      </c>
      <c r="X17" s="370">
        <f>续建!X68</f>
        <v>1700</v>
      </c>
      <c r="Y17" s="370">
        <f>续建!Y68</f>
        <v>1550</v>
      </c>
      <c r="Z17" s="381">
        <f>续建!Z68</f>
        <v>0.911764705882353</v>
      </c>
      <c r="AA17" s="370">
        <f>续建!AA68</f>
        <v>1550</v>
      </c>
      <c r="AB17" s="370">
        <f>续建!AB68</f>
        <v>1</v>
      </c>
      <c r="AC17" s="370">
        <f>续建!AC68</f>
        <v>0</v>
      </c>
      <c r="AD17" s="370">
        <f>续建!AD68</f>
        <v>0</v>
      </c>
      <c r="AE17" s="370">
        <f>续建!AE68</f>
        <v>1275</v>
      </c>
      <c r="AF17" s="370">
        <f>续建!AF68</f>
        <v>275</v>
      </c>
      <c r="AG17" s="389">
        <f>续建!AG68</f>
        <v>44630</v>
      </c>
      <c r="AH17" s="370">
        <f>续建!AH68</f>
        <v>1</v>
      </c>
      <c r="AI17" s="370">
        <f>续建!AI68</f>
        <v>0</v>
      </c>
      <c r="AJ17" s="370">
        <f>续建!AJ68</f>
        <v>50</v>
      </c>
      <c r="AK17" s="370">
        <f>续建!AK68</f>
        <v>50</v>
      </c>
      <c r="AL17" s="370">
        <f>续建!AL68</f>
        <v>1</v>
      </c>
      <c r="AM17" s="370" t="str">
        <f>续建!AM68</f>
        <v>2号、3号楼已封顶，1号、4号楼正在开展第4层施工。</v>
      </c>
      <c r="AN17" s="370">
        <f>续建!AN68</f>
        <v>0</v>
      </c>
      <c r="AO17" s="370">
        <f>续建!AO68</f>
        <v>0</v>
      </c>
      <c r="AP17" s="370">
        <f>续建!AP68</f>
        <v>0</v>
      </c>
      <c r="AQ17" s="370">
        <f>续建!AQ68</f>
        <v>0</v>
      </c>
      <c r="AR17" s="370">
        <f>续建!AR68</f>
        <v>0</v>
      </c>
      <c r="AS17" s="370">
        <f>续建!AS68</f>
        <v>1700</v>
      </c>
      <c r="AT17" s="370">
        <f>续建!AT68</f>
        <v>0</v>
      </c>
      <c r="AU17" s="370">
        <f>续建!AU68</f>
        <v>0</v>
      </c>
      <c r="AV17" s="370">
        <f>续建!AV68</f>
        <v>0</v>
      </c>
      <c r="AW17" s="370">
        <f>续建!AW68</f>
        <v>0</v>
      </c>
      <c r="AX17" s="370">
        <f>续建!AX68</f>
        <v>0</v>
      </c>
      <c r="AY17" s="370">
        <f>续建!AY68</f>
        <v>0</v>
      </c>
      <c r="AZ17" s="370">
        <f>续建!AZ68</f>
        <v>0</v>
      </c>
      <c r="BA17" s="370">
        <f>续建!BA68</f>
        <v>1700</v>
      </c>
      <c r="BB17" s="370">
        <f>续建!BB68</f>
        <v>0</v>
      </c>
      <c r="BC17" s="370" t="str">
        <f>续建!BC68</f>
        <v>住房和城乡建设专班</v>
      </c>
      <c r="BD17" s="370" t="str">
        <f>续建!BD68</f>
        <v>州住建局</v>
      </c>
      <c r="BE17" s="370" t="str">
        <f>续建!BE68</f>
        <v>王海江</v>
      </c>
      <c r="BF17" s="370" t="str">
        <f>续建!BF68</f>
        <v>乌恰县</v>
      </c>
      <c r="BG17" s="370" t="str">
        <f>续建!BG68</f>
        <v>杜鹏</v>
      </c>
      <c r="BH17" s="370" t="str">
        <f>续建!BH68</f>
        <v>乌恰县住建局</v>
      </c>
      <c r="BI17" s="370" t="str">
        <f>续建!BI68</f>
        <v>王建新</v>
      </c>
      <c r="BJ17" s="370">
        <f>续建!BJ68</f>
        <v>13319088856</v>
      </c>
      <c r="BK17" s="370" t="str">
        <f>续建!BK68</f>
        <v>乌恰县阿柯伟房地产投资有限责任公司 阿吉</v>
      </c>
      <c r="BL17" s="370">
        <f>续建!BL68</f>
        <v>13369089666</v>
      </c>
      <c r="BM17" s="370" t="str">
        <f>续建!BM68</f>
        <v>乌恰镇</v>
      </c>
      <c r="BN17" s="370" t="str">
        <f>续建!BN68</f>
        <v>坎久干社区</v>
      </c>
      <c r="BO17" s="370">
        <f>续建!BO68</f>
        <v>0</v>
      </c>
    </row>
    <row r="18" ht="42" customHeight="1" spans="1:67">
      <c r="A18" s="370">
        <f>续建!A91</f>
        <v>61</v>
      </c>
      <c r="B18" s="370">
        <f>续建!B91</f>
        <v>1</v>
      </c>
      <c r="C18" s="370" t="str">
        <f>续建!C91</f>
        <v>乌恰县</v>
      </c>
      <c r="D18" s="370">
        <f>续建!D91</f>
        <v>1</v>
      </c>
      <c r="E18" s="370">
        <f>续建!E91</f>
        <v>7000</v>
      </c>
      <c r="F18" s="370" t="str">
        <f>续建!F91</f>
        <v>新疆紫金锌业有限公司乌拉根锌矿低品位废石综合回收利用工程建设项目</v>
      </c>
      <c r="G18" s="370" t="str">
        <f>续建!G91</f>
        <v>改扩建选矿系统，达到日处理7000t低品位废石标准</v>
      </c>
      <c r="H18" s="370">
        <f>续建!H91</f>
        <v>19000</v>
      </c>
      <c r="I18" s="370">
        <f>续建!I91</f>
        <v>12000</v>
      </c>
      <c r="J18" s="370">
        <f>续建!J91</f>
        <v>7000</v>
      </c>
      <c r="K18" s="370">
        <f>续建!K91</f>
        <v>1</v>
      </c>
      <c r="L18" s="370">
        <f>续建!L91</f>
        <v>1</v>
      </c>
      <c r="M18" s="370">
        <f>续建!M91</f>
        <v>1</v>
      </c>
      <c r="N18" s="370">
        <f>续建!N91</f>
        <v>1</v>
      </c>
      <c r="O18" s="370">
        <f>续建!O91</f>
        <v>1</v>
      </c>
      <c r="P18" s="370">
        <f>续建!P91</f>
        <v>0</v>
      </c>
      <c r="Q18" s="370">
        <f>续建!Q91</f>
        <v>1</v>
      </c>
      <c r="R18" s="370">
        <f>续建!R91</f>
        <v>0</v>
      </c>
      <c r="S18" s="370">
        <f>续建!S91</f>
        <v>0</v>
      </c>
      <c r="T18" s="370">
        <f>续建!T91</f>
        <v>1</v>
      </c>
      <c r="U18" s="370">
        <f>续建!U91</f>
        <v>7000</v>
      </c>
      <c r="V18" s="370">
        <f>续建!V91</f>
        <v>7000</v>
      </c>
      <c r="W18" s="370">
        <f>续建!W91</f>
        <v>0</v>
      </c>
      <c r="X18" s="370">
        <f>续建!X91</f>
        <v>7000</v>
      </c>
      <c r="Y18" s="370">
        <f>续建!Y91</f>
        <v>7000</v>
      </c>
      <c r="Z18" s="381">
        <f>续建!Z91</f>
        <v>1</v>
      </c>
      <c r="AA18" s="370">
        <f>续建!AA91</f>
        <v>7000</v>
      </c>
      <c r="AB18" s="370">
        <f>续建!AB91</f>
        <v>1</v>
      </c>
      <c r="AC18" s="370">
        <f>续建!AC91</f>
        <v>2853</v>
      </c>
      <c r="AD18" s="370">
        <f>续建!AD91</f>
        <v>0</v>
      </c>
      <c r="AE18" s="370">
        <f>续建!AE91</f>
        <v>5250</v>
      </c>
      <c r="AF18" s="370">
        <f>续建!AF91</f>
        <v>1750</v>
      </c>
      <c r="AG18" s="389">
        <f>续建!AG91</f>
        <v>44623</v>
      </c>
      <c r="AH18" s="370">
        <f>续建!AH91</f>
        <v>1</v>
      </c>
      <c r="AI18" s="370">
        <f>续建!AI91</f>
        <v>0</v>
      </c>
      <c r="AJ18" s="370">
        <f>续建!AJ91</f>
        <v>100</v>
      </c>
      <c r="AK18" s="370">
        <f>续建!AK91</f>
        <v>80</v>
      </c>
      <c r="AL18" s="370">
        <f>续建!AL91</f>
        <v>0.8</v>
      </c>
      <c r="AM18" s="370" t="str">
        <f>续建!AM91</f>
        <v>年度投资已完成。</v>
      </c>
      <c r="AN18" s="370">
        <f>续建!AN91</f>
        <v>0</v>
      </c>
      <c r="AO18" s="370">
        <f>续建!AO91</f>
        <v>0</v>
      </c>
      <c r="AP18" s="370">
        <f>续建!AP91</f>
        <v>0</v>
      </c>
      <c r="AQ18" s="370">
        <f>续建!AQ91</f>
        <v>0</v>
      </c>
      <c r="AR18" s="370">
        <f>续建!AR91</f>
        <v>0</v>
      </c>
      <c r="AS18" s="370">
        <f>续建!AS91</f>
        <v>7000</v>
      </c>
      <c r="AT18" s="370">
        <f>续建!AT91</f>
        <v>0</v>
      </c>
      <c r="AU18" s="370">
        <f>续建!AU91</f>
        <v>0</v>
      </c>
      <c r="AV18" s="370">
        <f>续建!AV91</f>
        <v>0</v>
      </c>
      <c r="AW18" s="370">
        <f>续建!AW91</f>
        <v>0</v>
      </c>
      <c r="AX18" s="370">
        <f>续建!AX91</f>
        <v>0</v>
      </c>
      <c r="AY18" s="370">
        <f>续建!AY91</f>
        <v>0</v>
      </c>
      <c r="AZ18" s="370">
        <f>续建!AZ91</f>
        <v>0</v>
      </c>
      <c r="BA18" s="370">
        <f>续建!BA91</f>
        <v>7000</v>
      </c>
      <c r="BB18" s="370">
        <f>续建!BB91</f>
        <v>0</v>
      </c>
      <c r="BC18" s="370" t="str">
        <f>续建!BC91</f>
        <v>产业专班</v>
      </c>
      <c r="BD18" s="370" t="str">
        <f>续建!BD91</f>
        <v>州工信局</v>
      </c>
      <c r="BE18" s="370" t="str">
        <f>续建!BE91</f>
        <v>刘鹏</v>
      </c>
      <c r="BF18" s="370" t="str">
        <f>续建!BF91</f>
        <v>乌恰县</v>
      </c>
      <c r="BG18" s="370" t="str">
        <f>续建!BG91</f>
        <v>杜鹏</v>
      </c>
      <c r="BH18" s="370" t="str">
        <f>续建!BH91</f>
        <v>乌恰县商信局</v>
      </c>
      <c r="BI18" s="370" t="str">
        <f>续建!BI91</f>
        <v>谢恒勤</v>
      </c>
      <c r="BJ18" s="370">
        <f>续建!BJ91</f>
        <v>13899493969</v>
      </c>
      <c r="BK18" s="370" t="str">
        <f>续建!BK91</f>
        <v>伯广才</v>
      </c>
      <c r="BL18" s="370">
        <f>续建!BL91</f>
        <v>15739788999</v>
      </c>
      <c r="BM18" s="370" t="str">
        <f>续建!BM91</f>
        <v>黑孜苇乡</v>
      </c>
      <c r="BN18" s="370" t="str">
        <f>续建!BN91</f>
        <v>乌拉根矿区</v>
      </c>
      <c r="BO18" s="370">
        <f>续建!BO91</f>
        <v>0</v>
      </c>
    </row>
    <row r="19" s="17" customFormat="1" ht="42" customHeight="1" spans="1:67">
      <c r="A19" s="368" t="s">
        <v>2119</v>
      </c>
      <c r="B19" s="368">
        <f>SUM(B20:B61)</f>
        <v>42</v>
      </c>
      <c r="C19" s="368"/>
      <c r="D19" s="368">
        <f t="shared" ref="D19:Y19" si="7">SUM(D20:D61)</f>
        <v>42</v>
      </c>
      <c r="E19" s="368">
        <f t="shared" si="7"/>
        <v>129318.7</v>
      </c>
      <c r="F19" s="369"/>
      <c r="G19" s="369"/>
      <c r="H19" s="368">
        <f t="shared" si="7"/>
        <v>207883.7</v>
      </c>
      <c r="I19" s="368">
        <f t="shared" si="7"/>
        <v>0</v>
      </c>
      <c r="J19" s="368">
        <f t="shared" si="7"/>
        <v>132053</v>
      </c>
      <c r="K19" s="368">
        <f t="shared" si="7"/>
        <v>42</v>
      </c>
      <c r="L19" s="368">
        <f t="shared" si="7"/>
        <v>42</v>
      </c>
      <c r="M19" s="368">
        <f t="shared" si="7"/>
        <v>42</v>
      </c>
      <c r="N19" s="368">
        <f t="shared" si="7"/>
        <v>42</v>
      </c>
      <c r="O19" s="368">
        <f t="shared" si="7"/>
        <v>42</v>
      </c>
      <c r="P19" s="368">
        <f t="shared" si="7"/>
        <v>0</v>
      </c>
      <c r="Q19" s="368">
        <f t="shared" si="7"/>
        <v>42</v>
      </c>
      <c r="R19" s="368">
        <f t="shared" si="7"/>
        <v>0</v>
      </c>
      <c r="S19" s="368">
        <f t="shared" si="7"/>
        <v>1</v>
      </c>
      <c r="T19" s="368">
        <f t="shared" si="7"/>
        <v>42</v>
      </c>
      <c r="U19" s="375">
        <f t="shared" si="7"/>
        <v>132053</v>
      </c>
      <c r="V19" s="375">
        <f t="shared" si="7"/>
        <v>132053</v>
      </c>
      <c r="W19" s="375">
        <f t="shared" si="7"/>
        <v>2100</v>
      </c>
      <c r="X19" s="375">
        <f t="shared" si="7"/>
        <v>132053</v>
      </c>
      <c r="Y19" s="368">
        <f t="shared" si="7"/>
        <v>109783</v>
      </c>
      <c r="Z19" s="180">
        <f>Y19/J19</f>
        <v>0.83135559207288</v>
      </c>
      <c r="AA19" s="368">
        <f t="shared" ref="AA19:AF19" si="8">SUM(AA20:AA61)</f>
        <v>118174</v>
      </c>
      <c r="AB19" s="368">
        <f t="shared" si="8"/>
        <v>41</v>
      </c>
      <c r="AC19" s="368">
        <f t="shared" si="8"/>
        <v>96667</v>
      </c>
      <c r="AD19" s="368">
        <f t="shared" si="8"/>
        <v>0</v>
      </c>
      <c r="AE19" s="368">
        <f t="shared" si="8"/>
        <v>99039.75</v>
      </c>
      <c r="AF19" s="175">
        <f t="shared" si="8"/>
        <v>10743.25</v>
      </c>
      <c r="AG19" s="388"/>
      <c r="AH19" s="368">
        <f>SUM(AH20:AH61)</f>
        <v>42</v>
      </c>
      <c r="AI19" s="195">
        <f>AH19/B19</f>
        <v>1</v>
      </c>
      <c r="AJ19" s="368">
        <f>SUM(AJ20:AJ61)</f>
        <v>1010</v>
      </c>
      <c r="AK19" s="368">
        <f>SUM(AK20:AK61)</f>
        <v>965</v>
      </c>
      <c r="AL19" s="378">
        <f>AK19/AJ19</f>
        <v>0.955445544554455</v>
      </c>
      <c r="AM19" s="369"/>
      <c r="AN19" s="368">
        <f>B19</f>
        <v>42</v>
      </c>
      <c r="AO19" s="391">
        <f>AH19-AN19</f>
        <v>0</v>
      </c>
      <c r="AP19" s="390"/>
      <c r="AQ19" s="368"/>
      <c r="AR19" s="368"/>
      <c r="AS19" s="368">
        <f t="shared" ref="AS19:BB19" si="9">SUM(AS20:AS61)</f>
        <v>132053</v>
      </c>
      <c r="AT19" s="368">
        <f t="shared" si="9"/>
        <v>5775</v>
      </c>
      <c r="AU19" s="368">
        <f t="shared" si="9"/>
        <v>2987</v>
      </c>
      <c r="AV19" s="368">
        <f t="shared" si="9"/>
        <v>16167</v>
      </c>
      <c r="AW19" s="368">
        <f t="shared" si="9"/>
        <v>10417</v>
      </c>
      <c r="AX19" s="368">
        <f t="shared" si="9"/>
        <v>4090</v>
      </c>
      <c r="AY19" s="368">
        <f t="shared" si="9"/>
        <v>27000</v>
      </c>
      <c r="AZ19" s="368">
        <f t="shared" si="9"/>
        <v>12000</v>
      </c>
      <c r="BA19" s="368">
        <f t="shared" si="9"/>
        <v>53617</v>
      </c>
      <c r="BB19" s="368">
        <f t="shared" si="9"/>
        <v>0</v>
      </c>
      <c r="BC19" s="390"/>
      <c r="BD19" s="390"/>
      <c r="BE19" s="390"/>
      <c r="BF19" s="390"/>
      <c r="BG19" s="390"/>
      <c r="BH19" s="390"/>
      <c r="BI19" s="390"/>
      <c r="BJ19" s="368"/>
      <c r="BK19" s="368"/>
      <c r="BL19" s="368"/>
      <c r="BM19" s="390"/>
      <c r="BN19" s="390"/>
      <c r="BO19" s="369"/>
    </row>
    <row r="20" ht="42" customHeight="1" spans="1:67">
      <c r="A20" s="370">
        <f>新建!A26</f>
        <v>9</v>
      </c>
      <c r="B20" s="370">
        <f>新建!B26</f>
        <v>1</v>
      </c>
      <c r="C20" s="370" t="str">
        <f>新建!C26</f>
        <v>乌恰县</v>
      </c>
      <c r="D20" s="370">
        <f>新建!D26</f>
        <v>1</v>
      </c>
      <c r="E20" s="370">
        <f>新建!E26</f>
        <v>465</v>
      </c>
      <c r="F20" s="370" t="str">
        <f>新建!F26</f>
        <v>新疆克州乌恰县康萨依沟巴音库鲁提乡克孜勒阿根村段中小河流治理建设项目</v>
      </c>
      <c r="G20" s="370" t="str">
        <f>新建!G26</f>
        <v>新建防洪堤2.5公里</v>
      </c>
      <c r="H20" s="370">
        <f>新建!H26</f>
        <v>512</v>
      </c>
      <c r="I20" s="370">
        <f>新建!I26</f>
        <v>0</v>
      </c>
      <c r="J20" s="370">
        <f>新建!J26</f>
        <v>512</v>
      </c>
      <c r="K20" s="370">
        <f>新建!K26</f>
        <v>1</v>
      </c>
      <c r="L20" s="370">
        <f>新建!L26</f>
        <v>1</v>
      </c>
      <c r="M20" s="370">
        <f>新建!M26</f>
        <v>1</v>
      </c>
      <c r="N20" s="370">
        <f>新建!N26</f>
        <v>1</v>
      </c>
      <c r="O20" s="370">
        <f>新建!O26</f>
        <v>1</v>
      </c>
      <c r="P20" s="370">
        <f>新建!P26</f>
        <v>0</v>
      </c>
      <c r="Q20" s="370">
        <f>新建!Q26</f>
        <v>1</v>
      </c>
      <c r="R20" s="370">
        <f>新建!R26</f>
        <v>0</v>
      </c>
      <c r="S20" s="370">
        <f>新建!T26</f>
        <v>0</v>
      </c>
      <c r="T20" s="370">
        <f>新建!V26</f>
        <v>1</v>
      </c>
      <c r="U20" s="370">
        <f>新建!W26</f>
        <v>512</v>
      </c>
      <c r="V20" s="370">
        <f>新建!X26</f>
        <v>512</v>
      </c>
      <c r="W20" s="370">
        <f>新建!Y26</f>
        <v>0</v>
      </c>
      <c r="X20" s="370">
        <f>新建!Z26</f>
        <v>512</v>
      </c>
      <c r="Y20" s="370">
        <f>新建!AA26</f>
        <v>512</v>
      </c>
      <c r="Z20" s="381">
        <f>新建!AB26</f>
        <v>1</v>
      </c>
      <c r="AA20" s="370">
        <f>新建!AC26</f>
        <v>512</v>
      </c>
      <c r="AB20" s="370">
        <f>新建!AD26</f>
        <v>1</v>
      </c>
      <c r="AC20" s="370">
        <f>新建!AE26</f>
        <v>430</v>
      </c>
      <c r="AD20" s="370">
        <f>新建!AF26</f>
        <v>0</v>
      </c>
      <c r="AE20" s="370">
        <f>新建!AG26</f>
        <v>384</v>
      </c>
      <c r="AF20" s="370">
        <f>新建!AH26</f>
        <v>128</v>
      </c>
      <c r="AG20" s="389">
        <f>新建!AI26</f>
        <v>44623</v>
      </c>
      <c r="AH20" s="370">
        <f>新建!AJ26</f>
        <v>1</v>
      </c>
      <c r="AI20" s="370">
        <f>新建!AK26</f>
        <v>0</v>
      </c>
      <c r="AJ20" s="370">
        <f>新建!AL26</f>
        <v>18</v>
      </c>
      <c r="AK20" s="370">
        <f>新建!AM26</f>
        <v>18</v>
      </c>
      <c r="AL20" s="370">
        <f>新建!AN26</f>
        <v>1</v>
      </c>
      <c r="AM20" s="370" t="str">
        <f>新建!AO26</f>
        <v>已完工。</v>
      </c>
      <c r="AN20" s="370">
        <f>新建!AP26</f>
        <v>0</v>
      </c>
      <c r="AO20" s="370">
        <f>新建!AQ26</f>
        <v>0</v>
      </c>
      <c r="AP20" s="370">
        <f>新建!AR26</f>
        <v>0</v>
      </c>
      <c r="AQ20" s="370">
        <f>新建!AS26</f>
        <v>0</v>
      </c>
      <c r="AR20" s="370">
        <f>新建!AT26</f>
        <v>0</v>
      </c>
      <c r="AS20" s="370">
        <f>新建!AU26</f>
        <v>512</v>
      </c>
      <c r="AT20" s="370">
        <f>新建!AV26</f>
        <v>0</v>
      </c>
      <c r="AU20" s="370">
        <f>新建!AW26</f>
        <v>465</v>
      </c>
      <c r="AV20" s="370">
        <f>新建!AX26</f>
        <v>47</v>
      </c>
      <c r="AW20" s="370">
        <f>新建!AY26</f>
        <v>0</v>
      </c>
      <c r="AX20" s="370">
        <f>新建!AZ26</f>
        <v>0</v>
      </c>
      <c r="AY20" s="370">
        <f>新建!BA26</f>
        <v>0</v>
      </c>
      <c r="AZ20" s="370">
        <f>新建!BB26</f>
        <v>0</v>
      </c>
      <c r="BA20" s="370">
        <f>新建!BC26</f>
        <v>0</v>
      </c>
      <c r="BB20" s="370">
        <f>新建!BD26</f>
        <v>0</v>
      </c>
      <c r="BC20" s="370" t="str">
        <f>新建!BF26</f>
        <v>水利专班</v>
      </c>
      <c r="BD20" s="370" t="str">
        <f>新建!BG26</f>
        <v>州水利局</v>
      </c>
      <c r="BE20" s="370" t="str">
        <f>新建!BH26</f>
        <v>邹健</v>
      </c>
      <c r="BF20" s="370" t="str">
        <f>新建!BI26</f>
        <v>乌恰县</v>
      </c>
      <c r="BG20" s="370" t="str">
        <f>新建!BJ26</f>
        <v>吐尔孙江·木合塔尔</v>
      </c>
      <c r="BH20" s="370" t="str">
        <f>新建!BK26</f>
        <v>乌恰县水利局</v>
      </c>
      <c r="BI20" s="370" t="str">
        <f>新建!BL26</f>
        <v>马国成</v>
      </c>
      <c r="BJ20" s="370">
        <f>新建!BM26</f>
        <v>15700991168</v>
      </c>
      <c r="BK20" s="370" t="str">
        <f>新建!BN26</f>
        <v>颜心怡</v>
      </c>
      <c r="BL20" s="370">
        <f>新建!BO26</f>
        <v>18705970952</v>
      </c>
      <c r="BM20" s="370" t="str">
        <f>新建!BP26</f>
        <v>巴音库鲁提镇</v>
      </c>
      <c r="BN20" s="370" t="str">
        <f>新建!BQ26</f>
        <v>克孜勒阿根村</v>
      </c>
      <c r="BO20" s="370" t="str">
        <f>新建!BR26</f>
        <v>到位中央水利发展资金500万</v>
      </c>
    </row>
    <row r="21" ht="42" customHeight="1" spans="1:67">
      <c r="A21" s="370">
        <f>新建!A27</f>
        <v>10</v>
      </c>
      <c r="B21" s="370">
        <f>新建!B27</f>
        <v>1</v>
      </c>
      <c r="C21" s="370" t="str">
        <f>新建!C27</f>
        <v>乌恰县</v>
      </c>
      <c r="D21" s="370">
        <f>新建!D27</f>
        <v>1</v>
      </c>
      <c r="E21" s="370">
        <f>新建!E27</f>
        <v>1249</v>
      </c>
      <c r="F21" s="370" t="str">
        <f>新建!F27</f>
        <v>新疆克州乌恰县卓尤勒干河乌鲁克恰提乡卓尤勒干村段中小河流治理建设项目</v>
      </c>
      <c r="G21" s="370" t="str">
        <f>新建!G27</f>
        <v>新建防洪堤、护岸5.7公里</v>
      </c>
      <c r="H21" s="370">
        <f>新建!H27</f>
        <v>1325</v>
      </c>
      <c r="I21" s="370">
        <f>新建!I27</f>
        <v>0</v>
      </c>
      <c r="J21" s="370">
        <f>新建!J27</f>
        <v>1325</v>
      </c>
      <c r="K21" s="370">
        <f>新建!K27</f>
        <v>1</v>
      </c>
      <c r="L21" s="370">
        <f>新建!L27</f>
        <v>1</v>
      </c>
      <c r="M21" s="370">
        <f>新建!M27</f>
        <v>1</v>
      </c>
      <c r="N21" s="370">
        <f>新建!N27</f>
        <v>1</v>
      </c>
      <c r="O21" s="370">
        <f>新建!O27</f>
        <v>1</v>
      </c>
      <c r="P21" s="370">
        <f>新建!P27</f>
        <v>0</v>
      </c>
      <c r="Q21" s="370">
        <f>新建!Q27</f>
        <v>1</v>
      </c>
      <c r="R21" s="370">
        <f>新建!R27</f>
        <v>0</v>
      </c>
      <c r="S21" s="370">
        <f>新建!T27</f>
        <v>0</v>
      </c>
      <c r="T21" s="370">
        <f>新建!V27</f>
        <v>1</v>
      </c>
      <c r="U21" s="370">
        <f>新建!W27</f>
        <v>1325</v>
      </c>
      <c r="V21" s="370">
        <f>新建!X27</f>
        <v>1325</v>
      </c>
      <c r="W21" s="370">
        <f>新建!Y27</f>
        <v>0</v>
      </c>
      <c r="X21" s="370">
        <f>新建!Z27</f>
        <v>1325</v>
      </c>
      <c r="Y21" s="370">
        <f>新建!AA27</f>
        <v>1325</v>
      </c>
      <c r="Z21" s="381">
        <f>新建!AB27</f>
        <v>1</v>
      </c>
      <c r="AA21" s="370">
        <f>新建!AC27</f>
        <v>1325</v>
      </c>
      <c r="AB21" s="370">
        <f>新建!AD27</f>
        <v>1</v>
      </c>
      <c r="AC21" s="370">
        <f>新建!AE27</f>
        <v>1145</v>
      </c>
      <c r="AD21" s="370">
        <f>新建!AF27</f>
        <v>0</v>
      </c>
      <c r="AE21" s="370">
        <f>新建!AG27</f>
        <v>993.75</v>
      </c>
      <c r="AF21" s="370">
        <f>新建!AH27</f>
        <v>331.25</v>
      </c>
      <c r="AG21" s="389">
        <f>新建!AI27</f>
        <v>44623</v>
      </c>
      <c r="AH21" s="370">
        <f>新建!AJ27</f>
        <v>1</v>
      </c>
      <c r="AI21" s="370">
        <f>新建!AK27</f>
        <v>0</v>
      </c>
      <c r="AJ21" s="370">
        <f>新建!AL27</f>
        <v>25</v>
      </c>
      <c r="AK21" s="370">
        <f>新建!AM27</f>
        <v>20</v>
      </c>
      <c r="AL21" s="370">
        <f>新建!AN27</f>
        <v>0.8</v>
      </c>
      <c r="AM21" s="370" t="str">
        <f>新建!AO27</f>
        <v>已完工。</v>
      </c>
      <c r="AN21" s="370">
        <f>新建!AP27</f>
        <v>0</v>
      </c>
      <c r="AO21" s="370">
        <f>新建!AQ27</f>
        <v>0</v>
      </c>
      <c r="AP21" s="370">
        <f>新建!AR27</f>
        <v>0</v>
      </c>
      <c r="AQ21" s="370">
        <f>新建!AS27</f>
        <v>0</v>
      </c>
      <c r="AR21" s="370">
        <f>新建!AT27</f>
        <v>0</v>
      </c>
      <c r="AS21" s="370">
        <f>新建!AU27</f>
        <v>1325</v>
      </c>
      <c r="AT21" s="370">
        <f>新建!AV27</f>
        <v>0</v>
      </c>
      <c r="AU21" s="370">
        <f>新建!AW27</f>
        <v>1249</v>
      </c>
      <c r="AV21" s="370">
        <f>新建!AX27</f>
        <v>76</v>
      </c>
      <c r="AW21" s="370">
        <f>新建!AY27</f>
        <v>0</v>
      </c>
      <c r="AX21" s="370">
        <f>新建!AZ27</f>
        <v>0</v>
      </c>
      <c r="AY21" s="370">
        <f>新建!BA27</f>
        <v>0</v>
      </c>
      <c r="AZ21" s="370">
        <f>新建!BB27</f>
        <v>0</v>
      </c>
      <c r="BA21" s="370">
        <f>新建!BC27</f>
        <v>0</v>
      </c>
      <c r="BB21" s="370">
        <f>新建!BD27</f>
        <v>0</v>
      </c>
      <c r="BC21" s="370" t="str">
        <f>新建!BF27</f>
        <v>水利专班</v>
      </c>
      <c r="BD21" s="370" t="str">
        <f>新建!BG27</f>
        <v>州水利局</v>
      </c>
      <c r="BE21" s="370" t="str">
        <f>新建!BH27</f>
        <v>邹健</v>
      </c>
      <c r="BF21" s="370" t="str">
        <f>新建!BI27</f>
        <v>乌恰县</v>
      </c>
      <c r="BG21" s="370" t="str">
        <f>新建!BJ27</f>
        <v>吐尔孙江·木合塔尔</v>
      </c>
      <c r="BH21" s="370" t="str">
        <f>新建!BK27</f>
        <v>乌恰县水利局</v>
      </c>
      <c r="BI21" s="370" t="str">
        <f>新建!BL27</f>
        <v>马国成</v>
      </c>
      <c r="BJ21" s="370">
        <f>新建!BM27</f>
        <v>15700991168</v>
      </c>
      <c r="BK21" s="370" t="str">
        <f>新建!BN27</f>
        <v>贾洁</v>
      </c>
      <c r="BL21" s="370">
        <f>新建!BO27</f>
        <v>13938390582</v>
      </c>
      <c r="BM21" s="370" t="str">
        <f>新建!BP27</f>
        <v>乌鲁克恰提乡</v>
      </c>
      <c r="BN21" s="370" t="str">
        <f>新建!BQ27</f>
        <v>库尔干村、琼铁热克村</v>
      </c>
      <c r="BO21" s="370" t="str">
        <f>新建!BR27</f>
        <v>到位中央水利发展资金1249万</v>
      </c>
    </row>
    <row r="22" ht="42" customHeight="1" spans="1:67">
      <c r="A22" s="370">
        <f>新建!A28</f>
        <v>11</v>
      </c>
      <c r="B22" s="370">
        <f>新建!B28</f>
        <v>1</v>
      </c>
      <c r="C22" s="370" t="str">
        <f>新建!C28</f>
        <v>乌恰县</v>
      </c>
      <c r="D22" s="370">
        <f>新建!D28</f>
        <v>1</v>
      </c>
      <c r="E22" s="370">
        <f>新建!E28</f>
        <v>523</v>
      </c>
      <c r="F22" s="370" t="str">
        <f>新建!F28</f>
        <v>新疆克州乌恰县吉根河吉根乡段中小河流治理建设项目</v>
      </c>
      <c r="G22" s="370" t="str">
        <f>新建!G28</f>
        <v>新建防洪堤3公里</v>
      </c>
      <c r="H22" s="370">
        <f>新建!H28</f>
        <v>570</v>
      </c>
      <c r="I22" s="370">
        <f>新建!I28</f>
        <v>0</v>
      </c>
      <c r="J22" s="370">
        <f>新建!J28</f>
        <v>570</v>
      </c>
      <c r="K22" s="370">
        <f>新建!K28</f>
        <v>1</v>
      </c>
      <c r="L22" s="370">
        <f>新建!L28</f>
        <v>1</v>
      </c>
      <c r="M22" s="370">
        <f>新建!M28</f>
        <v>1</v>
      </c>
      <c r="N22" s="370">
        <f>新建!N28</f>
        <v>1</v>
      </c>
      <c r="O22" s="370">
        <f>新建!O28</f>
        <v>1</v>
      </c>
      <c r="P22" s="370">
        <f>新建!P28</f>
        <v>0</v>
      </c>
      <c r="Q22" s="370">
        <f>新建!Q28</f>
        <v>1</v>
      </c>
      <c r="R22" s="370">
        <f>新建!R28</f>
        <v>0</v>
      </c>
      <c r="S22" s="370">
        <f>新建!T28</f>
        <v>0</v>
      </c>
      <c r="T22" s="370">
        <f>新建!V28</f>
        <v>1</v>
      </c>
      <c r="U22" s="370">
        <f>新建!W28</f>
        <v>570</v>
      </c>
      <c r="V22" s="370">
        <f>新建!X28</f>
        <v>570</v>
      </c>
      <c r="W22" s="370">
        <f>新建!Y28</f>
        <v>0</v>
      </c>
      <c r="X22" s="370">
        <f>新建!Z28</f>
        <v>570</v>
      </c>
      <c r="Y22" s="370">
        <f>新建!AA28</f>
        <v>570</v>
      </c>
      <c r="Z22" s="381">
        <f>新建!AB28</f>
        <v>1</v>
      </c>
      <c r="AA22" s="370">
        <f>新建!AC28</f>
        <v>570</v>
      </c>
      <c r="AB22" s="370">
        <f>新建!AD28</f>
        <v>1</v>
      </c>
      <c r="AC22" s="370">
        <f>新建!AE28</f>
        <v>491</v>
      </c>
      <c r="AD22" s="370">
        <f>新建!AF28</f>
        <v>0</v>
      </c>
      <c r="AE22" s="370">
        <f>新建!AG28</f>
        <v>427.5</v>
      </c>
      <c r="AF22" s="370">
        <f>新建!AH28</f>
        <v>142.5</v>
      </c>
      <c r="AG22" s="389">
        <f>新建!AI28</f>
        <v>44623</v>
      </c>
      <c r="AH22" s="370">
        <f>新建!AJ28</f>
        <v>1</v>
      </c>
      <c r="AI22" s="370">
        <f>新建!AK28</f>
        <v>0</v>
      </c>
      <c r="AJ22" s="370">
        <f>新建!AL28</f>
        <v>0</v>
      </c>
      <c r="AK22" s="370">
        <f>新建!AM28</f>
        <v>0</v>
      </c>
      <c r="AL22" s="370" t="e">
        <f>新建!AN28</f>
        <v>#DIV/0!</v>
      </c>
      <c r="AM22" s="370" t="str">
        <f>新建!AO28</f>
        <v>已完工。</v>
      </c>
      <c r="AN22" s="370">
        <f>新建!AP28</f>
        <v>0</v>
      </c>
      <c r="AO22" s="370">
        <f>新建!AQ28</f>
        <v>0</v>
      </c>
      <c r="AP22" s="370">
        <f>新建!AR28</f>
        <v>0</v>
      </c>
      <c r="AQ22" s="370">
        <f>新建!AS28</f>
        <v>0</v>
      </c>
      <c r="AR22" s="370">
        <f>新建!AT28</f>
        <v>0</v>
      </c>
      <c r="AS22" s="370">
        <f>新建!AU28</f>
        <v>570</v>
      </c>
      <c r="AT22" s="370">
        <f>新建!AV28</f>
        <v>0</v>
      </c>
      <c r="AU22" s="370">
        <f>新建!AW28</f>
        <v>523</v>
      </c>
      <c r="AV22" s="370">
        <f>新建!AX28</f>
        <v>47</v>
      </c>
      <c r="AW22" s="370">
        <f>新建!AY28</f>
        <v>0</v>
      </c>
      <c r="AX22" s="370">
        <f>新建!AZ28</f>
        <v>0</v>
      </c>
      <c r="AY22" s="370">
        <f>新建!BA28</f>
        <v>0</v>
      </c>
      <c r="AZ22" s="370">
        <f>新建!BB28</f>
        <v>0</v>
      </c>
      <c r="BA22" s="370">
        <f>新建!BC28</f>
        <v>0</v>
      </c>
      <c r="BB22" s="370">
        <f>新建!BD28</f>
        <v>0</v>
      </c>
      <c r="BC22" s="370" t="str">
        <f>新建!BF28</f>
        <v>水利专班</v>
      </c>
      <c r="BD22" s="370" t="str">
        <f>新建!BG28</f>
        <v>州水利局</v>
      </c>
      <c r="BE22" s="370" t="str">
        <f>新建!BH28</f>
        <v>邹健</v>
      </c>
      <c r="BF22" s="370" t="str">
        <f>新建!BI28</f>
        <v>乌恰县</v>
      </c>
      <c r="BG22" s="370" t="str">
        <f>新建!BJ28</f>
        <v>吐尔孙江·木合塔尔</v>
      </c>
      <c r="BH22" s="370" t="str">
        <f>新建!BK28</f>
        <v>乌恰县水利局</v>
      </c>
      <c r="BI22" s="370" t="str">
        <f>新建!BL28</f>
        <v>马国成</v>
      </c>
      <c r="BJ22" s="370">
        <f>新建!BM28</f>
        <v>15700991168</v>
      </c>
      <c r="BK22" s="370" t="str">
        <f>新建!BN28</f>
        <v>丁观志</v>
      </c>
      <c r="BL22" s="370">
        <f>新建!BO28</f>
        <v>15073083101</v>
      </c>
      <c r="BM22" s="370" t="str">
        <f>新建!BP28</f>
        <v>吉根乡</v>
      </c>
      <c r="BN22" s="370" t="str">
        <f>新建!BQ28</f>
        <v>萨孜村</v>
      </c>
      <c r="BO22" s="370" t="str">
        <f>新建!BR28</f>
        <v>到位中央水利发展资金523万</v>
      </c>
    </row>
    <row r="23" ht="42" customHeight="1" spans="1:67">
      <c r="A23" s="370">
        <f>新建!A29</f>
        <v>12</v>
      </c>
      <c r="B23" s="370">
        <f>新建!B29</f>
        <v>1</v>
      </c>
      <c r="C23" s="370" t="str">
        <f>新建!C29</f>
        <v>乌恰县</v>
      </c>
      <c r="D23" s="370">
        <f>新建!D29</f>
        <v>1</v>
      </c>
      <c r="E23" s="370">
        <f>新建!E29</f>
        <v>1000</v>
      </c>
      <c r="F23" s="370" t="str">
        <f>新建!F29</f>
        <v>乌恰县波斯坦列克乡乌鲁瓦提河流域治理建设项目</v>
      </c>
      <c r="G23" s="370" t="str">
        <f>新建!G29</f>
        <v>维修改造防洪堤8公里</v>
      </c>
      <c r="H23" s="370">
        <f>新建!H29</f>
        <v>1680</v>
      </c>
      <c r="I23" s="370">
        <f>新建!I29</f>
        <v>0</v>
      </c>
      <c r="J23" s="370">
        <f>新建!J29</f>
        <v>1680</v>
      </c>
      <c r="K23" s="370">
        <f>新建!K29</f>
        <v>1</v>
      </c>
      <c r="L23" s="370">
        <f>新建!L29</f>
        <v>1</v>
      </c>
      <c r="M23" s="370">
        <f>新建!M29</f>
        <v>1</v>
      </c>
      <c r="N23" s="370">
        <f>新建!N29</f>
        <v>1</v>
      </c>
      <c r="O23" s="370">
        <f>新建!O29</f>
        <v>1</v>
      </c>
      <c r="P23" s="370">
        <f>新建!P29</f>
        <v>0</v>
      </c>
      <c r="Q23" s="370">
        <f>新建!Q29</f>
        <v>1</v>
      </c>
      <c r="R23" s="370">
        <f>新建!R29</f>
        <v>0</v>
      </c>
      <c r="S23" s="370">
        <f>新建!T29</f>
        <v>0</v>
      </c>
      <c r="T23" s="370">
        <f>新建!V29</f>
        <v>1</v>
      </c>
      <c r="U23" s="370">
        <f>新建!W29</f>
        <v>1680</v>
      </c>
      <c r="V23" s="370">
        <f>新建!X29</f>
        <v>1680</v>
      </c>
      <c r="W23" s="370">
        <f>新建!Y29</f>
        <v>0</v>
      </c>
      <c r="X23" s="370">
        <f>新建!Z29</f>
        <v>1680</v>
      </c>
      <c r="Y23" s="370">
        <f>新建!AA29</f>
        <v>1680</v>
      </c>
      <c r="Z23" s="381">
        <f>新建!AB29</f>
        <v>1</v>
      </c>
      <c r="AA23" s="370">
        <f>新建!AC29</f>
        <v>1680</v>
      </c>
      <c r="AB23" s="370">
        <f>新建!AD29</f>
        <v>1</v>
      </c>
      <c r="AC23" s="370">
        <f>新建!AE29</f>
        <v>1248</v>
      </c>
      <c r="AD23" s="370">
        <f>新建!AF29</f>
        <v>0</v>
      </c>
      <c r="AE23" s="370">
        <f>新建!AG29</f>
        <v>1260</v>
      </c>
      <c r="AF23" s="370">
        <f>新建!AH29</f>
        <v>420</v>
      </c>
      <c r="AG23" s="389">
        <f>新建!AI29</f>
        <v>44705</v>
      </c>
      <c r="AH23" s="370">
        <f>新建!AJ29</f>
        <v>1</v>
      </c>
      <c r="AI23" s="370">
        <f>新建!AK29</f>
        <v>0</v>
      </c>
      <c r="AJ23" s="370">
        <f>新建!AL29</f>
        <v>20</v>
      </c>
      <c r="AK23" s="370">
        <f>新建!AM29</f>
        <v>20</v>
      </c>
      <c r="AL23" s="370">
        <f>新建!AN29</f>
        <v>1</v>
      </c>
      <c r="AM23" s="370" t="str">
        <f>新建!AO29</f>
        <v>已完工。</v>
      </c>
      <c r="AN23" s="370">
        <f>新建!AP29</f>
        <v>0</v>
      </c>
      <c r="AO23" s="370">
        <f>新建!AQ29</f>
        <v>0</v>
      </c>
      <c r="AP23" s="370">
        <f>新建!AR29</f>
        <v>0</v>
      </c>
      <c r="AQ23" s="370">
        <f>新建!AS29</f>
        <v>0</v>
      </c>
      <c r="AR23" s="370">
        <f>新建!AT29</f>
        <v>0</v>
      </c>
      <c r="AS23" s="370">
        <f>新建!AU29</f>
        <v>1680</v>
      </c>
      <c r="AT23" s="370">
        <f>新建!AV29</f>
        <v>0</v>
      </c>
      <c r="AU23" s="370">
        <f>新建!AW29</f>
        <v>0</v>
      </c>
      <c r="AV23" s="370">
        <f>新建!AX29</f>
        <v>680</v>
      </c>
      <c r="AW23" s="370">
        <f>新建!AY29</f>
        <v>0</v>
      </c>
      <c r="AX23" s="370">
        <f>新建!AZ29</f>
        <v>0</v>
      </c>
      <c r="AY23" s="370">
        <f>新建!BA29</f>
        <v>0</v>
      </c>
      <c r="AZ23" s="370">
        <f>新建!BB29</f>
        <v>1000</v>
      </c>
      <c r="BA23" s="370">
        <f>新建!BC29</f>
        <v>0</v>
      </c>
      <c r="BB23" s="370">
        <f>新建!BD29</f>
        <v>0</v>
      </c>
      <c r="BC23" s="370" t="str">
        <f>新建!BF29</f>
        <v>水利专班</v>
      </c>
      <c r="BD23" s="370" t="str">
        <f>新建!BG29</f>
        <v>州水利局</v>
      </c>
      <c r="BE23" s="370" t="str">
        <f>新建!BH29</f>
        <v>邹健</v>
      </c>
      <c r="BF23" s="370" t="str">
        <f>新建!BI29</f>
        <v>乌恰县</v>
      </c>
      <c r="BG23" s="370" t="str">
        <f>新建!BJ29</f>
        <v>吐尔孙江·木合塔尔</v>
      </c>
      <c r="BH23" s="370" t="str">
        <f>新建!BK29</f>
        <v>乌恰县水利局</v>
      </c>
      <c r="BI23" s="370" t="str">
        <f>新建!BL29</f>
        <v>马国成</v>
      </c>
      <c r="BJ23" s="370">
        <f>新建!BM29</f>
        <v>15700991168</v>
      </c>
      <c r="BK23" s="370">
        <f>新建!BN29</f>
        <v>0</v>
      </c>
      <c r="BL23" s="370">
        <f>新建!BO29</f>
        <v>0</v>
      </c>
      <c r="BM23" s="370" t="str">
        <f>新建!BP29</f>
        <v>阿克林场</v>
      </c>
      <c r="BN23" s="370">
        <f>新建!BQ29</f>
        <v>0</v>
      </c>
      <c r="BO23" s="370" t="str">
        <f>新建!BR29</f>
        <v>一般债计划申请第二批</v>
      </c>
    </row>
    <row r="24" ht="42" customHeight="1" spans="1:67">
      <c r="A24" s="370">
        <f>新建!A30</f>
        <v>13</v>
      </c>
      <c r="B24" s="370">
        <f>新建!B30</f>
        <v>1</v>
      </c>
      <c r="C24" s="370" t="str">
        <f>新建!C30</f>
        <v>乌恰县</v>
      </c>
      <c r="D24" s="370">
        <f>新建!D30</f>
        <v>1</v>
      </c>
      <c r="E24" s="370">
        <f>新建!E30</f>
        <v>540</v>
      </c>
      <c r="F24" s="370" t="str">
        <f>新建!F30</f>
        <v>乌恰县吉根乡萨孜村、萨哈勒村排洪渠建设项目</v>
      </c>
      <c r="G24" s="370" t="str">
        <f>新建!G30</f>
        <v>新建排洪渠1.121公里，导流提长0.598公里及配套建筑物</v>
      </c>
      <c r="H24" s="370">
        <f>新建!H30</f>
        <v>540</v>
      </c>
      <c r="I24" s="370">
        <f>新建!I30</f>
        <v>0</v>
      </c>
      <c r="J24" s="370">
        <f>新建!J30</f>
        <v>540</v>
      </c>
      <c r="K24" s="370">
        <f>新建!K30</f>
        <v>1</v>
      </c>
      <c r="L24" s="370">
        <f>新建!L30</f>
        <v>1</v>
      </c>
      <c r="M24" s="370">
        <f>新建!M30</f>
        <v>1</v>
      </c>
      <c r="N24" s="370">
        <f>新建!N30</f>
        <v>1</v>
      </c>
      <c r="O24" s="370">
        <f>新建!O30</f>
        <v>1</v>
      </c>
      <c r="P24" s="370">
        <f>新建!P30</f>
        <v>0</v>
      </c>
      <c r="Q24" s="370">
        <f>新建!Q30</f>
        <v>1</v>
      </c>
      <c r="R24" s="370">
        <f>新建!R30</f>
        <v>0</v>
      </c>
      <c r="S24" s="370">
        <f>新建!T30</f>
        <v>0</v>
      </c>
      <c r="T24" s="370">
        <f>新建!V30</f>
        <v>1</v>
      </c>
      <c r="U24" s="370">
        <f>新建!W30</f>
        <v>540</v>
      </c>
      <c r="V24" s="370">
        <f>新建!X30</f>
        <v>540</v>
      </c>
      <c r="W24" s="370">
        <f>新建!Y30</f>
        <v>0</v>
      </c>
      <c r="X24" s="370">
        <f>新建!Z30</f>
        <v>540</v>
      </c>
      <c r="Y24" s="370">
        <f>新建!AA30</f>
        <v>540</v>
      </c>
      <c r="Z24" s="381">
        <f>新建!AB30</f>
        <v>1</v>
      </c>
      <c r="AA24" s="370">
        <f>新建!AC30</f>
        <v>540</v>
      </c>
      <c r="AB24" s="370">
        <f>新建!AD30</f>
        <v>1</v>
      </c>
      <c r="AC24" s="370">
        <f>新建!AE30</f>
        <v>435</v>
      </c>
      <c r="AD24" s="370">
        <f>新建!AF30</f>
        <v>0</v>
      </c>
      <c r="AE24" s="370">
        <f>新建!AG30</f>
        <v>405</v>
      </c>
      <c r="AF24" s="370">
        <f>新建!AH30</f>
        <v>135</v>
      </c>
      <c r="AG24" s="389">
        <f>新建!AI30</f>
        <v>44630</v>
      </c>
      <c r="AH24" s="370">
        <f>新建!AJ30</f>
        <v>1</v>
      </c>
      <c r="AI24" s="370">
        <f>新建!AK30</f>
        <v>0</v>
      </c>
      <c r="AJ24" s="370">
        <f>新建!AL30</f>
        <v>20</v>
      </c>
      <c r="AK24" s="370">
        <f>新建!AM30</f>
        <v>20</v>
      </c>
      <c r="AL24" s="370">
        <f>新建!AN30</f>
        <v>1</v>
      </c>
      <c r="AM24" s="370" t="str">
        <f>新建!AO30</f>
        <v>已完工。</v>
      </c>
      <c r="AN24" s="370">
        <f>新建!AP30</f>
        <v>0</v>
      </c>
      <c r="AO24" s="370">
        <f>新建!AQ30</f>
        <v>0</v>
      </c>
      <c r="AP24" s="370">
        <f>新建!AR30</f>
        <v>0</v>
      </c>
      <c r="AQ24" s="370">
        <f>新建!AS30</f>
        <v>0</v>
      </c>
      <c r="AR24" s="370">
        <f>新建!AT30</f>
        <v>0</v>
      </c>
      <c r="AS24" s="370">
        <f>新建!AU30</f>
        <v>540</v>
      </c>
      <c r="AT24" s="370">
        <f>新建!AV30</f>
        <v>540</v>
      </c>
      <c r="AU24" s="370">
        <f>新建!AW30</f>
        <v>0</v>
      </c>
      <c r="AV24" s="370">
        <f>新建!AX30</f>
        <v>0</v>
      </c>
      <c r="AW24" s="370">
        <f>新建!AY30</f>
        <v>0</v>
      </c>
      <c r="AX24" s="370">
        <f>新建!AZ30</f>
        <v>0</v>
      </c>
      <c r="AY24" s="370">
        <f>新建!BA30</f>
        <v>0</v>
      </c>
      <c r="AZ24" s="370">
        <f>新建!BB30</f>
        <v>0</v>
      </c>
      <c r="BA24" s="370">
        <f>新建!BC30</f>
        <v>0</v>
      </c>
      <c r="BB24" s="370">
        <f>新建!BD30</f>
        <v>0</v>
      </c>
      <c r="BC24" s="370" t="str">
        <f>新建!BF30</f>
        <v>水利专班</v>
      </c>
      <c r="BD24" s="370" t="str">
        <f>新建!BG30</f>
        <v>州水利局</v>
      </c>
      <c r="BE24" s="370" t="str">
        <f>新建!BH30</f>
        <v>邹健</v>
      </c>
      <c r="BF24" s="370" t="str">
        <f>新建!BI30</f>
        <v>乌恰县</v>
      </c>
      <c r="BG24" s="370" t="str">
        <f>新建!BJ30</f>
        <v>吐尔孙江·木合塔尔</v>
      </c>
      <c r="BH24" s="370" t="str">
        <f>新建!BK30</f>
        <v>乌恰县水利局</v>
      </c>
      <c r="BI24" s="370" t="str">
        <f>新建!BL30</f>
        <v>马国成</v>
      </c>
      <c r="BJ24" s="370">
        <f>新建!BM30</f>
        <v>15700991168</v>
      </c>
      <c r="BK24" s="370" t="str">
        <f>新建!BN30</f>
        <v>胡增琪</v>
      </c>
      <c r="BL24" s="370">
        <f>新建!BO30</f>
        <v>18709086392</v>
      </c>
      <c r="BM24" s="370" t="str">
        <f>新建!BP30</f>
        <v>吉根乡</v>
      </c>
      <c r="BN24" s="370" t="str">
        <f>新建!BQ30</f>
        <v>萨孜村、萨哈勒村</v>
      </c>
      <c r="BO24" s="370" t="str">
        <f>新建!BR30</f>
        <v>到位以工代赈示范资金540万</v>
      </c>
    </row>
    <row r="25" ht="42" customHeight="1" spans="1:67">
      <c r="A25" s="370">
        <f>新建!A37</f>
        <v>19</v>
      </c>
      <c r="B25" s="370">
        <f>新建!B37</f>
        <v>1</v>
      </c>
      <c r="C25" s="370" t="str">
        <f>新建!C37</f>
        <v>乌恰县</v>
      </c>
      <c r="D25" s="370">
        <f>新建!D37</f>
        <v>1</v>
      </c>
      <c r="E25" s="370">
        <f>新建!E37</f>
        <v>3000</v>
      </c>
      <c r="F25" s="370" t="str">
        <f>新建!F37</f>
        <v>乌恰县水利工程基础设施改造及量水设施配套建设项目</v>
      </c>
      <c r="G25" s="370" t="str">
        <f>新建!G37</f>
        <v>新建1个监控中心建设、11个监控分中心建设、农村饮水安全自动化监控子系统及相关配套设施建设</v>
      </c>
      <c r="H25" s="370">
        <f>新建!H37</f>
        <v>3600</v>
      </c>
      <c r="I25" s="370">
        <f>新建!I37</f>
        <v>0</v>
      </c>
      <c r="J25" s="370">
        <f>新建!J37</f>
        <v>3600</v>
      </c>
      <c r="K25" s="370">
        <f>新建!K37</f>
        <v>1</v>
      </c>
      <c r="L25" s="370">
        <f>新建!L37</f>
        <v>1</v>
      </c>
      <c r="M25" s="370">
        <f>新建!M37</f>
        <v>1</v>
      </c>
      <c r="N25" s="370">
        <f>新建!N37</f>
        <v>1</v>
      </c>
      <c r="O25" s="370">
        <f>新建!O37</f>
        <v>1</v>
      </c>
      <c r="P25" s="370">
        <f>新建!P37</f>
        <v>0</v>
      </c>
      <c r="Q25" s="370">
        <f>新建!Q37</f>
        <v>1</v>
      </c>
      <c r="R25" s="370">
        <f>新建!R37</f>
        <v>0</v>
      </c>
      <c r="S25" s="370">
        <f>新建!T37</f>
        <v>0</v>
      </c>
      <c r="T25" s="370">
        <f>新建!V37</f>
        <v>1</v>
      </c>
      <c r="U25" s="370">
        <f>新建!W37</f>
        <v>3600</v>
      </c>
      <c r="V25" s="370">
        <f>新建!X37</f>
        <v>3600</v>
      </c>
      <c r="W25" s="370">
        <f>新建!Y37</f>
        <v>0</v>
      </c>
      <c r="X25" s="370">
        <f>新建!Z37</f>
        <v>3600</v>
      </c>
      <c r="Y25" s="370">
        <f>新建!AA37</f>
        <v>3600</v>
      </c>
      <c r="Z25" s="381">
        <f>新建!AB37</f>
        <v>1</v>
      </c>
      <c r="AA25" s="370">
        <f>新建!AC37</f>
        <v>3600</v>
      </c>
      <c r="AB25" s="370">
        <f>新建!AD37</f>
        <v>1</v>
      </c>
      <c r="AC25" s="370">
        <f>新建!AE37</f>
        <v>3000</v>
      </c>
      <c r="AD25" s="370">
        <f>新建!AF37</f>
        <v>0</v>
      </c>
      <c r="AE25" s="370">
        <f>新建!AG37</f>
        <v>2700</v>
      </c>
      <c r="AF25" s="370">
        <f>新建!AH37</f>
        <v>900</v>
      </c>
      <c r="AG25" s="389">
        <f>新建!AI37</f>
        <v>44630</v>
      </c>
      <c r="AH25" s="370">
        <f>新建!AJ37</f>
        <v>1</v>
      </c>
      <c r="AI25" s="370">
        <f>新建!AK37</f>
        <v>0</v>
      </c>
      <c r="AJ25" s="370">
        <f>新建!AL37</f>
        <v>25</v>
      </c>
      <c r="AK25" s="370">
        <f>新建!AM37</f>
        <v>20</v>
      </c>
      <c r="AL25" s="370">
        <f>新建!AN37</f>
        <v>0.8</v>
      </c>
      <c r="AM25" s="370" t="str">
        <f>新建!AO37</f>
        <v>已完工。</v>
      </c>
      <c r="AN25" s="370">
        <f>新建!AP37</f>
        <v>0</v>
      </c>
      <c r="AO25" s="370">
        <f>新建!AQ37</f>
        <v>0</v>
      </c>
      <c r="AP25" s="370">
        <f>新建!AR37</f>
        <v>0</v>
      </c>
      <c r="AQ25" s="370">
        <f>新建!AS37</f>
        <v>0</v>
      </c>
      <c r="AR25" s="370">
        <f>新建!AT37</f>
        <v>0</v>
      </c>
      <c r="AS25" s="370">
        <f>新建!AU37</f>
        <v>3600</v>
      </c>
      <c r="AT25" s="370">
        <f>新建!AV37</f>
        <v>0</v>
      </c>
      <c r="AU25" s="370">
        <f>新建!AW37</f>
        <v>0</v>
      </c>
      <c r="AV25" s="370">
        <f>新建!AX37</f>
        <v>600</v>
      </c>
      <c r="AW25" s="370">
        <f>新建!AY37</f>
        <v>0</v>
      </c>
      <c r="AX25" s="370">
        <f>新建!AZ37</f>
        <v>0</v>
      </c>
      <c r="AY25" s="370">
        <f>新建!BA37</f>
        <v>0</v>
      </c>
      <c r="AZ25" s="370">
        <f>新建!BB37</f>
        <v>3000</v>
      </c>
      <c r="BA25" s="370">
        <f>新建!BC37</f>
        <v>0</v>
      </c>
      <c r="BB25" s="370">
        <f>新建!BD37</f>
        <v>0</v>
      </c>
      <c r="BC25" s="370" t="str">
        <f>新建!BF37</f>
        <v>水利专班</v>
      </c>
      <c r="BD25" s="370" t="str">
        <f>新建!BG37</f>
        <v>州水利局</v>
      </c>
      <c r="BE25" s="370" t="str">
        <f>新建!BH37</f>
        <v>邹健</v>
      </c>
      <c r="BF25" s="370" t="str">
        <f>新建!BI37</f>
        <v>乌恰县</v>
      </c>
      <c r="BG25" s="370" t="str">
        <f>新建!BJ37</f>
        <v>吐尔孙江·木合塔尔</v>
      </c>
      <c r="BH25" s="370" t="str">
        <f>新建!BK37</f>
        <v>乌恰县水利局</v>
      </c>
      <c r="BI25" s="370" t="str">
        <f>新建!BL37</f>
        <v>马国成</v>
      </c>
      <c r="BJ25" s="370">
        <f>新建!BM37</f>
        <v>15700991168</v>
      </c>
      <c r="BK25" s="370" t="str">
        <f>新建!BN37</f>
        <v>朱军</v>
      </c>
      <c r="BL25" s="370">
        <f>新建!BO37</f>
        <v>15952009512</v>
      </c>
      <c r="BM25" s="370" t="str">
        <f>新建!BP37</f>
        <v>八乡两镇（康苏镇、巴音库鲁提镇）</v>
      </c>
      <c r="BN25" s="370">
        <f>新建!BQ37</f>
        <v>0</v>
      </c>
      <c r="BO25" s="370">
        <f>新建!BR37</f>
        <v>0</v>
      </c>
    </row>
    <row r="26" ht="42" customHeight="1" spans="1:67">
      <c r="A26" s="370">
        <f>新建!A38</f>
        <v>20</v>
      </c>
      <c r="B26" s="370">
        <f>新建!B38</f>
        <v>1</v>
      </c>
      <c r="C26" s="370" t="str">
        <f>新建!C38</f>
        <v>乌恰县</v>
      </c>
      <c r="D26" s="370">
        <f>新建!D38</f>
        <v>1</v>
      </c>
      <c r="E26" s="370">
        <f>新建!E38</f>
        <v>4400</v>
      </c>
      <c r="F26" s="370" t="str">
        <f>新建!F38</f>
        <v>乌恰县玛依喀克饲草料地引水灌溉建设项目</v>
      </c>
      <c r="G26" s="370" t="str">
        <f>新建!G38</f>
        <v>新建节制分水闸1座；新建沉砂池1座；管线配套建筑物消能井2座、排气井9座、闸阀井8座、检查井2座、排水井10座</v>
      </c>
      <c r="H26" s="370">
        <f>新建!H38</f>
        <v>4400</v>
      </c>
      <c r="I26" s="370">
        <f>新建!I38</f>
        <v>0</v>
      </c>
      <c r="J26" s="370">
        <f>新建!J38</f>
        <v>4400</v>
      </c>
      <c r="K26" s="370">
        <f>新建!K38</f>
        <v>1</v>
      </c>
      <c r="L26" s="370">
        <f>新建!L38</f>
        <v>1</v>
      </c>
      <c r="M26" s="370">
        <f>新建!M38</f>
        <v>1</v>
      </c>
      <c r="N26" s="370">
        <f>新建!N38</f>
        <v>1</v>
      </c>
      <c r="O26" s="370">
        <f>新建!O38</f>
        <v>1</v>
      </c>
      <c r="P26" s="370">
        <f>新建!P38</f>
        <v>0</v>
      </c>
      <c r="Q26" s="370">
        <f>新建!Q38</f>
        <v>1</v>
      </c>
      <c r="R26" s="370">
        <f>新建!R38</f>
        <v>0</v>
      </c>
      <c r="S26" s="370">
        <f>新建!T38</f>
        <v>0</v>
      </c>
      <c r="T26" s="370">
        <f>新建!V38</f>
        <v>1</v>
      </c>
      <c r="U26" s="370">
        <f>新建!W38</f>
        <v>4400</v>
      </c>
      <c r="V26" s="370">
        <f>新建!X38</f>
        <v>4400</v>
      </c>
      <c r="W26" s="370">
        <f>新建!Y38</f>
        <v>0</v>
      </c>
      <c r="X26" s="370">
        <f>新建!Z38</f>
        <v>4400</v>
      </c>
      <c r="Y26" s="370">
        <f>新建!AA38</f>
        <v>4400</v>
      </c>
      <c r="Z26" s="381">
        <f>新建!AB38</f>
        <v>1</v>
      </c>
      <c r="AA26" s="370">
        <f>新建!AC38</f>
        <v>4400</v>
      </c>
      <c r="AB26" s="370">
        <f>新建!AD38</f>
        <v>1</v>
      </c>
      <c r="AC26" s="370">
        <f>新建!AE38</f>
        <v>3976</v>
      </c>
      <c r="AD26" s="370">
        <f>新建!AF38</f>
        <v>0</v>
      </c>
      <c r="AE26" s="370">
        <f>新建!AG38</f>
        <v>3300</v>
      </c>
      <c r="AF26" s="370">
        <f>新建!AH38</f>
        <v>1100</v>
      </c>
      <c r="AG26" s="389">
        <f>新建!AI38</f>
        <v>44691</v>
      </c>
      <c r="AH26" s="370">
        <f>新建!AJ38</f>
        <v>1</v>
      </c>
      <c r="AI26" s="370">
        <f>新建!AK38</f>
        <v>0</v>
      </c>
      <c r="AJ26" s="370">
        <f>新建!AL38</f>
        <v>20</v>
      </c>
      <c r="AK26" s="370">
        <f>新建!AM38</f>
        <v>20</v>
      </c>
      <c r="AL26" s="370">
        <f>新建!AN38</f>
        <v>1</v>
      </c>
      <c r="AM26" s="370" t="str">
        <f>新建!AO38</f>
        <v>已完工。</v>
      </c>
      <c r="AN26" s="370">
        <f>新建!AP38</f>
        <v>0</v>
      </c>
      <c r="AO26" s="370">
        <f>新建!AQ38</f>
        <v>0</v>
      </c>
      <c r="AP26" s="370">
        <f>新建!AR38</f>
        <v>0</v>
      </c>
      <c r="AQ26" s="370">
        <f>新建!AS38</f>
        <v>0</v>
      </c>
      <c r="AR26" s="370">
        <f>新建!AT38</f>
        <v>0</v>
      </c>
      <c r="AS26" s="370">
        <f>新建!AU38</f>
        <v>4400</v>
      </c>
      <c r="AT26" s="370">
        <f>新建!AV38</f>
        <v>0</v>
      </c>
      <c r="AU26" s="370">
        <f>新建!AW38</f>
        <v>0</v>
      </c>
      <c r="AV26" s="370">
        <f>新建!AX38</f>
        <v>4400</v>
      </c>
      <c r="AW26" s="370">
        <f>新建!AY38</f>
        <v>0</v>
      </c>
      <c r="AX26" s="370">
        <f>新建!AZ38</f>
        <v>0</v>
      </c>
      <c r="AY26" s="370">
        <f>新建!BA38</f>
        <v>0</v>
      </c>
      <c r="AZ26" s="370">
        <f>新建!BB38</f>
        <v>0</v>
      </c>
      <c r="BA26" s="370">
        <f>新建!BC38</f>
        <v>0</v>
      </c>
      <c r="BB26" s="370">
        <f>新建!BD38</f>
        <v>0</v>
      </c>
      <c r="BC26" s="370" t="str">
        <f>新建!BF38</f>
        <v>水利专班</v>
      </c>
      <c r="BD26" s="370" t="str">
        <f>新建!BG38</f>
        <v>州水利局</v>
      </c>
      <c r="BE26" s="370" t="str">
        <f>新建!BH38</f>
        <v>邹健</v>
      </c>
      <c r="BF26" s="370" t="str">
        <f>新建!BI38</f>
        <v>乌恰县</v>
      </c>
      <c r="BG26" s="370" t="str">
        <f>新建!BJ38</f>
        <v>吐尔孙江·木合塔尔</v>
      </c>
      <c r="BH26" s="370" t="str">
        <f>新建!BK38</f>
        <v>乌恰县水利局</v>
      </c>
      <c r="BI26" s="370" t="str">
        <f>新建!BL38</f>
        <v>马国成</v>
      </c>
      <c r="BJ26" s="370">
        <f>新建!BM38</f>
        <v>15700991168</v>
      </c>
      <c r="BK26" s="370">
        <f>新建!BN38</f>
        <v>0</v>
      </c>
      <c r="BL26" s="370">
        <f>新建!BO38</f>
        <v>0</v>
      </c>
      <c r="BM26" s="370" t="str">
        <f>新建!BP38</f>
        <v>康苏镇</v>
      </c>
      <c r="BN26" s="370" t="str">
        <f>新建!BQ38</f>
        <v>克孜勒苏村</v>
      </c>
      <c r="BO26" s="370" t="str">
        <f>新建!BR38</f>
        <v>计划申请第二批乡村振兴衔接资金</v>
      </c>
    </row>
    <row r="27" ht="42" customHeight="1" spans="1:67">
      <c r="A27" s="370">
        <f>新建!A53</f>
        <v>34</v>
      </c>
      <c r="B27" s="370">
        <f>新建!B53</f>
        <v>1</v>
      </c>
      <c r="C27" s="370" t="str">
        <f>新建!C53</f>
        <v>乌恰县</v>
      </c>
      <c r="D27" s="370">
        <f>新建!D53</f>
        <v>1</v>
      </c>
      <c r="E27" s="370">
        <f>新建!E53</f>
        <v>1300</v>
      </c>
      <c r="F27" s="370" t="str">
        <f>新建!F53</f>
        <v>乌恰县现代农业示范园区智能温室建设项目</v>
      </c>
      <c r="G27" s="370" t="str">
        <f>新建!G53</f>
        <v>新建4座智能温室，总建筑面积6195平方米</v>
      </c>
      <c r="H27" s="370">
        <f>新建!H53</f>
        <v>1300</v>
      </c>
      <c r="I27" s="370">
        <f>新建!I53</f>
        <v>0</v>
      </c>
      <c r="J27" s="370">
        <f>新建!J53</f>
        <v>1300</v>
      </c>
      <c r="K27" s="370">
        <f>新建!K53</f>
        <v>1</v>
      </c>
      <c r="L27" s="370">
        <f>新建!L53</f>
        <v>1</v>
      </c>
      <c r="M27" s="370">
        <f>新建!M53</f>
        <v>1</v>
      </c>
      <c r="N27" s="370">
        <f>新建!N53</f>
        <v>1</v>
      </c>
      <c r="O27" s="370">
        <f>新建!O53</f>
        <v>1</v>
      </c>
      <c r="P27" s="370">
        <f>新建!P53</f>
        <v>0</v>
      </c>
      <c r="Q27" s="370">
        <f>新建!Q53</f>
        <v>1</v>
      </c>
      <c r="R27" s="370">
        <f>新建!R53</f>
        <v>0</v>
      </c>
      <c r="S27" s="370">
        <f>新建!T53</f>
        <v>0</v>
      </c>
      <c r="T27" s="370">
        <f>新建!V53</f>
        <v>1</v>
      </c>
      <c r="U27" s="370">
        <f>新建!W53</f>
        <v>1300</v>
      </c>
      <c r="V27" s="370">
        <f>新建!X53</f>
        <v>1300</v>
      </c>
      <c r="W27" s="370">
        <f>新建!Y53</f>
        <v>0</v>
      </c>
      <c r="X27" s="370">
        <f>新建!Z53</f>
        <v>1300</v>
      </c>
      <c r="Y27" s="370">
        <f>新建!AA53</f>
        <v>1300</v>
      </c>
      <c r="Z27" s="381">
        <f>新建!AB53</f>
        <v>1</v>
      </c>
      <c r="AA27" s="370">
        <f>新建!AC53</f>
        <v>1300</v>
      </c>
      <c r="AB27" s="370">
        <f>新建!AD53</f>
        <v>1</v>
      </c>
      <c r="AC27" s="370">
        <f>新建!AE53</f>
        <v>1234</v>
      </c>
      <c r="AD27" s="370">
        <f>新建!AF53</f>
        <v>0</v>
      </c>
      <c r="AE27" s="370">
        <f>新建!AG53</f>
        <v>975</v>
      </c>
      <c r="AF27" s="370">
        <f>新建!AH53</f>
        <v>325</v>
      </c>
      <c r="AG27" s="389">
        <f>新建!AI53</f>
        <v>44645</v>
      </c>
      <c r="AH27" s="370">
        <f>新建!AJ53</f>
        <v>1</v>
      </c>
      <c r="AI27" s="370">
        <f>新建!AK53</f>
        <v>0</v>
      </c>
      <c r="AJ27" s="370">
        <f>新建!AL53</f>
        <v>15</v>
      </c>
      <c r="AK27" s="370">
        <f>新建!AM53</f>
        <v>15</v>
      </c>
      <c r="AL27" s="370">
        <f>新建!AN53</f>
        <v>1</v>
      </c>
      <c r="AM27" s="370" t="str">
        <f>新建!AO53</f>
        <v>已完工。</v>
      </c>
      <c r="AN27" s="370">
        <f>新建!AP53</f>
        <v>0</v>
      </c>
      <c r="AO27" s="370">
        <f>新建!AQ53</f>
        <v>0</v>
      </c>
      <c r="AP27" s="370">
        <f>新建!AR53</f>
        <v>0</v>
      </c>
      <c r="AQ27" s="370">
        <f>新建!AS53</f>
        <v>0</v>
      </c>
      <c r="AR27" s="370">
        <f>新建!AT53</f>
        <v>0</v>
      </c>
      <c r="AS27" s="370">
        <f>新建!AU53</f>
        <v>1300</v>
      </c>
      <c r="AT27" s="370">
        <f>新建!AV53</f>
        <v>0</v>
      </c>
      <c r="AU27" s="370">
        <f>新建!AW53</f>
        <v>0</v>
      </c>
      <c r="AV27" s="370">
        <f>新建!AX53</f>
        <v>0</v>
      </c>
      <c r="AW27" s="370">
        <f>新建!AY53</f>
        <v>1300</v>
      </c>
      <c r="AX27" s="370">
        <f>新建!AZ53</f>
        <v>0</v>
      </c>
      <c r="AY27" s="370">
        <f>新建!BA53</f>
        <v>0</v>
      </c>
      <c r="AZ27" s="370">
        <f>新建!BB53</f>
        <v>0</v>
      </c>
      <c r="BA27" s="370">
        <f>新建!BC53</f>
        <v>0</v>
      </c>
      <c r="BB27" s="370">
        <f>新建!BD53</f>
        <v>0</v>
      </c>
      <c r="BC27" s="370" t="str">
        <f>新建!BF53</f>
        <v>乡村振兴专班</v>
      </c>
      <c r="BD27" s="370" t="str">
        <f>新建!BG53</f>
        <v>州农业农村局</v>
      </c>
      <c r="BE27" s="370" t="str">
        <f>新建!BH53</f>
        <v>权良智</v>
      </c>
      <c r="BF27" s="370" t="str">
        <f>新建!BI53</f>
        <v>乌恰县</v>
      </c>
      <c r="BG27" s="370" t="str">
        <f>新建!BJ53</f>
        <v>吐尔孙江·木合塔尔</v>
      </c>
      <c r="BH27" s="370" t="str">
        <f>新建!BK53</f>
        <v>乌恰县农业农村局</v>
      </c>
      <c r="BI27" s="370" t="str">
        <f>新建!BL53</f>
        <v>买买提居马·阿不都哈地尔</v>
      </c>
      <c r="BJ27" s="370">
        <f>新建!BM53</f>
        <v>13779031280</v>
      </c>
      <c r="BK27" s="370" t="str">
        <f>新建!BN53</f>
        <v>宋兵伟</v>
      </c>
      <c r="BL27" s="370">
        <f>新建!BO53</f>
        <v>18599131121</v>
      </c>
      <c r="BM27" s="370" t="str">
        <f>新建!BP53</f>
        <v>黑孜苇乡</v>
      </c>
      <c r="BN27" s="370" t="str">
        <f>新建!BQ53</f>
        <v>阿热布拉克村</v>
      </c>
      <c r="BO27" s="370" t="str">
        <f>新建!BR53</f>
        <v>3.27调整投资，减少1700万</v>
      </c>
    </row>
    <row r="28" ht="42" customHeight="1" spans="1:67">
      <c r="A28" s="370">
        <f>新建!A54</f>
        <v>35</v>
      </c>
      <c r="B28" s="370">
        <f>新建!B54</f>
        <v>1</v>
      </c>
      <c r="C28" s="370" t="str">
        <f>新建!C54</f>
        <v>乌恰县</v>
      </c>
      <c r="D28" s="370">
        <f>新建!D54</f>
        <v>1</v>
      </c>
      <c r="E28" s="370">
        <f>新建!E54</f>
        <v>1700</v>
      </c>
      <c r="F28" s="370" t="str">
        <f>新建!F54</f>
        <v>乌恰县农牧产品仓储保鲜库建设项目</v>
      </c>
      <c r="G28" s="370" t="str">
        <f>新建!G54</f>
        <v>新建1座冷冻库及两座保鲜库，总建筑面积1605平方米</v>
      </c>
      <c r="H28" s="370">
        <f>新建!H54</f>
        <v>1700</v>
      </c>
      <c r="I28" s="370">
        <f>新建!I54</f>
        <v>0</v>
      </c>
      <c r="J28" s="370">
        <f>新建!J54</f>
        <v>1700</v>
      </c>
      <c r="K28" s="370">
        <f>新建!K54</f>
        <v>1</v>
      </c>
      <c r="L28" s="370">
        <f>新建!L54</f>
        <v>1</v>
      </c>
      <c r="M28" s="370">
        <f>新建!M54</f>
        <v>1</v>
      </c>
      <c r="N28" s="370">
        <f>新建!N54</f>
        <v>1</v>
      </c>
      <c r="O28" s="370">
        <f>新建!O54</f>
        <v>1</v>
      </c>
      <c r="P28" s="370">
        <f>新建!P54</f>
        <v>0</v>
      </c>
      <c r="Q28" s="370">
        <f>新建!Q54</f>
        <v>1</v>
      </c>
      <c r="R28" s="370">
        <f>新建!R54</f>
        <v>0</v>
      </c>
      <c r="S28" s="370">
        <f>新建!T54</f>
        <v>0</v>
      </c>
      <c r="T28" s="370">
        <f>新建!V54</f>
        <v>1</v>
      </c>
      <c r="U28" s="370">
        <f>新建!W54</f>
        <v>1700</v>
      </c>
      <c r="V28" s="370">
        <f>新建!X54</f>
        <v>1700</v>
      </c>
      <c r="W28" s="370">
        <f>新建!Y54</f>
        <v>0</v>
      </c>
      <c r="X28" s="370">
        <f>新建!Z54</f>
        <v>1700</v>
      </c>
      <c r="Y28" s="370">
        <f>新建!AA54</f>
        <v>1700</v>
      </c>
      <c r="Z28" s="381">
        <f>新建!AB54</f>
        <v>1</v>
      </c>
      <c r="AA28" s="370">
        <f>新建!AC54</f>
        <v>1700</v>
      </c>
      <c r="AB28" s="370">
        <f>新建!AD54</f>
        <v>1</v>
      </c>
      <c r="AC28" s="370">
        <f>新建!AE54</f>
        <v>1585</v>
      </c>
      <c r="AD28" s="370">
        <f>新建!AF54</f>
        <v>0</v>
      </c>
      <c r="AE28" s="370">
        <f>新建!AG54</f>
        <v>1275</v>
      </c>
      <c r="AF28" s="370">
        <f>新建!AH54</f>
        <v>425</v>
      </c>
      <c r="AG28" s="389">
        <f>新建!AI54</f>
        <v>44645</v>
      </c>
      <c r="AH28" s="370">
        <f>新建!AJ54</f>
        <v>1</v>
      </c>
      <c r="AI28" s="370">
        <f>新建!AK54</f>
        <v>0</v>
      </c>
      <c r="AJ28" s="370">
        <f>新建!AL54</f>
        <v>20</v>
      </c>
      <c r="AK28" s="370">
        <f>新建!AM54</f>
        <v>20</v>
      </c>
      <c r="AL28" s="370">
        <f>新建!AN54</f>
        <v>1</v>
      </c>
      <c r="AM28" s="370" t="str">
        <f>新建!AO54</f>
        <v>已完工。</v>
      </c>
      <c r="AN28" s="370">
        <f>新建!AP54</f>
        <v>0</v>
      </c>
      <c r="AO28" s="370">
        <f>新建!AQ54</f>
        <v>0</v>
      </c>
      <c r="AP28" s="370">
        <f>新建!AR54</f>
        <v>0</v>
      </c>
      <c r="AQ28" s="370">
        <f>新建!AS54</f>
        <v>0</v>
      </c>
      <c r="AR28" s="370">
        <f>新建!AT54</f>
        <v>0</v>
      </c>
      <c r="AS28" s="370">
        <f>新建!AU54</f>
        <v>1700</v>
      </c>
      <c r="AT28" s="370">
        <f>新建!AV54</f>
        <v>0</v>
      </c>
      <c r="AU28" s="370">
        <f>新建!AW54</f>
        <v>0</v>
      </c>
      <c r="AV28" s="370">
        <f>新建!AX54</f>
        <v>0</v>
      </c>
      <c r="AW28" s="370">
        <f>新建!AY54</f>
        <v>1700</v>
      </c>
      <c r="AX28" s="370">
        <f>新建!AZ54</f>
        <v>0</v>
      </c>
      <c r="AY28" s="370">
        <f>新建!BA54</f>
        <v>0</v>
      </c>
      <c r="AZ28" s="370">
        <f>新建!BB54</f>
        <v>0</v>
      </c>
      <c r="BA28" s="370">
        <f>新建!BC54</f>
        <v>0</v>
      </c>
      <c r="BB28" s="370">
        <f>新建!BD54</f>
        <v>0</v>
      </c>
      <c r="BC28" s="370" t="str">
        <f>新建!BF54</f>
        <v>乡村振兴专班</v>
      </c>
      <c r="BD28" s="370" t="str">
        <f>新建!BG54</f>
        <v>州农业农村局</v>
      </c>
      <c r="BE28" s="370" t="str">
        <f>新建!BH54</f>
        <v>权良智</v>
      </c>
      <c r="BF28" s="370" t="str">
        <f>新建!BI54</f>
        <v>乌恰县</v>
      </c>
      <c r="BG28" s="370" t="str">
        <f>新建!BJ54</f>
        <v>吐尔孙江·木合塔尔</v>
      </c>
      <c r="BH28" s="370" t="str">
        <f>新建!BK54</f>
        <v>乌恰县农业农村局</v>
      </c>
      <c r="BI28" s="370" t="str">
        <f>新建!BL54</f>
        <v>买买提居马·阿不都哈地尔</v>
      </c>
      <c r="BJ28" s="370">
        <f>新建!BM54</f>
        <v>13779031280</v>
      </c>
      <c r="BK28" s="370" t="str">
        <f>新建!BN54</f>
        <v>崔泉</v>
      </c>
      <c r="BL28" s="1011" t="str">
        <f>新建!BO54</f>
        <v>133099897978</v>
      </c>
      <c r="BM28" s="370" t="str">
        <f>新建!BP54</f>
        <v>黑孜苇乡</v>
      </c>
      <c r="BN28" s="370" t="str">
        <f>新建!BQ54</f>
        <v>阿热布拉克村</v>
      </c>
      <c r="BO28" s="370" t="str">
        <f>新建!BR54</f>
        <v>3.27新增</v>
      </c>
    </row>
    <row r="29" ht="42" customHeight="1" spans="1:67">
      <c r="A29" s="370">
        <f>新建!A70</f>
        <v>50</v>
      </c>
      <c r="B29" s="370">
        <f>新建!B70</f>
        <v>1</v>
      </c>
      <c r="C29" s="370" t="str">
        <f>新建!C70</f>
        <v>乌恰县</v>
      </c>
      <c r="D29" s="370">
        <f>新建!D70</f>
        <v>1</v>
      </c>
      <c r="E29" s="370">
        <f>新建!E70</f>
        <v>1000</v>
      </c>
      <c r="F29" s="370" t="str">
        <f>新建!F70</f>
        <v>乌恰县“江苏情”集体农场帮扶项目</v>
      </c>
      <c r="G29" s="370" t="str">
        <f>新建!G70</f>
        <v>新建标准化羊舍2栋及配套附属设施建设</v>
      </c>
      <c r="H29" s="370">
        <f>新建!H70</f>
        <v>1000</v>
      </c>
      <c r="I29" s="370">
        <f>新建!I70</f>
        <v>0</v>
      </c>
      <c r="J29" s="370">
        <f>新建!J70</f>
        <v>1000</v>
      </c>
      <c r="K29" s="370">
        <f>新建!K70</f>
        <v>1</v>
      </c>
      <c r="L29" s="370">
        <f>新建!L70</f>
        <v>1</v>
      </c>
      <c r="M29" s="370">
        <f>新建!M70</f>
        <v>1</v>
      </c>
      <c r="N29" s="370">
        <f>新建!N70</f>
        <v>1</v>
      </c>
      <c r="O29" s="370">
        <f>新建!O70</f>
        <v>1</v>
      </c>
      <c r="P29" s="370">
        <f>新建!P70</f>
        <v>0</v>
      </c>
      <c r="Q29" s="370">
        <f>新建!Q70</f>
        <v>1</v>
      </c>
      <c r="R29" s="370">
        <f>新建!R70</f>
        <v>0</v>
      </c>
      <c r="S29" s="370">
        <f>新建!T70</f>
        <v>0</v>
      </c>
      <c r="T29" s="370">
        <f>新建!V70</f>
        <v>1</v>
      </c>
      <c r="U29" s="370">
        <f>新建!W70</f>
        <v>1000</v>
      </c>
      <c r="V29" s="370">
        <f>新建!X70</f>
        <v>1000</v>
      </c>
      <c r="W29" s="370">
        <f>新建!Y70</f>
        <v>0</v>
      </c>
      <c r="X29" s="370">
        <f>新建!Z70</f>
        <v>1000</v>
      </c>
      <c r="Y29" s="370">
        <f>新建!AA70</f>
        <v>1000</v>
      </c>
      <c r="Z29" s="381">
        <f>新建!AB70</f>
        <v>1</v>
      </c>
      <c r="AA29" s="370">
        <f>新建!AC70</f>
        <v>1000</v>
      </c>
      <c r="AB29" s="370">
        <f>新建!AD70</f>
        <v>1</v>
      </c>
      <c r="AC29" s="370">
        <f>新建!AE70</f>
        <v>908</v>
      </c>
      <c r="AD29" s="370">
        <f>新建!AF70</f>
        <v>0</v>
      </c>
      <c r="AE29" s="370">
        <f>新建!AG70</f>
        <v>750</v>
      </c>
      <c r="AF29" s="370">
        <f>新建!AH70</f>
        <v>250</v>
      </c>
      <c r="AG29" s="389">
        <f>新建!AI70</f>
        <v>44621</v>
      </c>
      <c r="AH29" s="370">
        <f>新建!AJ70</f>
        <v>1</v>
      </c>
      <c r="AI29" s="370">
        <f>新建!AK70</f>
        <v>0</v>
      </c>
      <c r="AJ29" s="370">
        <f>新建!AL70</f>
        <v>30</v>
      </c>
      <c r="AK29" s="370">
        <f>新建!AM70</f>
        <v>30</v>
      </c>
      <c r="AL29" s="370">
        <f>新建!AN70</f>
        <v>1</v>
      </c>
      <c r="AM29" s="370" t="str">
        <f>新建!AO70</f>
        <v>已完工。</v>
      </c>
      <c r="AN29" s="370">
        <f>新建!AP70</f>
        <v>0</v>
      </c>
      <c r="AO29" s="370">
        <f>新建!AQ70</f>
        <v>0</v>
      </c>
      <c r="AP29" s="370">
        <f>新建!AR70</f>
        <v>0</v>
      </c>
      <c r="AQ29" s="370">
        <f>新建!AS70</f>
        <v>0</v>
      </c>
      <c r="AR29" s="370">
        <f>新建!AT70</f>
        <v>0</v>
      </c>
      <c r="AS29" s="370">
        <f>新建!AU70</f>
        <v>1000</v>
      </c>
      <c r="AT29" s="370">
        <f>新建!AV70</f>
        <v>0</v>
      </c>
      <c r="AU29" s="370">
        <f>新建!AW70</f>
        <v>0</v>
      </c>
      <c r="AV29" s="370">
        <f>新建!AX70</f>
        <v>0</v>
      </c>
      <c r="AW29" s="370">
        <f>新建!AY70</f>
        <v>0</v>
      </c>
      <c r="AX29" s="370">
        <f>新建!AZ70</f>
        <v>1000</v>
      </c>
      <c r="AY29" s="370">
        <f>新建!BA70</f>
        <v>0</v>
      </c>
      <c r="AZ29" s="370">
        <f>新建!BB70</f>
        <v>0</v>
      </c>
      <c r="BA29" s="370">
        <f>新建!BC70</f>
        <v>0</v>
      </c>
      <c r="BB29" s="370">
        <f>新建!BD70</f>
        <v>0</v>
      </c>
      <c r="BC29" s="370" t="str">
        <f>新建!BF70</f>
        <v>乡村振兴专班</v>
      </c>
      <c r="BD29" s="370" t="str">
        <f>新建!BG70</f>
        <v>州畜牧兽医局</v>
      </c>
      <c r="BE29" s="370" t="str">
        <f>新建!BH70</f>
        <v>努尔艾力·买买提</v>
      </c>
      <c r="BF29" s="370" t="str">
        <f>新建!BI70</f>
        <v>乌恰县</v>
      </c>
      <c r="BG29" s="370" t="str">
        <f>新建!BJ70</f>
        <v>吐尔孙江·木合塔尔</v>
      </c>
      <c r="BH29" s="370" t="str">
        <f>新建!BK70</f>
        <v>乌恰县波斯坦铁列克乡人民政府</v>
      </c>
      <c r="BI29" s="370" t="str">
        <f>新建!BL70</f>
        <v>努尔买买提·吾不力哈斯木</v>
      </c>
      <c r="BJ29" s="370">
        <f>新建!BM70</f>
        <v>18209089779</v>
      </c>
      <c r="BK29" s="370" t="str">
        <f>新建!BN70</f>
        <v>张哲涛</v>
      </c>
      <c r="BL29" s="370">
        <f>新建!BO70</f>
        <v>15619026768</v>
      </c>
      <c r="BM29" s="370" t="str">
        <f>新建!BP70</f>
        <v>黑孜苇乡</v>
      </c>
      <c r="BN29" s="370" t="str">
        <f>新建!BQ70</f>
        <v>乌拉根矿区</v>
      </c>
      <c r="BO29" s="370" t="str">
        <f>新建!BR70</f>
        <v>5.24日替换</v>
      </c>
    </row>
    <row r="30" ht="42" customHeight="1" spans="1:67">
      <c r="A30" s="370">
        <f>新建!A71</f>
        <v>51</v>
      </c>
      <c r="B30" s="370">
        <f>新建!B71</f>
        <v>1</v>
      </c>
      <c r="C30" s="370" t="str">
        <f>新建!C71</f>
        <v>乌恰县</v>
      </c>
      <c r="D30" s="370">
        <f>新建!D71</f>
        <v>1</v>
      </c>
      <c r="E30" s="370">
        <f>新建!E71</f>
        <v>4550</v>
      </c>
      <c r="F30" s="370" t="str">
        <f>新建!F71</f>
        <v>乌恰县波斯坦铁列克乡居鲁克巴什村标准化养殖场地建设项目</v>
      </c>
      <c r="G30" s="370" t="str">
        <f>新建!G71</f>
        <v>新建钢结构鸡舍3座，育雏鸡舍1座，鸡蛋储存库房1座及配套附属设施建设</v>
      </c>
      <c r="H30" s="370">
        <f>新建!H71</f>
        <v>4550</v>
      </c>
      <c r="I30" s="370">
        <f>新建!I71</f>
        <v>0</v>
      </c>
      <c r="J30" s="370">
        <f>新建!J71</f>
        <v>4550</v>
      </c>
      <c r="K30" s="370">
        <f>新建!K71</f>
        <v>1</v>
      </c>
      <c r="L30" s="370">
        <f>新建!L71</f>
        <v>1</v>
      </c>
      <c r="M30" s="370">
        <f>新建!M71</f>
        <v>1</v>
      </c>
      <c r="N30" s="370">
        <f>新建!N71</f>
        <v>1</v>
      </c>
      <c r="O30" s="370">
        <f>新建!O71</f>
        <v>1</v>
      </c>
      <c r="P30" s="370">
        <f>新建!P71</f>
        <v>0</v>
      </c>
      <c r="Q30" s="370">
        <f>新建!Q71</f>
        <v>1</v>
      </c>
      <c r="R30" s="370">
        <f>新建!R71</f>
        <v>0</v>
      </c>
      <c r="S30" s="370">
        <f>新建!T71</f>
        <v>0</v>
      </c>
      <c r="T30" s="370">
        <f>新建!V71</f>
        <v>1</v>
      </c>
      <c r="U30" s="370">
        <f>新建!W71</f>
        <v>4550</v>
      </c>
      <c r="V30" s="370">
        <f>新建!X71</f>
        <v>4550</v>
      </c>
      <c r="W30" s="370">
        <f>新建!Y71</f>
        <v>0</v>
      </c>
      <c r="X30" s="370">
        <f>新建!Z71</f>
        <v>4550</v>
      </c>
      <c r="Y30" s="370">
        <f>新建!AA71</f>
        <v>4550</v>
      </c>
      <c r="Z30" s="381">
        <f>新建!AB71</f>
        <v>1</v>
      </c>
      <c r="AA30" s="370">
        <f>新建!AC71</f>
        <v>4550</v>
      </c>
      <c r="AB30" s="370">
        <f>新建!AD71</f>
        <v>1</v>
      </c>
      <c r="AC30" s="370">
        <f>新建!AE71</f>
        <v>3999</v>
      </c>
      <c r="AD30" s="370">
        <f>新建!AF71</f>
        <v>0</v>
      </c>
      <c r="AE30" s="370">
        <f>新建!AG71</f>
        <v>3412.5</v>
      </c>
      <c r="AF30" s="370">
        <f>新建!AH71</f>
        <v>1137.5</v>
      </c>
      <c r="AG30" s="389">
        <f>新建!AI71</f>
        <v>44623</v>
      </c>
      <c r="AH30" s="370">
        <f>新建!AJ71</f>
        <v>1</v>
      </c>
      <c r="AI30" s="370">
        <f>新建!AK71</f>
        <v>0</v>
      </c>
      <c r="AJ30" s="370">
        <f>新建!AL71</f>
        <v>60</v>
      </c>
      <c r="AK30" s="370">
        <f>新建!AM71</f>
        <v>60</v>
      </c>
      <c r="AL30" s="370">
        <f>新建!AN71</f>
        <v>1</v>
      </c>
      <c r="AM30" s="370" t="str">
        <f>新建!AO71</f>
        <v>已完工。</v>
      </c>
      <c r="AN30" s="370">
        <f>新建!AP71</f>
        <v>0</v>
      </c>
      <c r="AO30" s="370">
        <f>新建!AQ71</f>
        <v>0</v>
      </c>
      <c r="AP30" s="370">
        <f>新建!AR71</f>
        <v>0</v>
      </c>
      <c r="AQ30" s="370">
        <f>新建!AS71</f>
        <v>0</v>
      </c>
      <c r="AR30" s="370">
        <f>新建!AT71</f>
        <v>0</v>
      </c>
      <c r="AS30" s="370">
        <f>新建!AU71</f>
        <v>4550</v>
      </c>
      <c r="AT30" s="370">
        <f>新建!AV71</f>
        <v>0</v>
      </c>
      <c r="AU30" s="370">
        <f>新建!AW71</f>
        <v>0</v>
      </c>
      <c r="AV30" s="370">
        <f>新建!AX71</f>
        <v>0</v>
      </c>
      <c r="AW30" s="370">
        <f>新建!AY71</f>
        <v>4550</v>
      </c>
      <c r="AX30" s="370">
        <f>新建!AZ71</f>
        <v>0</v>
      </c>
      <c r="AY30" s="370">
        <f>新建!BA71</f>
        <v>0</v>
      </c>
      <c r="AZ30" s="370">
        <f>新建!BB71</f>
        <v>0</v>
      </c>
      <c r="BA30" s="370">
        <f>新建!BC71</f>
        <v>0</v>
      </c>
      <c r="BB30" s="370">
        <f>新建!BD71</f>
        <v>0</v>
      </c>
      <c r="BC30" s="370" t="str">
        <f>新建!BF71</f>
        <v>乡村振兴专班</v>
      </c>
      <c r="BD30" s="370" t="str">
        <f>新建!BG71</f>
        <v>州畜牧兽医局</v>
      </c>
      <c r="BE30" s="370" t="str">
        <f>新建!BH71</f>
        <v>努尔艾力·买买提</v>
      </c>
      <c r="BF30" s="370" t="str">
        <f>新建!BI71</f>
        <v>乌恰县</v>
      </c>
      <c r="BG30" s="370" t="str">
        <f>新建!BJ71</f>
        <v>吐尔孙江·木合塔尔</v>
      </c>
      <c r="BH30" s="370" t="str">
        <f>新建!BK71</f>
        <v>乌恰县波斯坦铁列克乡人民政府</v>
      </c>
      <c r="BI30" s="370" t="str">
        <f>新建!BL71</f>
        <v>努尔买买提·吾不力哈斯木</v>
      </c>
      <c r="BJ30" s="370">
        <f>新建!BM71</f>
        <v>18209089779</v>
      </c>
      <c r="BK30" s="370" t="str">
        <f>新建!BN71</f>
        <v>新疆源泰伟业建设
工程有限公司
马云飞</v>
      </c>
      <c r="BL30" s="370">
        <f>新建!BO71</f>
        <v>15389937005</v>
      </c>
      <c r="BM30" s="370" t="str">
        <f>新建!BP71</f>
        <v>波斯坦铁列克乡</v>
      </c>
      <c r="BN30" s="370" t="str">
        <f>新建!BQ71</f>
        <v>居鲁克巴什村</v>
      </c>
      <c r="BO30" s="370" t="str">
        <f>新建!BR71</f>
        <v>到位乡村振兴资金4550万</v>
      </c>
    </row>
    <row r="31" ht="42" customHeight="1" spans="1:67">
      <c r="A31" s="370">
        <f>新建!A95</f>
        <v>72</v>
      </c>
      <c r="B31" s="370">
        <f>新建!B95</f>
        <v>1</v>
      </c>
      <c r="C31" s="370" t="str">
        <f>新建!C95</f>
        <v>乌恰县</v>
      </c>
      <c r="D31" s="370">
        <f>新建!D95</f>
        <v>1</v>
      </c>
      <c r="E31" s="370">
        <f>新建!E95</f>
        <v>560</v>
      </c>
      <c r="F31" s="370" t="str">
        <f>新建!F95</f>
        <v>克州乌恰县康波公路安全生命防护建设项目</v>
      </c>
      <c r="G31" s="370" t="str">
        <f>新建!G95</f>
        <v>新建桥梁4座</v>
      </c>
      <c r="H31" s="370">
        <f>新建!H95</f>
        <v>560</v>
      </c>
      <c r="I31" s="370">
        <f>新建!I95</f>
        <v>0</v>
      </c>
      <c r="J31" s="370">
        <f>新建!J95</f>
        <v>560</v>
      </c>
      <c r="K31" s="370">
        <f>新建!K95</f>
        <v>1</v>
      </c>
      <c r="L31" s="370">
        <f>新建!L95</f>
        <v>1</v>
      </c>
      <c r="M31" s="370">
        <f>新建!M95</f>
        <v>1</v>
      </c>
      <c r="N31" s="370">
        <f>新建!N95</f>
        <v>1</v>
      </c>
      <c r="O31" s="370">
        <f>新建!O95</f>
        <v>1</v>
      </c>
      <c r="P31" s="370">
        <f>新建!P95</f>
        <v>0</v>
      </c>
      <c r="Q31" s="370">
        <f>新建!Q95</f>
        <v>1</v>
      </c>
      <c r="R31" s="370">
        <f>新建!R95</f>
        <v>0</v>
      </c>
      <c r="S31" s="370">
        <f>新建!T95</f>
        <v>0</v>
      </c>
      <c r="T31" s="370">
        <f>新建!V95</f>
        <v>1</v>
      </c>
      <c r="U31" s="370">
        <f>新建!W95</f>
        <v>560</v>
      </c>
      <c r="V31" s="370">
        <f>新建!X95</f>
        <v>560</v>
      </c>
      <c r="W31" s="370">
        <f>新建!Y95</f>
        <v>0</v>
      </c>
      <c r="X31" s="370">
        <f>新建!Z95</f>
        <v>560</v>
      </c>
      <c r="Y31" s="370">
        <f>新建!AA95</f>
        <v>560</v>
      </c>
      <c r="Z31" s="381">
        <f>新建!AB95</f>
        <v>1</v>
      </c>
      <c r="AA31" s="370">
        <f>新建!AC95</f>
        <v>560</v>
      </c>
      <c r="AB31" s="370">
        <f>新建!AD95</f>
        <v>1</v>
      </c>
      <c r="AC31" s="370">
        <f>新建!AE95</f>
        <v>449</v>
      </c>
      <c r="AD31" s="370">
        <f>新建!AF95</f>
        <v>0</v>
      </c>
      <c r="AE31" s="370">
        <f>新建!AG95</f>
        <v>420</v>
      </c>
      <c r="AF31" s="370">
        <f>新建!AH95</f>
        <v>140</v>
      </c>
      <c r="AG31" s="389">
        <f>新建!AI95</f>
        <v>44627</v>
      </c>
      <c r="AH31" s="370">
        <f>新建!AJ95</f>
        <v>1</v>
      </c>
      <c r="AI31" s="370">
        <f>新建!AK95</f>
        <v>0</v>
      </c>
      <c r="AJ31" s="370">
        <f>新建!AL95</f>
        <v>30</v>
      </c>
      <c r="AK31" s="370">
        <f>新建!AM95</f>
        <v>30</v>
      </c>
      <c r="AL31" s="370">
        <f>新建!AN95</f>
        <v>1</v>
      </c>
      <c r="AM31" s="370" t="str">
        <f>新建!AO95</f>
        <v>已完工。</v>
      </c>
      <c r="AN31" s="370">
        <f>新建!AP95</f>
        <v>0</v>
      </c>
      <c r="AO31" s="370">
        <f>新建!AQ95</f>
        <v>0</v>
      </c>
      <c r="AP31" s="370">
        <f>新建!AR95</f>
        <v>0</v>
      </c>
      <c r="AQ31" s="370">
        <f>新建!AS95</f>
        <v>0</v>
      </c>
      <c r="AR31" s="370">
        <f>新建!AT95</f>
        <v>0</v>
      </c>
      <c r="AS31" s="370">
        <f>新建!AU95</f>
        <v>560</v>
      </c>
      <c r="AT31" s="370">
        <f>新建!AV95</f>
        <v>0</v>
      </c>
      <c r="AU31" s="370">
        <f>新建!AW95</f>
        <v>0</v>
      </c>
      <c r="AV31" s="370">
        <f>新建!AX95</f>
        <v>43</v>
      </c>
      <c r="AW31" s="370">
        <f>新建!AY95</f>
        <v>517</v>
      </c>
      <c r="AX31" s="370">
        <f>新建!AZ95</f>
        <v>0</v>
      </c>
      <c r="AY31" s="370">
        <f>新建!BA95</f>
        <v>0</v>
      </c>
      <c r="AZ31" s="370">
        <f>新建!BB95</f>
        <v>0</v>
      </c>
      <c r="BA31" s="370">
        <f>新建!BC95</f>
        <v>0</v>
      </c>
      <c r="BB31" s="370">
        <f>新建!BD95</f>
        <v>0</v>
      </c>
      <c r="BC31" s="370" t="str">
        <f>新建!BF95</f>
        <v>交通专班</v>
      </c>
      <c r="BD31" s="370" t="str">
        <f>新建!BG95</f>
        <v>州交通运输局</v>
      </c>
      <c r="BE31" s="370" t="str">
        <f>新建!BH95</f>
        <v>吴显俊</v>
      </c>
      <c r="BF31" s="370" t="str">
        <f>新建!BI95</f>
        <v>乌恰县</v>
      </c>
      <c r="BG31" s="370" t="str">
        <f>新建!BJ95</f>
        <v>杜鹏</v>
      </c>
      <c r="BH31" s="370" t="str">
        <f>新建!BK95</f>
        <v>乌恰县交通运输局</v>
      </c>
      <c r="BI31" s="370" t="str">
        <f>新建!BL95</f>
        <v>马学云</v>
      </c>
      <c r="BJ31" s="370">
        <f>新建!BM95</f>
        <v>13899493876</v>
      </c>
      <c r="BK31" s="370" t="str">
        <f>新建!BN95</f>
        <v>祁小军</v>
      </c>
      <c r="BL31" s="370">
        <f>新建!BO95</f>
        <v>17793602016</v>
      </c>
      <c r="BM31" s="370">
        <f>新建!BP95</f>
        <v>0</v>
      </c>
      <c r="BN31" s="370">
        <f>新建!BQ95</f>
        <v>0</v>
      </c>
      <c r="BO31" s="370" t="str">
        <f>新建!BR95</f>
        <v>到位以工代赈资金560万</v>
      </c>
    </row>
    <row r="32" ht="42" customHeight="1" spans="1:67">
      <c r="A32" s="370">
        <f>新建!A96</f>
        <v>73</v>
      </c>
      <c r="B32" s="370">
        <f>新建!B96</f>
        <v>1</v>
      </c>
      <c r="C32" s="370" t="str">
        <f>新建!C96</f>
        <v>乌恰县</v>
      </c>
      <c r="D32" s="370">
        <f>新建!D96</f>
        <v>1</v>
      </c>
      <c r="E32" s="370">
        <f>新建!E96</f>
        <v>510</v>
      </c>
      <c r="F32" s="370" t="str">
        <f>新建!F96</f>
        <v>乌恰县膘尔托阔依乡膘尔托阔依村道路工程建设项目</v>
      </c>
      <c r="G32" s="370" t="str">
        <f>新建!G96</f>
        <v>新建四级公里1公里，涵洞及防护工程</v>
      </c>
      <c r="H32" s="370">
        <f>新建!H96</f>
        <v>510</v>
      </c>
      <c r="I32" s="370">
        <f>新建!I96</f>
        <v>0</v>
      </c>
      <c r="J32" s="370">
        <f>新建!J96</f>
        <v>510</v>
      </c>
      <c r="K32" s="370">
        <f>新建!K96</f>
        <v>1</v>
      </c>
      <c r="L32" s="370">
        <f>新建!L96</f>
        <v>1</v>
      </c>
      <c r="M32" s="370">
        <f>新建!M96</f>
        <v>1</v>
      </c>
      <c r="N32" s="370">
        <f>新建!N96</f>
        <v>1</v>
      </c>
      <c r="O32" s="370">
        <f>新建!O96</f>
        <v>1</v>
      </c>
      <c r="P32" s="370">
        <f>新建!P96</f>
        <v>0</v>
      </c>
      <c r="Q32" s="370">
        <f>新建!Q96</f>
        <v>1</v>
      </c>
      <c r="R32" s="370">
        <f>新建!R96</f>
        <v>0</v>
      </c>
      <c r="S32" s="370">
        <f>新建!T96</f>
        <v>0</v>
      </c>
      <c r="T32" s="370">
        <f>新建!V96</f>
        <v>1</v>
      </c>
      <c r="U32" s="370">
        <f>新建!W96</f>
        <v>510</v>
      </c>
      <c r="V32" s="370">
        <f>新建!X96</f>
        <v>510</v>
      </c>
      <c r="W32" s="370">
        <f>新建!Y96</f>
        <v>0</v>
      </c>
      <c r="X32" s="370">
        <f>新建!Z96</f>
        <v>510</v>
      </c>
      <c r="Y32" s="370">
        <f>新建!AA96</f>
        <v>510</v>
      </c>
      <c r="Z32" s="381">
        <f>新建!AB96</f>
        <v>1</v>
      </c>
      <c r="AA32" s="370">
        <f>新建!AC96</f>
        <v>510</v>
      </c>
      <c r="AB32" s="370">
        <f>新建!AD96</f>
        <v>1</v>
      </c>
      <c r="AC32" s="370">
        <f>新建!AE96</f>
        <v>358</v>
      </c>
      <c r="AD32" s="370">
        <f>新建!AF96</f>
        <v>0</v>
      </c>
      <c r="AE32" s="370">
        <f>新建!AG96</f>
        <v>382.5</v>
      </c>
      <c r="AF32" s="370">
        <f>新建!AH96</f>
        <v>127.5</v>
      </c>
      <c r="AG32" s="389">
        <f>新建!AI96</f>
        <v>44627</v>
      </c>
      <c r="AH32" s="370">
        <f>新建!AJ96</f>
        <v>1</v>
      </c>
      <c r="AI32" s="370">
        <f>新建!AK96</f>
        <v>0</v>
      </c>
      <c r="AJ32" s="370">
        <f>新建!AL96</f>
        <v>25</v>
      </c>
      <c r="AK32" s="370">
        <f>新建!AM96</f>
        <v>25</v>
      </c>
      <c r="AL32" s="370">
        <f>新建!AN96</f>
        <v>1</v>
      </c>
      <c r="AM32" s="370" t="str">
        <f>新建!AO96</f>
        <v>已完工。</v>
      </c>
      <c r="AN32" s="370">
        <f>新建!AP96</f>
        <v>0</v>
      </c>
      <c r="AO32" s="370">
        <f>新建!AQ96</f>
        <v>0</v>
      </c>
      <c r="AP32" s="370">
        <f>新建!AR96</f>
        <v>0</v>
      </c>
      <c r="AQ32" s="370">
        <f>新建!AS96</f>
        <v>0</v>
      </c>
      <c r="AR32" s="370">
        <f>新建!AT96</f>
        <v>0</v>
      </c>
      <c r="AS32" s="370">
        <f>新建!AU96</f>
        <v>510</v>
      </c>
      <c r="AT32" s="370">
        <f>新建!AV96</f>
        <v>455</v>
      </c>
      <c r="AU32" s="370">
        <f>新建!AW96</f>
        <v>0</v>
      </c>
      <c r="AV32" s="370">
        <f>新建!AX96</f>
        <v>55</v>
      </c>
      <c r="AW32" s="370">
        <f>新建!AY96</f>
        <v>0</v>
      </c>
      <c r="AX32" s="370">
        <f>新建!AZ96</f>
        <v>0</v>
      </c>
      <c r="AY32" s="370">
        <f>新建!BA96</f>
        <v>0</v>
      </c>
      <c r="AZ32" s="370">
        <f>新建!BB96</f>
        <v>0</v>
      </c>
      <c r="BA32" s="370">
        <f>新建!BC96</f>
        <v>0</v>
      </c>
      <c r="BB32" s="370">
        <f>新建!BD96</f>
        <v>0</v>
      </c>
      <c r="BC32" s="370" t="str">
        <f>新建!BF96</f>
        <v>交通专班</v>
      </c>
      <c r="BD32" s="370" t="str">
        <f>新建!BG96</f>
        <v>州交通运输局</v>
      </c>
      <c r="BE32" s="370" t="str">
        <f>新建!BH96</f>
        <v>吴显俊</v>
      </c>
      <c r="BF32" s="370" t="str">
        <f>新建!BI96</f>
        <v>乌恰县</v>
      </c>
      <c r="BG32" s="370" t="str">
        <f>新建!BJ96</f>
        <v>杜鹏</v>
      </c>
      <c r="BH32" s="370" t="str">
        <f>新建!BK96</f>
        <v>乌恰县交通运输局</v>
      </c>
      <c r="BI32" s="370" t="str">
        <f>新建!BL96</f>
        <v>马学云</v>
      </c>
      <c r="BJ32" s="370">
        <f>新建!BM96</f>
        <v>13899493876</v>
      </c>
      <c r="BK32" s="370" t="str">
        <f>新建!BN96</f>
        <v>翟晓欢</v>
      </c>
      <c r="BL32" s="370">
        <f>新建!BO96</f>
        <v>18167669970</v>
      </c>
      <c r="BM32" s="370">
        <f>新建!BP96</f>
        <v>0</v>
      </c>
      <c r="BN32" s="370">
        <f>新建!BQ96</f>
        <v>0</v>
      </c>
      <c r="BO32" s="370" t="str">
        <f>新建!BR96</f>
        <v>到位兴边富民资金510万</v>
      </c>
    </row>
    <row r="33" ht="42" customHeight="1" spans="1:67">
      <c r="A33" s="370">
        <f>新建!A97</f>
        <v>74</v>
      </c>
      <c r="B33" s="370">
        <f>新建!B97</f>
        <v>1</v>
      </c>
      <c r="C33" s="370" t="str">
        <f>新建!C97</f>
        <v>乌恰县</v>
      </c>
      <c r="D33" s="370">
        <f>新建!D97</f>
        <v>1</v>
      </c>
      <c r="E33" s="370">
        <f>新建!E97</f>
        <v>2000</v>
      </c>
      <c r="F33" s="370" t="str">
        <f>新建!F97</f>
        <v>克州乌恰县波斯坦铁列克乡乔尔波村-尚亥旅游道路建设项目</v>
      </c>
      <c r="G33" s="370" t="str">
        <f>新建!G97</f>
        <v>新建四级公路17.2公里</v>
      </c>
      <c r="H33" s="370">
        <f>新建!H97</f>
        <v>2500</v>
      </c>
      <c r="I33" s="370">
        <f>新建!I97</f>
        <v>0</v>
      </c>
      <c r="J33" s="370">
        <f>新建!J97</f>
        <v>2500</v>
      </c>
      <c r="K33" s="370">
        <f>新建!K97</f>
        <v>1</v>
      </c>
      <c r="L33" s="370">
        <f>新建!L97</f>
        <v>1</v>
      </c>
      <c r="M33" s="370">
        <f>新建!M97</f>
        <v>1</v>
      </c>
      <c r="N33" s="370">
        <f>新建!N97</f>
        <v>1</v>
      </c>
      <c r="O33" s="370">
        <f>新建!O97</f>
        <v>1</v>
      </c>
      <c r="P33" s="370">
        <f>新建!P97</f>
        <v>0</v>
      </c>
      <c r="Q33" s="370">
        <f>新建!Q97</f>
        <v>1</v>
      </c>
      <c r="R33" s="370">
        <f>新建!R97</f>
        <v>0</v>
      </c>
      <c r="S33" s="370">
        <f>新建!T97</f>
        <v>0</v>
      </c>
      <c r="T33" s="370">
        <f>新建!V97</f>
        <v>1</v>
      </c>
      <c r="U33" s="370">
        <f>新建!W97</f>
        <v>2500</v>
      </c>
      <c r="V33" s="370">
        <f>新建!X97</f>
        <v>2500</v>
      </c>
      <c r="W33" s="370">
        <f>新建!Y97</f>
        <v>0</v>
      </c>
      <c r="X33" s="370">
        <f>新建!Z97</f>
        <v>2500</v>
      </c>
      <c r="Y33" s="370">
        <f>新建!AA97</f>
        <v>2250</v>
      </c>
      <c r="Z33" s="381">
        <f>新建!AB97</f>
        <v>0.9</v>
      </c>
      <c r="AA33" s="370">
        <f>新建!AC97</f>
        <v>2500</v>
      </c>
      <c r="AB33" s="370">
        <f>新建!AD97</f>
        <v>1</v>
      </c>
      <c r="AC33" s="370">
        <f>新建!AE97</f>
        <v>1678</v>
      </c>
      <c r="AD33" s="370">
        <f>新建!AF97</f>
        <v>0</v>
      </c>
      <c r="AE33" s="370">
        <f>新建!AG97</f>
        <v>1875</v>
      </c>
      <c r="AF33" s="370">
        <f>新建!AH97</f>
        <v>375</v>
      </c>
      <c r="AG33" s="389">
        <f>新建!AI97</f>
        <v>44630</v>
      </c>
      <c r="AH33" s="370">
        <f>新建!AJ97</f>
        <v>1</v>
      </c>
      <c r="AI33" s="370">
        <f>新建!AK97</f>
        <v>0</v>
      </c>
      <c r="AJ33" s="370">
        <f>新建!AL97</f>
        <v>35</v>
      </c>
      <c r="AK33" s="370">
        <f>新建!AM97</f>
        <v>35</v>
      </c>
      <c r="AL33" s="370">
        <f>新建!AN97</f>
        <v>1</v>
      </c>
      <c r="AM33" s="370" t="str">
        <f>新建!AO97</f>
        <v>完成总工程量的90%，10月底完工。</v>
      </c>
      <c r="AN33" s="370">
        <f>新建!AP97</f>
        <v>0</v>
      </c>
      <c r="AO33" s="370">
        <f>新建!AQ97</f>
        <v>0</v>
      </c>
      <c r="AP33" s="370">
        <f>新建!AR97</f>
        <v>0</v>
      </c>
      <c r="AQ33" s="370">
        <f>新建!AS97</f>
        <v>0</v>
      </c>
      <c r="AR33" s="370">
        <f>新建!AT97</f>
        <v>0</v>
      </c>
      <c r="AS33" s="370">
        <f>新建!AU97</f>
        <v>2500</v>
      </c>
      <c r="AT33" s="370">
        <f>新建!AV97</f>
        <v>0</v>
      </c>
      <c r="AU33" s="370">
        <f>新建!AW97</f>
        <v>0</v>
      </c>
      <c r="AV33" s="370">
        <f>新建!AX97</f>
        <v>500</v>
      </c>
      <c r="AW33" s="370">
        <f>新建!AY97</f>
        <v>0</v>
      </c>
      <c r="AX33" s="370">
        <f>新建!AZ97</f>
        <v>0</v>
      </c>
      <c r="AY33" s="370">
        <f>新建!BA97</f>
        <v>0</v>
      </c>
      <c r="AZ33" s="370">
        <f>新建!BB97</f>
        <v>2000</v>
      </c>
      <c r="BA33" s="370">
        <f>新建!BC97</f>
        <v>0</v>
      </c>
      <c r="BB33" s="370">
        <f>新建!BD97</f>
        <v>0</v>
      </c>
      <c r="BC33" s="370" t="str">
        <f>新建!BF97</f>
        <v>交通专班</v>
      </c>
      <c r="BD33" s="370" t="str">
        <f>新建!BG97</f>
        <v>州交通运输局</v>
      </c>
      <c r="BE33" s="370" t="str">
        <f>新建!BH97</f>
        <v>吴显俊</v>
      </c>
      <c r="BF33" s="370" t="str">
        <f>新建!BI97</f>
        <v>乌恰县</v>
      </c>
      <c r="BG33" s="370" t="str">
        <f>新建!BJ97</f>
        <v>杜鹏</v>
      </c>
      <c r="BH33" s="370" t="str">
        <f>新建!BK97</f>
        <v>乌恰县交通运输局</v>
      </c>
      <c r="BI33" s="370" t="str">
        <f>新建!BL97</f>
        <v>马学云</v>
      </c>
      <c r="BJ33" s="370">
        <f>新建!BM97</f>
        <v>13899493876</v>
      </c>
      <c r="BK33" s="370" t="str">
        <f>新建!BN97</f>
        <v>余江</v>
      </c>
      <c r="BL33" s="370">
        <f>新建!BO97</f>
        <v>13579853668</v>
      </c>
      <c r="BM33" s="370">
        <f>新建!BP97</f>
        <v>0</v>
      </c>
      <c r="BN33" s="370">
        <f>新建!BQ97</f>
        <v>0</v>
      </c>
      <c r="BO33" s="370" t="str">
        <f>新建!BR97</f>
        <v>到位一般债资金2000万</v>
      </c>
    </row>
    <row r="34" ht="42" customHeight="1" spans="1:67">
      <c r="A34" s="370">
        <f>新建!A98</f>
        <v>75</v>
      </c>
      <c r="B34" s="370">
        <f>新建!B98</f>
        <v>1</v>
      </c>
      <c r="C34" s="370" t="str">
        <f>新建!C98</f>
        <v>乌恰县</v>
      </c>
      <c r="D34" s="370">
        <f>新建!D98</f>
        <v>1</v>
      </c>
      <c r="E34" s="370">
        <f>新建!E98</f>
        <v>4000</v>
      </c>
      <c r="F34" s="370" t="str">
        <f>新建!F98</f>
        <v>2022年乌恰县农村公路建设项目</v>
      </c>
      <c r="G34" s="370" t="str">
        <f>新建!G98</f>
        <v>新建四级公路41公里 ，混凝土路18公里，砂砾路23公里及桥涵工程、防护工程</v>
      </c>
      <c r="H34" s="370">
        <f>新建!H98</f>
        <v>5000</v>
      </c>
      <c r="I34" s="370">
        <f>新建!I98</f>
        <v>0</v>
      </c>
      <c r="J34" s="370">
        <f>新建!J98</f>
        <v>5000</v>
      </c>
      <c r="K34" s="370">
        <f>新建!K98</f>
        <v>1</v>
      </c>
      <c r="L34" s="370">
        <f>新建!L98</f>
        <v>1</v>
      </c>
      <c r="M34" s="370">
        <f>新建!M98</f>
        <v>1</v>
      </c>
      <c r="N34" s="370">
        <f>新建!N98</f>
        <v>1</v>
      </c>
      <c r="O34" s="370">
        <f>新建!O98</f>
        <v>1</v>
      </c>
      <c r="P34" s="370">
        <f>新建!P98</f>
        <v>0</v>
      </c>
      <c r="Q34" s="370">
        <f>新建!Q98</f>
        <v>1</v>
      </c>
      <c r="R34" s="370">
        <f>新建!R98</f>
        <v>0</v>
      </c>
      <c r="S34" s="370">
        <f>新建!T98</f>
        <v>0</v>
      </c>
      <c r="T34" s="370">
        <f>新建!V98</f>
        <v>1</v>
      </c>
      <c r="U34" s="370">
        <f>新建!W98</f>
        <v>5000</v>
      </c>
      <c r="V34" s="370">
        <f>新建!X98</f>
        <v>5000</v>
      </c>
      <c r="W34" s="370">
        <f>新建!Y98</f>
        <v>0</v>
      </c>
      <c r="X34" s="370">
        <f>新建!Z98</f>
        <v>5000</v>
      </c>
      <c r="Y34" s="370">
        <f>新建!AA98</f>
        <v>5000</v>
      </c>
      <c r="Z34" s="381">
        <f>新建!AB98</f>
        <v>1</v>
      </c>
      <c r="AA34" s="370">
        <f>新建!AC98</f>
        <v>5000</v>
      </c>
      <c r="AB34" s="370">
        <f>新建!AD98</f>
        <v>1</v>
      </c>
      <c r="AC34" s="370">
        <f>新建!AE98</f>
        <v>4000</v>
      </c>
      <c r="AD34" s="370">
        <f>新建!AF98</f>
        <v>0</v>
      </c>
      <c r="AE34" s="370">
        <f>新建!AG98</f>
        <v>3750</v>
      </c>
      <c r="AF34" s="370">
        <f>新建!AH98</f>
        <v>1250</v>
      </c>
      <c r="AG34" s="389">
        <f>新建!AI98</f>
        <v>44645</v>
      </c>
      <c r="AH34" s="370">
        <f>新建!AJ98</f>
        <v>1</v>
      </c>
      <c r="AI34" s="370">
        <f>新建!AK98</f>
        <v>0</v>
      </c>
      <c r="AJ34" s="370">
        <f>新建!AL98</f>
        <v>20</v>
      </c>
      <c r="AK34" s="370">
        <f>新建!AM98</f>
        <v>20</v>
      </c>
      <c r="AL34" s="370">
        <f>新建!AN98</f>
        <v>1</v>
      </c>
      <c r="AM34" s="370" t="str">
        <f>新建!AO98</f>
        <v>已完工。</v>
      </c>
      <c r="AN34" s="370">
        <f>新建!AP98</f>
        <v>0</v>
      </c>
      <c r="AO34" s="370">
        <f>新建!AQ98</f>
        <v>0</v>
      </c>
      <c r="AP34" s="370">
        <f>新建!AR98</f>
        <v>0</v>
      </c>
      <c r="AQ34" s="370">
        <f>新建!AS98</f>
        <v>0</v>
      </c>
      <c r="AR34" s="370">
        <f>新建!AT98</f>
        <v>0</v>
      </c>
      <c r="AS34" s="370">
        <f>新建!AU98</f>
        <v>5000</v>
      </c>
      <c r="AT34" s="370">
        <f>新建!AV98</f>
        <v>0</v>
      </c>
      <c r="AU34" s="370">
        <f>新建!AW98</f>
        <v>0</v>
      </c>
      <c r="AV34" s="370">
        <f>新建!AX98</f>
        <v>1000</v>
      </c>
      <c r="AW34" s="370">
        <f>新建!AY98</f>
        <v>0</v>
      </c>
      <c r="AX34" s="370">
        <f>新建!AZ98</f>
        <v>0</v>
      </c>
      <c r="AY34" s="370">
        <f>新建!BA98</f>
        <v>0</v>
      </c>
      <c r="AZ34" s="370">
        <f>新建!BB98</f>
        <v>4000</v>
      </c>
      <c r="BA34" s="370">
        <f>新建!BC98</f>
        <v>0</v>
      </c>
      <c r="BB34" s="370">
        <f>新建!BD98</f>
        <v>0</v>
      </c>
      <c r="BC34" s="370" t="str">
        <f>新建!BF98</f>
        <v>交通专班</v>
      </c>
      <c r="BD34" s="370" t="str">
        <f>新建!BG98</f>
        <v>州交通运输局</v>
      </c>
      <c r="BE34" s="370" t="str">
        <f>新建!BH98</f>
        <v>吴显俊</v>
      </c>
      <c r="BF34" s="370" t="str">
        <f>新建!BI98</f>
        <v>乌恰县</v>
      </c>
      <c r="BG34" s="370" t="str">
        <f>新建!BJ98</f>
        <v>杜鹏</v>
      </c>
      <c r="BH34" s="370" t="str">
        <f>新建!BK98</f>
        <v>乌恰县交通运输局</v>
      </c>
      <c r="BI34" s="370" t="str">
        <f>新建!BL98</f>
        <v>马学云</v>
      </c>
      <c r="BJ34" s="370">
        <f>新建!BM98</f>
        <v>13899493876</v>
      </c>
      <c r="BK34" s="370" t="str">
        <f>新建!BN98</f>
        <v>张鹏</v>
      </c>
      <c r="BL34" s="370">
        <f>新建!BO98</f>
        <v>18079953456</v>
      </c>
      <c r="BM34" s="370">
        <f>新建!BP98</f>
        <v>0</v>
      </c>
      <c r="BN34" s="370">
        <f>新建!BQ98</f>
        <v>0</v>
      </c>
      <c r="BO34" s="370" t="str">
        <f>新建!BR98</f>
        <v>到位一般债资金4000万</v>
      </c>
    </row>
    <row r="35" ht="42" customHeight="1" spans="1:67">
      <c r="A35" s="370">
        <f>储备!A70</f>
        <v>49</v>
      </c>
      <c r="B35" s="370">
        <f>储备!B70</f>
        <v>1</v>
      </c>
      <c r="C35" s="370" t="str">
        <f>储备!C70</f>
        <v>乌恰县</v>
      </c>
      <c r="D35" s="370">
        <f>储备!D70</f>
        <v>1</v>
      </c>
      <c r="E35" s="370">
        <f>储备!E70</f>
        <v>632</v>
      </c>
      <c r="F35" s="370" t="str">
        <f>储备!F70</f>
        <v>克州乌恰县村委会和人民医院屋顶光伏及储能项目</v>
      </c>
      <c r="G35" s="370" t="str">
        <f>储备!G70</f>
        <v>新建光伏总装机875千瓦、安装24千瓦低温空气源热泵机组2台</v>
      </c>
      <c r="H35" s="370">
        <f>储备!H70</f>
        <v>632</v>
      </c>
      <c r="I35" s="370">
        <f>储备!I70</f>
        <v>0</v>
      </c>
      <c r="J35" s="370">
        <f>储备!J70</f>
        <v>632</v>
      </c>
      <c r="K35" s="370">
        <f>储备!K70</f>
        <v>1</v>
      </c>
      <c r="L35" s="370">
        <f>储备!L70</f>
        <v>1</v>
      </c>
      <c r="M35" s="370">
        <f>储备!M70</f>
        <v>1</v>
      </c>
      <c r="N35" s="370">
        <f>储备!N70</f>
        <v>1</v>
      </c>
      <c r="O35" s="370">
        <f>储备!O70</f>
        <v>1</v>
      </c>
      <c r="P35" s="370">
        <f>储备!P70</f>
        <v>0</v>
      </c>
      <c r="Q35" s="370">
        <f>储备!Q70</f>
        <v>1</v>
      </c>
      <c r="R35" s="370">
        <f>储备!R70</f>
        <v>0</v>
      </c>
      <c r="S35" s="370">
        <f>储备!T70</f>
        <v>0</v>
      </c>
      <c r="T35" s="370">
        <f>储备!V70</f>
        <v>1</v>
      </c>
      <c r="U35" s="370">
        <f>储备!W70</f>
        <v>632</v>
      </c>
      <c r="V35" s="370">
        <f>储备!X70</f>
        <v>632</v>
      </c>
      <c r="W35" s="370">
        <f>储备!Y70</f>
        <v>0</v>
      </c>
      <c r="X35" s="370">
        <f>储备!Z70</f>
        <v>632</v>
      </c>
      <c r="Y35" s="370">
        <f>储备!AA70</f>
        <v>445</v>
      </c>
      <c r="Z35" s="381">
        <f>储备!AB70</f>
        <v>0.704113924050633</v>
      </c>
      <c r="AA35" s="370">
        <f>储备!AC70</f>
        <v>632</v>
      </c>
      <c r="AB35" s="370">
        <f>储备!AD70</f>
        <v>0</v>
      </c>
      <c r="AC35" s="370">
        <f>储备!AE70</f>
        <v>0</v>
      </c>
      <c r="AD35" s="370">
        <f>储备!AF70</f>
        <v>0</v>
      </c>
      <c r="AE35" s="370">
        <f>储备!AG70</f>
        <v>474</v>
      </c>
      <c r="AF35" s="370">
        <f>储备!AH70</f>
        <v>-29</v>
      </c>
      <c r="AG35" s="389">
        <f>储备!AI70</f>
        <v>44803</v>
      </c>
      <c r="AH35" s="370">
        <f>储备!AJ70</f>
        <v>1</v>
      </c>
      <c r="AI35" s="370">
        <f>储备!AK70</f>
        <v>0</v>
      </c>
      <c r="AJ35" s="370">
        <f>储备!AL70</f>
        <v>0</v>
      </c>
      <c r="AK35" s="370">
        <f>储备!AM70</f>
        <v>0</v>
      </c>
      <c r="AL35" s="370" t="e">
        <f>储备!AN70</f>
        <v>#DIV/0!</v>
      </c>
      <c r="AM35" s="370" t="str">
        <f>储备!AO70</f>
        <v>延迟至8月30日开标开工。完成总工程量的70%。</v>
      </c>
      <c r="AN35" s="370">
        <f>储备!AP70</f>
        <v>0</v>
      </c>
      <c r="AO35" s="370">
        <f>储备!AQ70</f>
        <v>0</v>
      </c>
      <c r="AP35" s="370" t="str">
        <f>储备!AR70</f>
        <v>受疫情影响材料无法进乌恰</v>
      </c>
      <c r="AQ35" s="370">
        <f>储备!AS70</f>
        <v>0</v>
      </c>
      <c r="AR35" s="370">
        <f>储备!AT70</f>
        <v>0</v>
      </c>
      <c r="AS35" s="370">
        <f>储备!AU70</f>
        <v>632</v>
      </c>
      <c r="AT35" s="370">
        <f>储备!AV70</f>
        <v>0</v>
      </c>
      <c r="AU35" s="370">
        <f>储备!AW70</f>
        <v>0</v>
      </c>
      <c r="AV35" s="370">
        <f>储备!AX70</f>
        <v>0</v>
      </c>
      <c r="AW35" s="370">
        <f>储备!AY70</f>
        <v>0</v>
      </c>
      <c r="AX35" s="370">
        <f>储备!AZ70</f>
        <v>0</v>
      </c>
      <c r="AY35" s="370">
        <f>储备!BA70</f>
        <v>0</v>
      </c>
      <c r="AZ35" s="370">
        <f>储备!BB70</f>
        <v>0</v>
      </c>
      <c r="BA35" s="370">
        <f>储备!BC70</f>
        <v>632</v>
      </c>
      <c r="BB35" s="370">
        <f>储备!BD70</f>
        <v>0</v>
      </c>
      <c r="BC35" s="370" t="str">
        <f>储备!BE70</f>
        <v>能源专班</v>
      </c>
      <c r="BD35" s="370" t="str">
        <f>储备!BF70</f>
        <v>州发改委</v>
      </c>
      <c r="BE35" s="370" t="str">
        <f>储备!BG70</f>
        <v>杨中能</v>
      </c>
      <c r="BF35" s="370" t="str">
        <f>储备!BH70</f>
        <v>乌恰县</v>
      </c>
      <c r="BG35" s="370" t="str">
        <f>储备!BI70</f>
        <v>杜鹏</v>
      </c>
      <c r="BH35" s="370" t="str">
        <f>储备!BJ70</f>
        <v>乌恰县组织部</v>
      </c>
      <c r="BI35" s="370">
        <f>储备!BK70</f>
        <v>0</v>
      </c>
      <c r="BJ35" s="370">
        <f>储备!BL70</f>
        <v>0</v>
      </c>
      <c r="BK35" s="370">
        <f>储备!BM70</f>
        <v>0</v>
      </c>
      <c r="BL35" s="370">
        <f>储备!BN70</f>
        <v>0</v>
      </c>
      <c r="BM35" s="370">
        <f>储备!BO70</f>
        <v>0</v>
      </c>
      <c r="BN35" s="370">
        <f>储备!BP70</f>
        <v>0</v>
      </c>
      <c r="BO35" s="370" t="str">
        <f>储备!BQ70</f>
        <v>6月28日从新建转储备</v>
      </c>
    </row>
    <row r="36" ht="42" customHeight="1" spans="1:67">
      <c r="A36" s="370">
        <f>新建!A111</f>
        <v>85</v>
      </c>
      <c r="B36" s="370">
        <f>新建!B111</f>
        <v>1</v>
      </c>
      <c r="C36" s="370" t="str">
        <f>新建!C111</f>
        <v>乌恰县</v>
      </c>
      <c r="D36" s="370">
        <f>新建!D111</f>
        <v>1</v>
      </c>
      <c r="E36" s="370">
        <f>新建!E111</f>
        <v>5408</v>
      </c>
      <c r="F36" s="370" t="str">
        <f>新建!F111</f>
        <v>克州乌恰县口岸35千伏变输变电工程</v>
      </c>
      <c r="G36" s="370" t="str">
        <f>新建!G111</f>
        <v>增加变电容量1万千伏安；新建35千伏输电线路79公里</v>
      </c>
      <c r="H36" s="370">
        <f>新建!H111</f>
        <v>5408</v>
      </c>
      <c r="I36" s="370">
        <f>新建!I111</f>
        <v>0</v>
      </c>
      <c r="J36" s="370">
        <f>新建!J111</f>
        <v>5408</v>
      </c>
      <c r="K36" s="370">
        <f>新建!K111</f>
        <v>1</v>
      </c>
      <c r="L36" s="370">
        <f>新建!L111</f>
        <v>1</v>
      </c>
      <c r="M36" s="370">
        <f>新建!M111</f>
        <v>1</v>
      </c>
      <c r="N36" s="370">
        <f>新建!N111</f>
        <v>1</v>
      </c>
      <c r="O36" s="370">
        <f>新建!O111</f>
        <v>1</v>
      </c>
      <c r="P36" s="370">
        <f>新建!P111</f>
        <v>0</v>
      </c>
      <c r="Q36" s="370">
        <f>新建!Q111</f>
        <v>1</v>
      </c>
      <c r="R36" s="370">
        <f>新建!R111</f>
        <v>0</v>
      </c>
      <c r="S36" s="370">
        <f>新建!T111</f>
        <v>0</v>
      </c>
      <c r="T36" s="370">
        <f>新建!V111</f>
        <v>1</v>
      </c>
      <c r="U36" s="370">
        <f>新建!W111</f>
        <v>5408</v>
      </c>
      <c r="V36" s="370">
        <f>新建!X111</f>
        <v>5408</v>
      </c>
      <c r="W36" s="370">
        <f>新建!Y111</f>
        <v>0</v>
      </c>
      <c r="X36" s="370">
        <f>新建!Z111</f>
        <v>5408</v>
      </c>
      <c r="Y36" s="370">
        <f>新建!AA111</f>
        <v>4900</v>
      </c>
      <c r="Z36" s="381">
        <f>新建!AB111</f>
        <v>0.906065088757396</v>
      </c>
      <c r="AA36" s="370">
        <f>新建!AC111</f>
        <v>5408</v>
      </c>
      <c r="AB36" s="370">
        <f>新建!AD111</f>
        <v>1</v>
      </c>
      <c r="AC36" s="370">
        <f>新建!AE111</f>
        <v>4701</v>
      </c>
      <c r="AD36" s="370">
        <f>新建!AF111</f>
        <v>0</v>
      </c>
      <c r="AE36" s="370">
        <f>新建!AG111</f>
        <v>4056</v>
      </c>
      <c r="AF36" s="370">
        <f>新建!AH111</f>
        <v>844</v>
      </c>
      <c r="AG36" s="389">
        <f>新建!AI111</f>
        <v>44635</v>
      </c>
      <c r="AH36" s="370">
        <f>新建!AJ111</f>
        <v>1</v>
      </c>
      <c r="AI36" s="370">
        <f>新建!AK111</f>
        <v>0</v>
      </c>
      <c r="AJ36" s="370">
        <f>新建!AL111</f>
        <v>50</v>
      </c>
      <c r="AK36" s="370">
        <f>新建!AM111</f>
        <v>50</v>
      </c>
      <c r="AL36" s="370">
        <f>新建!AN111</f>
        <v>1</v>
      </c>
      <c r="AM36" s="370" t="str">
        <f>新建!AO111</f>
        <v>完成总工程量的91%，10月底完工。</v>
      </c>
      <c r="AN36" s="370">
        <f>新建!AP111</f>
        <v>0</v>
      </c>
      <c r="AO36" s="370">
        <f>新建!AQ111</f>
        <v>0</v>
      </c>
      <c r="AP36" s="370">
        <f>新建!AR111</f>
        <v>0</v>
      </c>
      <c r="AQ36" s="370">
        <f>新建!AS111</f>
        <v>0</v>
      </c>
      <c r="AR36" s="370">
        <f>新建!AT111</f>
        <v>0</v>
      </c>
      <c r="AS36" s="370">
        <f>新建!AU111</f>
        <v>5408</v>
      </c>
      <c r="AT36" s="370">
        <f>新建!AV111</f>
        <v>0</v>
      </c>
      <c r="AU36" s="370">
        <f>新建!AW111</f>
        <v>0</v>
      </c>
      <c r="AV36" s="370">
        <f>新建!AX111</f>
        <v>0</v>
      </c>
      <c r="AW36" s="370">
        <f>新建!AY111</f>
        <v>0</v>
      </c>
      <c r="AX36" s="370">
        <f>新建!AZ111</f>
        <v>0</v>
      </c>
      <c r="AY36" s="370">
        <f>新建!BA111</f>
        <v>0</v>
      </c>
      <c r="AZ36" s="370">
        <f>新建!BB111</f>
        <v>0</v>
      </c>
      <c r="BA36" s="370">
        <f>新建!BC111</f>
        <v>5408</v>
      </c>
      <c r="BB36" s="370">
        <f>新建!BD111</f>
        <v>0</v>
      </c>
      <c r="BC36" s="370" t="str">
        <f>新建!BF111</f>
        <v>能源专班</v>
      </c>
      <c r="BD36" s="370" t="str">
        <f>新建!BG111</f>
        <v>国网克州供电公司</v>
      </c>
      <c r="BE36" s="370" t="str">
        <f>新建!BH111</f>
        <v>肖锋</v>
      </c>
      <c r="BF36" s="370" t="str">
        <f>新建!BI111</f>
        <v>乌恰县</v>
      </c>
      <c r="BG36" s="370" t="str">
        <f>新建!BJ111</f>
        <v>房树江</v>
      </c>
      <c r="BH36" s="370" t="str">
        <f>新建!BK111</f>
        <v>乌恰县供电公司</v>
      </c>
      <c r="BI36" s="370" t="str">
        <f>新建!BL111</f>
        <v>武林</v>
      </c>
      <c r="BJ36" s="370">
        <f>新建!BM111</f>
        <v>16609086678</v>
      </c>
      <c r="BK36" s="370" t="str">
        <f>新建!BN111</f>
        <v>吴亮洲</v>
      </c>
      <c r="BL36" s="370">
        <f>新建!BO111</f>
        <v>16609086898</v>
      </c>
      <c r="BM36" s="370" t="str">
        <f>新建!BP111</f>
        <v>托云乡</v>
      </c>
      <c r="BN36" s="370" t="str">
        <f>新建!BQ111</f>
        <v>托云村</v>
      </c>
      <c r="BO36" s="370" t="str">
        <f>新建!BR111</f>
        <v>企业投资</v>
      </c>
    </row>
    <row r="37" ht="42" customHeight="1" spans="1:67">
      <c r="A37" s="370">
        <f>新建!A112</f>
        <v>86</v>
      </c>
      <c r="B37" s="370">
        <f>新建!B112</f>
        <v>1</v>
      </c>
      <c r="C37" s="370" t="str">
        <f>新建!C112</f>
        <v>乌恰县</v>
      </c>
      <c r="D37" s="370">
        <f>新建!D112</f>
        <v>1</v>
      </c>
      <c r="E37" s="370">
        <f>新建!E112</f>
        <v>1126.7</v>
      </c>
      <c r="F37" s="370" t="str">
        <f>新建!F112</f>
        <v>克州青石110千伏变电站35千伏配套送出工程</v>
      </c>
      <c r="G37" s="370" t="str">
        <f>新建!G112</f>
        <v>新建35千伏线路8.87千米</v>
      </c>
      <c r="H37" s="370">
        <f>新建!H112</f>
        <v>1126.7</v>
      </c>
      <c r="I37" s="370">
        <f>新建!I112</f>
        <v>0</v>
      </c>
      <c r="J37" s="370">
        <f>新建!J112</f>
        <v>1127</v>
      </c>
      <c r="K37" s="370">
        <f>新建!K112</f>
        <v>1</v>
      </c>
      <c r="L37" s="370">
        <f>新建!L112</f>
        <v>1</v>
      </c>
      <c r="M37" s="370">
        <f>新建!M112</f>
        <v>1</v>
      </c>
      <c r="N37" s="370">
        <f>新建!N112</f>
        <v>1</v>
      </c>
      <c r="O37" s="370">
        <f>新建!O112</f>
        <v>1</v>
      </c>
      <c r="P37" s="370">
        <f>新建!P112</f>
        <v>0</v>
      </c>
      <c r="Q37" s="370">
        <f>新建!Q112</f>
        <v>1</v>
      </c>
      <c r="R37" s="370">
        <f>新建!R112</f>
        <v>0</v>
      </c>
      <c r="S37" s="370">
        <f>新建!T112</f>
        <v>0</v>
      </c>
      <c r="T37" s="370">
        <f>新建!V112</f>
        <v>1</v>
      </c>
      <c r="U37" s="370">
        <f>新建!W112</f>
        <v>1127</v>
      </c>
      <c r="V37" s="370">
        <f>新建!X112</f>
        <v>1127</v>
      </c>
      <c r="W37" s="370">
        <f>新建!Y112</f>
        <v>0</v>
      </c>
      <c r="X37" s="370">
        <f>新建!Z112</f>
        <v>1127</v>
      </c>
      <c r="Y37" s="370">
        <f>新建!AA112</f>
        <v>1127</v>
      </c>
      <c r="Z37" s="381">
        <f>新建!AB112</f>
        <v>1</v>
      </c>
      <c r="AA37" s="370">
        <f>新建!AC112</f>
        <v>1127</v>
      </c>
      <c r="AB37" s="370">
        <f>新建!AD112</f>
        <v>1</v>
      </c>
      <c r="AC37" s="370">
        <f>新建!AE112</f>
        <v>1127</v>
      </c>
      <c r="AD37" s="370">
        <f>新建!AF112</f>
        <v>0</v>
      </c>
      <c r="AE37" s="370">
        <f>新建!AG112</f>
        <v>845.25</v>
      </c>
      <c r="AF37" s="370">
        <f>新建!AH112</f>
        <v>281.75</v>
      </c>
      <c r="AG37" s="389">
        <f>新建!AI112</f>
        <v>44635</v>
      </c>
      <c r="AH37" s="370">
        <f>新建!AJ112</f>
        <v>1</v>
      </c>
      <c r="AI37" s="370">
        <f>新建!AK112</f>
        <v>0</v>
      </c>
      <c r="AJ37" s="370">
        <f>新建!AL112</f>
        <v>32</v>
      </c>
      <c r="AK37" s="370">
        <f>新建!AM112</f>
        <v>32</v>
      </c>
      <c r="AL37" s="370">
        <f>新建!AN112</f>
        <v>1</v>
      </c>
      <c r="AM37" s="370" t="str">
        <f>新建!AO112</f>
        <v>已完工。</v>
      </c>
      <c r="AN37" s="370">
        <f>新建!AP112</f>
        <v>0</v>
      </c>
      <c r="AO37" s="370">
        <f>新建!AQ112</f>
        <v>0</v>
      </c>
      <c r="AP37" s="370">
        <f>新建!AR112</f>
        <v>0</v>
      </c>
      <c r="AQ37" s="370">
        <f>新建!AS112</f>
        <v>0</v>
      </c>
      <c r="AR37" s="370">
        <f>新建!AT112</f>
        <v>0</v>
      </c>
      <c r="AS37" s="370">
        <f>新建!AU112</f>
        <v>1127</v>
      </c>
      <c r="AT37" s="370">
        <f>新建!AV112</f>
        <v>0</v>
      </c>
      <c r="AU37" s="370">
        <f>新建!AW112</f>
        <v>0</v>
      </c>
      <c r="AV37" s="370">
        <f>新建!AX112</f>
        <v>0</v>
      </c>
      <c r="AW37" s="370">
        <f>新建!AY112</f>
        <v>0</v>
      </c>
      <c r="AX37" s="370">
        <f>新建!AZ112</f>
        <v>0</v>
      </c>
      <c r="AY37" s="370">
        <f>新建!BA112</f>
        <v>0</v>
      </c>
      <c r="AZ37" s="370">
        <f>新建!BB112</f>
        <v>0</v>
      </c>
      <c r="BA37" s="370">
        <f>新建!BC112</f>
        <v>1127</v>
      </c>
      <c r="BB37" s="370">
        <f>新建!BD112</f>
        <v>0</v>
      </c>
      <c r="BC37" s="370" t="str">
        <f>新建!BF112</f>
        <v>能源专班</v>
      </c>
      <c r="BD37" s="370" t="str">
        <f>新建!BG112</f>
        <v>国网克州供电公司</v>
      </c>
      <c r="BE37" s="370" t="str">
        <f>新建!BH112</f>
        <v>肖锋</v>
      </c>
      <c r="BF37" s="370" t="str">
        <f>新建!BI112</f>
        <v>乌恰县</v>
      </c>
      <c r="BG37" s="370" t="str">
        <f>新建!BJ112</f>
        <v>房树江</v>
      </c>
      <c r="BH37" s="370" t="str">
        <f>新建!BK112</f>
        <v>乌恰县供电公司</v>
      </c>
      <c r="BI37" s="370" t="str">
        <f>新建!BL112</f>
        <v>武林</v>
      </c>
      <c r="BJ37" s="370">
        <f>新建!BM112</f>
        <v>16609086678</v>
      </c>
      <c r="BK37" s="370" t="str">
        <f>新建!BN112</f>
        <v>侯军民</v>
      </c>
      <c r="BL37" s="370">
        <f>新建!BO112</f>
        <v>15699081588</v>
      </c>
      <c r="BM37" s="370" t="str">
        <f>新建!BP112</f>
        <v>康苏镇</v>
      </c>
      <c r="BN37" s="370" t="str">
        <f>新建!BQ112</f>
        <v>紫金锌业矿区</v>
      </c>
      <c r="BO37" s="370" t="str">
        <f>新建!BR112</f>
        <v>企业投资</v>
      </c>
    </row>
    <row r="38" ht="42" customHeight="1" spans="1:67">
      <c r="A38" s="370">
        <f>新建!A113</f>
        <v>87</v>
      </c>
      <c r="B38" s="370">
        <f>新建!B113</f>
        <v>1</v>
      </c>
      <c r="C38" s="370" t="str">
        <f>新建!C113</f>
        <v>乌恰县</v>
      </c>
      <c r="D38" s="370">
        <f>新建!D113</f>
        <v>1</v>
      </c>
      <c r="E38" s="370">
        <f>新建!E113</f>
        <v>2735</v>
      </c>
      <c r="F38" s="370" t="str">
        <f>新建!F113</f>
        <v>克州乌恰县2022年农村电网改造升级工程</v>
      </c>
      <c r="G38" s="370" t="str">
        <f>新建!G113</f>
        <v>增加变电容量0.4万千伏安；新建10千伏输电线路65.10公里</v>
      </c>
      <c r="H38" s="370">
        <f>新建!H113</f>
        <v>2735</v>
      </c>
      <c r="I38" s="370">
        <f>新建!I113</f>
        <v>0</v>
      </c>
      <c r="J38" s="370">
        <f>新建!J113</f>
        <v>2735</v>
      </c>
      <c r="K38" s="370">
        <f>新建!K113</f>
        <v>1</v>
      </c>
      <c r="L38" s="370">
        <f>新建!L113</f>
        <v>1</v>
      </c>
      <c r="M38" s="370">
        <f>新建!M113</f>
        <v>1</v>
      </c>
      <c r="N38" s="370">
        <f>新建!N113</f>
        <v>1</v>
      </c>
      <c r="O38" s="370">
        <f>新建!O113</f>
        <v>1</v>
      </c>
      <c r="P38" s="370">
        <f>新建!P113</f>
        <v>0</v>
      </c>
      <c r="Q38" s="370">
        <f>新建!Q113</f>
        <v>1</v>
      </c>
      <c r="R38" s="370">
        <f>新建!R113</f>
        <v>0</v>
      </c>
      <c r="S38" s="370">
        <f>新建!T113</f>
        <v>0</v>
      </c>
      <c r="T38" s="370">
        <f>新建!V113</f>
        <v>1</v>
      </c>
      <c r="U38" s="370">
        <f>新建!W113</f>
        <v>2735</v>
      </c>
      <c r="V38" s="370">
        <f>新建!X113</f>
        <v>2735</v>
      </c>
      <c r="W38" s="370">
        <f>新建!Y113</f>
        <v>0</v>
      </c>
      <c r="X38" s="370">
        <f>新建!Z113</f>
        <v>2735</v>
      </c>
      <c r="Y38" s="370">
        <f>新建!AA113</f>
        <v>2680</v>
      </c>
      <c r="Z38" s="381">
        <f>新建!AB113</f>
        <v>0.979890310786106</v>
      </c>
      <c r="AA38" s="370">
        <f>新建!AC113</f>
        <v>2735</v>
      </c>
      <c r="AB38" s="370">
        <f>新建!AD113</f>
        <v>1</v>
      </c>
      <c r="AC38" s="370">
        <f>新建!AE113</f>
        <v>2060</v>
      </c>
      <c r="AD38" s="370">
        <f>新建!AF113</f>
        <v>0</v>
      </c>
      <c r="AE38" s="370">
        <f>新建!AG113</f>
        <v>2051.25</v>
      </c>
      <c r="AF38" s="370">
        <f>新建!AH113</f>
        <v>628.75</v>
      </c>
      <c r="AG38" s="389">
        <f>新建!AI113</f>
        <v>44625</v>
      </c>
      <c r="AH38" s="370">
        <f>新建!AJ113</f>
        <v>1</v>
      </c>
      <c r="AI38" s="370">
        <f>新建!AK113</f>
        <v>0</v>
      </c>
      <c r="AJ38" s="370">
        <f>新建!AL113</f>
        <v>60</v>
      </c>
      <c r="AK38" s="370">
        <f>新建!AM113</f>
        <v>60</v>
      </c>
      <c r="AL38" s="370">
        <f>新建!AN113</f>
        <v>1</v>
      </c>
      <c r="AM38" s="370" t="str">
        <f>新建!AO113</f>
        <v>完成工程总量的98%，10月10日完工。</v>
      </c>
      <c r="AN38" s="370">
        <f>新建!AP113</f>
        <v>0</v>
      </c>
      <c r="AO38" s="370">
        <f>新建!AQ113</f>
        <v>0</v>
      </c>
      <c r="AP38" s="370">
        <f>新建!AR113</f>
        <v>0</v>
      </c>
      <c r="AQ38" s="370">
        <f>新建!AS113</f>
        <v>0</v>
      </c>
      <c r="AR38" s="370">
        <f>新建!AT113</f>
        <v>0</v>
      </c>
      <c r="AS38" s="370">
        <f>新建!AU113</f>
        <v>2735</v>
      </c>
      <c r="AT38" s="370">
        <f>新建!AV113</f>
        <v>1030</v>
      </c>
      <c r="AU38" s="370">
        <f>新建!AW113</f>
        <v>0</v>
      </c>
      <c r="AV38" s="370">
        <f>新建!AX113</f>
        <v>0</v>
      </c>
      <c r="AW38" s="370">
        <f>新建!AY113</f>
        <v>0</v>
      </c>
      <c r="AX38" s="370">
        <f>新建!AZ113</f>
        <v>0</v>
      </c>
      <c r="AY38" s="370">
        <f>新建!BA113</f>
        <v>0</v>
      </c>
      <c r="AZ38" s="370">
        <f>新建!BB113</f>
        <v>0</v>
      </c>
      <c r="BA38" s="370">
        <f>新建!BC113</f>
        <v>1705</v>
      </c>
      <c r="BB38" s="370">
        <f>新建!BD113</f>
        <v>0</v>
      </c>
      <c r="BC38" s="370" t="str">
        <f>新建!BF113</f>
        <v>能源专班</v>
      </c>
      <c r="BD38" s="370" t="str">
        <f>新建!BG113</f>
        <v>国网克州供电公司</v>
      </c>
      <c r="BE38" s="370" t="str">
        <f>新建!BH113</f>
        <v>肖锋</v>
      </c>
      <c r="BF38" s="370" t="str">
        <f>新建!BI113</f>
        <v>乌恰县</v>
      </c>
      <c r="BG38" s="370" t="str">
        <f>新建!BJ113</f>
        <v>房树江</v>
      </c>
      <c r="BH38" s="370" t="str">
        <f>新建!BK113</f>
        <v>乌恰县供电公司</v>
      </c>
      <c r="BI38" s="370" t="str">
        <f>新建!BL113</f>
        <v>武林</v>
      </c>
      <c r="BJ38" s="370">
        <f>新建!BM113</f>
        <v>16609086678</v>
      </c>
      <c r="BK38" s="370" t="str">
        <f>新建!BN113</f>
        <v>樊晓登</v>
      </c>
      <c r="BL38" s="370">
        <f>新建!BO113</f>
        <v>15509088366</v>
      </c>
      <c r="BM38" s="370" t="str">
        <f>新建!BP113</f>
        <v>吉根乡
乌鲁克恰提乡
膘尔托阔依乡
托云乡</v>
      </c>
      <c r="BN38" s="370" t="str">
        <f>新建!BQ113</f>
        <v>萨孜村、萨哈勒村、哈拉铁列克村；克孜勒库鲁克村；萨孜村、阿合奇村；库瓦特村。</v>
      </c>
      <c r="BO38" s="370" t="str">
        <f>新建!BR113</f>
        <v>企业投资</v>
      </c>
    </row>
    <row r="39" ht="42" customHeight="1" spans="1:67">
      <c r="A39" s="370">
        <f>新建!A130</f>
        <v>101</v>
      </c>
      <c r="B39" s="370">
        <f>新建!B130</f>
        <v>1</v>
      </c>
      <c r="C39" s="370" t="str">
        <f>新建!C130</f>
        <v>乌恰县</v>
      </c>
      <c r="D39" s="370">
        <f>新建!D130</f>
        <v>1</v>
      </c>
      <c r="E39" s="370">
        <f>新建!E130</f>
        <v>800</v>
      </c>
      <c r="F39" s="370" t="str">
        <f>新建!F130</f>
        <v>乌恰县乌鲁克恰提乡小学学生宿舍及吉根乡小学厕所等4所学校附属工程</v>
      </c>
      <c r="G39" s="370" t="str">
        <f>新建!G130</f>
        <v>新建学生宿舍1150平方米、水冲式厕所160平方米及其他配套附属设施建设</v>
      </c>
      <c r="H39" s="370">
        <f>新建!H130</f>
        <v>800</v>
      </c>
      <c r="I39" s="370">
        <f>新建!I130</f>
        <v>0</v>
      </c>
      <c r="J39" s="370">
        <f>新建!J130</f>
        <v>800</v>
      </c>
      <c r="K39" s="370">
        <f>新建!K130</f>
        <v>1</v>
      </c>
      <c r="L39" s="370">
        <f>新建!L130</f>
        <v>1</v>
      </c>
      <c r="M39" s="370">
        <f>新建!M130</f>
        <v>1</v>
      </c>
      <c r="N39" s="370">
        <f>新建!N130</f>
        <v>1</v>
      </c>
      <c r="O39" s="370">
        <f>新建!O130</f>
        <v>1</v>
      </c>
      <c r="P39" s="370">
        <f>新建!P130</f>
        <v>0</v>
      </c>
      <c r="Q39" s="370">
        <f>新建!Q130</f>
        <v>1</v>
      </c>
      <c r="R39" s="370">
        <f>新建!R130</f>
        <v>0</v>
      </c>
      <c r="S39" s="370">
        <f>新建!T130</f>
        <v>0</v>
      </c>
      <c r="T39" s="370">
        <f>新建!V130</f>
        <v>1</v>
      </c>
      <c r="U39" s="370">
        <f>新建!W130</f>
        <v>800</v>
      </c>
      <c r="V39" s="370">
        <f>新建!X130</f>
        <v>800</v>
      </c>
      <c r="W39" s="370">
        <f>新建!Y130</f>
        <v>0</v>
      </c>
      <c r="X39" s="370">
        <f>新建!Z130</f>
        <v>800</v>
      </c>
      <c r="Y39" s="370">
        <f>新建!AA130</f>
        <v>640</v>
      </c>
      <c r="Z39" s="381">
        <f>新建!AB130</f>
        <v>0.8</v>
      </c>
      <c r="AA39" s="370">
        <f>新建!AC130</f>
        <v>800</v>
      </c>
      <c r="AB39" s="370">
        <f>新建!AD130</f>
        <v>1</v>
      </c>
      <c r="AC39" s="370">
        <f>新建!AE130</f>
        <v>0</v>
      </c>
      <c r="AD39" s="370">
        <f>新建!AF130</f>
        <v>0</v>
      </c>
      <c r="AE39" s="370">
        <f>新建!AG130</f>
        <v>600</v>
      </c>
      <c r="AF39" s="370">
        <f>新建!AH130</f>
        <v>40</v>
      </c>
      <c r="AG39" s="389">
        <f>新建!AI130</f>
        <v>44727</v>
      </c>
      <c r="AH39" s="370">
        <f>新建!AJ130</f>
        <v>1</v>
      </c>
      <c r="AI39" s="370">
        <f>新建!AK130</f>
        <v>0</v>
      </c>
      <c r="AJ39" s="370">
        <f>新建!AL130</f>
        <v>15</v>
      </c>
      <c r="AK39" s="370">
        <f>新建!AM130</f>
        <v>15</v>
      </c>
      <c r="AL39" s="370">
        <f>新建!AN130</f>
        <v>1</v>
      </c>
      <c r="AM39" s="370" t="str">
        <f>新建!AO130</f>
        <v>完成总工程量的80%，计划11月20日完工。</v>
      </c>
      <c r="AN39" s="370">
        <f>新建!AP130</f>
        <v>0</v>
      </c>
      <c r="AO39" s="370">
        <f>新建!AQ130</f>
        <v>0</v>
      </c>
      <c r="AP39" s="370">
        <f>新建!AR130</f>
        <v>0</v>
      </c>
      <c r="AQ39" s="370">
        <f>新建!AS130</f>
        <v>0</v>
      </c>
      <c r="AR39" s="370">
        <f>新建!AT130</f>
        <v>0</v>
      </c>
      <c r="AS39" s="370">
        <f>新建!AU130</f>
        <v>800</v>
      </c>
      <c r="AT39" s="370">
        <f>新建!AV130</f>
        <v>0</v>
      </c>
      <c r="AU39" s="370">
        <f>新建!AW130</f>
        <v>0</v>
      </c>
      <c r="AV39" s="370">
        <f>新建!AX130</f>
        <v>800</v>
      </c>
      <c r="AW39" s="370">
        <f>新建!AY130</f>
        <v>0</v>
      </c>
      <c r="AX39" s="370">
        <f>新建!AZ130</f>
        <v>0</v>
      </c>
      <c r="AY39" s="370">
        <f>新建!BA130</f>
        <v>0</v>
      </c>
      <c r="AZ39" s="370">
        <f>新建!BB130</f>
        <v>0</v>
      </c>
      <c r="BA39" s="370">
        <f>新建!BC130</f>
        <v>0</v>
      </c>
      <c r="BB39" s="370">
        <f>新建!BD130</f>
        <v>0</v>
      </c>
      <c r="BC39" s="370" t="str">
        <f>新建!BF130</f>
        <v>教育专班</v>
      </c>
      <c r="BD39" s="370" t="str">
        <f>新建!BG130</f>
        <v>州教育局</v>
      </c>
      <c r="BE39" s="370" t="str">
        <f>新建!BH130</f>
        <v>阿依古丽·白仙阿里</v>
      </c>
      <c r="BF39" s="370" t="str">
        <f>新建!BI130</f>
        <v>乌恰县</v>
      </c>
      <c r="BG39" s="370" t="str">
        <f>新建!BJ130</f>
        <v>巴合提古丽·杰恩比</v>
      </c>
      <c r="BH39" s="370" t="str">
        <f>新建!BK130</f>
        <v>乌恰县教育局</v>
      </c>
      <c r="BI39" s="370" t="str">
        <f>新建!BL130</f>
        <v>李军光</v>
      </c>
      <c r="BJ39" s="370">
        <f>新建!BM130</f>
        <v>15209089908</v>
      </c>
      <c r="BK39" s="370">
        <f>新建!BN130</f>
        <v>0</v>
      </c>
      <c r="BL39" s="370">
        <f>新建!BO130</f>
        <v>0</v>
      </c>
      <c r="BM39" s="370">
        <f>新建!BP130</f>
        <v>0</v>
      </c>
      <c r="BN39" s="370">
        <f>新建!BQ130</f>
        <v>0</v>
      </c>
      <c r="BO39" s="370" t="str">
        <f>新建!BR130</f>
        <v>5.24日储备转新建</v>
      </c>
    </row>
    <row r="40" ht="42" customHeight="1" spans="1:67">
      <c r="A40" s="370">
        <f>新建!A131</f>
        <v>102</v>
      </c>
      <c r="B40" s="370">
        <f>新建!B131</f>
        <v>1</v>
      </c>
      <c r="C40" s="370" t="str">
        <f>新建!C131</f>
        <v>乌恰县</v>
      </c>
      <c r="D40" s="370">
        <f>新建!D131</f>
        <v>1</v>
      </c>
      <c r="E40" s="370">
        <f>新建!E131</f>
        <v>750</v>
      </c>
      <c r="F40" s="370" t="str">
        <f>新建!F131</f>
        <v>乌恰县吉根乡小学综合楼建设项目</v>
      </c>
      <c r="G40" s="370" t="str">
        <f>新建!G131</f>
        <v>新建2050平方米综合楼，内含普通教室、音体美等多功能室及地面硬化、供排水等附属工程</v>
      </c>
      <c r="H40" s="370">
        <f>新建!H131</f>
        <v>750</v>
      </c>
      <c r="I40" s="370">
        <f>新建!I131</f>
        <v>0</v>
      </c>
      <c r="J40" s="370">
        <f>新建!J131</f>
        <v>750</v>
      </c>
      <c r="K40" s="370">
        <f>新建!K131</f>
        <v>1</v>
      </c>
      <c r="L40" s="370">
        <f>新建!L131</f>
        <v>1</v>
      </c>
      <c r="M40" s="370">
        <f>新建!M131</f>
        <v>1</v>
      </c>
      <c r="N40" s="370">
        <f>新建!N131</f>
        <v>1</v>
      </c>
      <c r="O40" s="370">
        <f>新建!O131</f>
        <v>1</v>
      </c>
      <c r="P40" s="370">
        <f>新建!P131</f>
        <v>0</v>
      </c>
      <c r="Q40" s="370">
        <f>新建!Q131</f>
        <v>1</v>
      </c>
      <c r="R40" s="370">
        <f>新建!R131</f>
        <v>0</v>
      </c>
      <c r="S40" s="370">
        <f>新建!T131</f>
        <v>0</v>
      </c>
      <c r="T40" s="370">
        <f>新建!V131</f>
        <v>1</v>
      </c>
      <c r="U40" s="370">
        <f>新建!W131</f>
        <v>750</v>
      </c>
      <c r="V40" s="370">
        <f>新建!X131</f>
        <v>750</v>
      </c>
      <c r="W40" s="370">
        <f>新建!Y131</f>
        <v>0</v>
      </c>
      <c r="X40" s="370">
        <f>新建!Z131</f>
        <v>750</v>
      </c>
      <c r="Y40" s="370">
        <f>新建!AA131</f>
        <v>620</v>
      </c>
      <c r="Z40" s="381">
        <f>新建!AB131</f>
        <v>0.826666666666667</v>
      </c>
      <c r="AA40" s="370">
        <f>新建!AC131</f>
        <v>750</v>
      </c>
      <c r="AB40" s="370">
        <f>新建!AD131</f>
        <v>1</v>
      </c>
      <c r="AC40" s="370">
        <f>新建!AE131</f>
        <v>480</v>
      </c>
      <c r="AD40" s="370">
        <f>新建!AF131</f>
        <v>0</v>
      </c>
      <c r="AE40" s="370">
        <f>新建!AG131</f>
        <v>562.5</v>
      </c>
      <c r="AF40" s="370">
        <f>新建!AH131</f>
        <v>57.5</v>
      </c>
      <c r="AG40" s="389">
        <f>新建!AI131</f>
        <v>44728</v>
      </c>
      <c r="AH40" s="370">
        <f>新建!AJ131</f>
        <v>1</v>
      </c>
      <c r="AI40" s="370">
        <f>新建!AK131</f>
        <v>0</v>
      </c>
      <c r="AJ40" s="370">
        <f>新建!AL131</f>
        <v>15</v>
      </c>
      <c r="AK40" s="370">
        <f>新建!AM131</f>
        <v>15</v>
      </c>
      <c r="AL40" s="370">
        <f>新建!AN131</f>
        <v>1</v>
      </c>
      <c r="AM40" s="370" t="str">
        <f>新建!AO131</f>
        <v>完成总工程量的83%，计划11月10日完工。</v>
      </c>
      <c r="AN40" s="370">
        <f>新建!AP131</f>
        <v>0</v>
      </c>
      <c r="AO40" s="370">
        <f>新建!AQ131</f>
        <v>0</v>
      </c>
      <c r="AP40" s="370">
        <f>新建!AR131</f>
        <v>0</v>
      </c>
      <c r="AQ40" s="370">
        <f>新建!AS131</f>
        <v>0</v>
      </c>
      <c r="AR40" s="370">
        <f>新建!AT131</f>
        <v>0</v>
      </c>
      <c r="AS40" s="370">
        <f>新建!AU131</f>
        <v>750</v>
      </c>
      <c r="AT40" s="370">
        <f>新建!AV131</f>
        <v>0</v>
      </c>
      <c r="AU40" s="370">
        <f>新建!AW131</f>
        <v>750</v>
      </c>
      <c r="AV40" s="370">
        <f>新建!AX131</f>
        <v>0</v>
      </c>
      <c r="AW40" s="370">
        <f>新建!AY131</f>
        <v>0</v>
      </c>
      <c r="AX40" s="370">
        <f>新建!AZ131</f>
        <v>0</v>
      </c>
      <c r="AY40" s="370">
        <f>新建!BA131</f>
        <v>0</v>
      </c>
      <c r="AZ40" s="370">
        <f>新建!BB131</f>
        <v>0</v>
      </c>
      <c r="BA40" s="370">
        <f>新建!BC131</f>
        <v>0</v>
      </c>
      <c r="BB40" s="370">
        <f>新建!BD131</f>
        <v>0</v>
      </c>
      <c r="BC40" s="370" t="str">
        <f>新建!BF131</f>
        <v>教育专班</v>
      </c>
      <c r="BD40" s="370" t="str">
        <f>新建!BG131</f>
        <v>州教育局</v>
      </c>
      <c r="BE40" s="370" t="str">
        <f>新建!BH131</f>
        <v>阿依古丽·白仙阿里</v>
      </c>
      <c r="BF40" s="370" t="str">
        <f>新建!BI131</f>
        <v>乌恰县</v>
      </c>
      <c r="BG40" s="370" t="str">
        <f>新建!BJ131</f>
        <v>巴合提古丽·杰恩比</v>
      </c>
      <c r="BH40" s="370" t="str">
        <f>新建!BK131</f>
        <v>乌恰县教育局</v>
      </c>
      <c r="BI40" s="370" t="str">
        <f>新建!BL131</f>
        <v>李军光</v>
      </c>
      <c r="BJ40" s="370">
        <f>新建!BM131</f>
        <v>15209089908</v>
      </c>
      <c r="BK40" s="370">
        <f>新建!BN131</f>
        <v>0</v>
      </c>
      <c r="BL40" s="370">
        <f>新建!BO131</f>
        <v>0</v>
      </c>
      <c r="BM40" s="370">
        <f>新建!BP131</f>
        <v>0</v>
      </c>
      <c r="BN40" s="370">
        <f>新建!BQ131</f>
        <v>0</v>
      </c>
      <c r="BO40" s="370" t="str">
        <f>新建!BR131</f>
        <v>5.24日替换</v>
      </c>
    </row>
    <row r="41" ht="42" customHeight="1" spans="1:67">
      <c r="A41" s="370">
        <f>新建!A132</f>
        <v>103</v>
      </c>
      <c r="B41" s="370">
        <f>新建!B132</f>
        <v>1</v>
      </c>
      <c r="C41" s="370" t="str">
        <f>新建!C132</f>
        <v>乌恰县</v>
      </c>
      <c r="D41" s="370">
        <f>新建!D132</f>
        <v>1</v>
      </c>
      <c r="E41" s="370">
        <f>新建!E132</f>
        <v>600</v>
      </c>
      <c r="F41" s="370" t="str">
        <f>新建!F132</f>
        <v>乌恰县实验小学、第一幼儿园、第二幼儿园消防设施改造项目</v>
      </c>
      <c r="G41" s="370" t="str">
        <f>新建!G132</f>
        <v>新建4所学校消防水池及相关配套设施建设</v>
      </c>
      <c r="H41" s="370">
        <f>新建!H132</f>
        <v>600</v>
      </c>
      <c r="I41" s="370">
        <f>新建!I132</f>
        <v>0</v>
      </c>
      <c r="J41" s="370">
        <f>新建!J132</f>
        <v>600</v>
      </c>
      <c r="K41" s="370">
        <f>新建!K132</f>
        <v>1</v>
      </c>
      <c r="L41" s="370">
        <f>新建!L132</f>
        <v>1</v>
      </c>
      <c r="M41" s="370">
        <f>新建!M132</f>
        <v>1</v>
      </c>
      <c r="N41" s="370">
        <f>新建!N132</f>
        <v>1</v>
      </c>
      <c r="O41" s="370">
        <f>新建!O132</f>
        <v>1</v>
      </c>
      <c r="P41" s="370">
        <f>新建!P132</f>
        <v>0</v>
      </c>
      <c r="Q41" s="370">
        <f>新建!Q132</f>
        <v>1</v>
      </c>
      <c r="R41" s="370">
        <f>新建!R132</f>
        <v>0</v>
      </c>
      <c r="S41" s="370">
        <f>新建!T132</f>
        <v>0</v>
      </c>
      <c r="T41" s="370">
        <f>新建!V132</f>
        <v>1</v>
      </c>
      <c r="U41" s="370">
        <f>新建!W132</f>
        <v>600</v>
      </c>
      <c r="V41" s="370">
        <f>新建!X132</f>
        <v>600</v>
      </c>
      <c r="W41" s="370">
        <f>新建!Y132</f>
        <v>0</v>
      </c>
      <c r="X41" s="370">
        <f>新建!Z132</f>
        <v>600</v>
      </c>
      <c r="Y41" s="370">
        <f>新建!AA132</f>
        <v>600</v>
      </c>
      <c r="Z41" s="381">
        <f>新建!AB132</f>
        <v>1</v>
      </c>
      <c r="AA41" s="370">
        <f>新建!AC132</f>
        <v>600</v>
      </c>
      <c r="AB41" s="370">
        <f>新建!AD132</f>
        <v>1</v>
      </c>
      <c r="AC41" s="370">
        <f>新建!AE132</f>
        <v>498</v>
      </c>
      <c r="AD41" s="370">
        <f>新建!AF132</f>
        <v>0</v>
      </c>
      <c r="AE41" s="370">
        <f>新建!AG132</f>
        <v>450</v>
      </c>
      <c r="AF41" s="370">
        <f>新建!AH132</f>
        <v>150</v>
      </c>
      <c r="AG41" s="389">
        <f>新建!AI132</f>
        <v>44635</v>
      </c>
      <c r="AH41" s="370">
        <f>新建!AJ132</f>
        <v>1</v>
      </c>
      <c r="AI41" s="370">
        <f>新建!AK132</f>
        <v>0</v>
      </c>
      <c r="AJ41" s="370">
        <f>新建!AL132</f>
        <v>10</v>
      </c>
      <c r="AK41" s="370">
        <f>新建!AM132</f>
        <v>10</v>
      </c>
      <c r="AL41" s="370">
        <f>新建!AN132</f>
        <v>1</v>
      </c>
      <c r="AM41" s="370" t="str">
        <f>新建!AO132</f>
        <v>已完工。</v>
      </c>
      <c r="AN41" s="370">
        <f>新建!AP132</f>
        <v>0</v>
      </c>
      <c r="AO41" s="370">
        <f>新建!AQ132</f>
        <v>0</v>
      </c>
      <c r="AP41" s="370">
        <f>新建!AR132</f>
        <v>0</v>
      </c>
      <c r="AQ41" s="370">
        <f>新建!AS132</f>
        <v>0</v>
      </c>
      <c r="AR41" s="370">
        <f>新建!AT132</f>
        <v>0</v>
      </c>
      <c r="AS41" s="370">
        <f>新建!AU132</f>
        <v>600</v>
      </c>
      <c r="AT41" s="370">
        <f>新建!AV132</f>
        <v>0</v>
      </c>
      <c r="AU41" s="370">
        <f>新建!AW132</f>
        <v>0</v>
      </c>
      <c r="AV41" s="370">
        <f>新建!AX132</f>
        <v>600</v>
      </c>
      <c r="AW41" s="370">
        <f>新建!AY132</f>
        <v>0</v>
      </c>
      <c r="AX41" s="370">
        <f>新建!AZ132</f>
        <v>0</v>
      </c>
      <c r="AY41" s="370">
        <f>新建!BA132</f>
        <v>0</v>
      </c>
      <c r="AZ41" s="370">
        <f>新建!BB132</f>
        <v>0</v>
      </c>
      <c r="BA41" s="370">
        <f>新建!BC132</f>
        <v>0</v>
      </c>
      <c r="BB41" s="370">
        <f>新建!BD132</f>
        <v>0</v>
      </c>
      <c r="BC41" s="370" t="str">
        <f>新建!BF132</f>
        <v>教育专班</v>
      </c>
      <c r="BD41" s="370" t="str">
        <f>新建!BG132</f>
        <v>州教育局</v>
      </c>
      <c r="BE41" s="370" t="str">
        <f>新建!BH132</f>
        <v>阿依古丽·白仙阿里</v>
      </c>
      <c r="BF41" s="370" t="str">
        <f>新建!BI132</f>
        <v>乌恰县</v>
      </c>
      <c r="BG41" s="370" t="str">
        <f>新建!BJ132</f>
        <v>巴合提古丽·杰恩比</v>
      </c>
      <c r="BH41" s="370" t="str">
        <f>新建!BK132</f>
        <v>乌恰县教育局</v>
      </c>
      <c r="BI41" s="370" t="str">
        <f>新建!BL132</f>
        <v>李军光</v>
      </c>
      <c r="BJ41" s="370">
        <f>新建!BM132</f>
        <v>15209089908</v>
      </c>
      <c r="BK41" s="370" t="str">
        <f>新建!BN132</f>
        <v>新疆乾景建筑工程
有限公司
张坤强</v>
      </c>
      <c r="BL41" s="370">
        <f>新建!BO132</f>
        <v>18937172933</v>
      </c>
      <c r="BM41" s="370" t="str">
        <f>新建!BP132</f>
        <v>乌恰镇</v>
      </c>
      <c r="BN41" s="370" t="str">
        <f>新建!BQ132</f>
        <v>博鲁什社区
多斯都克社区</v>
      </c>
      <c r="BO41" s="370" t="str">
        <f>新建!BR132</f>
        <v>到位学校自筹资金600万</v>
      </c>
    </row>
    <row r="42" ht="42" customHeight="1" spans="1:67">
      <c r="A42" s="370">
        <f>新建!A133</f>
        <v>104</v>
      </c>
      <c r="B42" s="370">
        <f>新建!B133</f>
        <v>1</v>
      </c>
      <c r="C42" s="370" t="str">
        <f>新建!C133</f>
        <v>乌恰县</v>
      </c>
      <c r="D42" s="370">
        <f>新建!D133</f>
        <v>1</v>
      </c>
      <c r="E42" s="370">
        <f>新建!E133</f>
        <v>1150</v>
      </c>
      <c r="F42" s="370" t="str">
        <f>新建!F133</f>
        <v>乌恰县黑孜苇乡小学艺术活动中心建设项目</v>
      </c>
      <c r="G42" s="370" t="str">
        <f>新建!G133</f>
        <v>新建小学多功能活动厅、音体美多功能教室及配套附属设施建设</v>
      </c>
      <c r="H42" s="370">
        <f>新建!H133</f>
        <v>1150</v>
      </c>
      <c r="I42" s="370">
        <f>新建!I133</f>
        <v>0</v>
      </c>
      <c r="J42" s="370">
        <f>新建!J133</f>
        <v>1150</v>
      </c>
      <c r="K42" s="370">
        <f>新建!K133</f>
        <v>1</v>
      </c>
      <c r="L42" s="370">
        <f>新建!L133</f>
        <v>1</v>
      </c>
      <c r="M42" s="370">
        <f>新建!M133</f>
        <v>1</v>
      </c>
      <c r="N42" s="370">
        <f>新建!N133</f>
        <v>1</v>
      </c>
      <c r="O42" s="370">
        <f>新建!O133</f>
        <v>1</v>
      </c>
      <c r="P42" s="370">
        <f>新建!P133</f>
        <v>0</v>
      </c>
      <c r="Q42" s="370">
        <f>新建!Q133</f>
        <v>1</v>
      </c>
      <c r="R42" s="370">
        <f>新建!R133</f>
        <v>0</v>
      </c>
      <c r="S42" s="370">
        <f>新建!T133</f>
        <v>0</v>
      </c>
      <c r="T42" s="370">
        <f>新建!V133</f>
        <v>1</v>
      </c>
      <c r="U42" s="370">
        <f>新建!W133</f>
        <v>1150</v>
      </c>
      <c r="V42" s="370">
        <f>新建!X133</f>
        <v>1150</v>
      </c>
      <c r="W42" s="370">
        <f>新建!Y133</f>
        <v>0</v>
      </c>
      <c r="X42" s="370">
        <f>新建!Z133</f>
        <v>1150</v>
      </c>
      <c r="Y42" s="370">
        <f>新建!AA133</f>
        <v>990</v>
      </c>
      <c r="Z42" s="381">
        <f>新建!AB133</f>
        <v>0.860869565217391</v>
      </c>
      <c r="AA42" s="370">
        <f>新建!AC133</f>
        <v>1150</v>
      </c>
      <c r="AB42" s="370">
        <f>新建!AD133</f>
        <v>1</v>
      </c>
      <c r="AC42" s="370">
        <f>新建!AE133</f>
        <v>985</v>
      </c>
      <c r="AD42" s="370">
        <f>新建!AF133</f>
        <v>0</v>
      </c>
      <c r="AE42" s="370">
        <f>新建!AG133</f>
        <v>862.5</v>
      </c>
      <c r="AF42" s="370">
        <f>新建!AH133</f>
        <v>127.5</v>
      </c>
      <c r="AG42" s="389">
        <f>新建!AI133</f>
        <v>44630</v>
      </c>
      <c r="AH42" s="370">
        <f>新建!AJ133</f>
        <v>1</v>
      </c>
      <c r="AI42" s="370">
        <f>新建!AK133</f>
        <v>0</v>
      </c>
      <c r="AJ42" s="370">
        <f>新建!AL133</f>
        <v>15</v>
      </c>
      <c r="AK42" s="370">
        <f>新建!AM133</f>
        <v>15</v>
      </c>
      <c r="AL42" s="370">
        <f>新建!AN133</f>
        <v>1</v>
      </c>
      <c r="AM42" s="370" t="str">
        <f>新建!AO133</f>
        <v>完成总工程量的86%，计划10月30日完工。</v>
      </c>
      <c r="AN42" s="370">
        <f>新建!AP133</f>
        <v>0</v>
      </c>
      <c r="AO42" s="370">
        <f>新建!AQ133</f>
        <v>0</v>
      </c>
      <c r="AP42" s="370">
        <f>新建!AR133</f>
        <v>0</v>
      </c>
      <c r="AQ42" s="370">
        <f>新建!AS133</f>
        <v>0</v>
      </c>
      <c r="AR42" s="370">
        <f>新建!AT133</f>
        <v>0</v>
      </c>
      <c r="AS42" s="370">
        <f>新建!AU133</f>
        <v>1150</v>
      </c>
      <c r="AT42" s="370">
        <f>新建!AV133</f>
        <v>0</v>
      </c>
      <c r="AU42" s="370">
        <f>新建!AW133</f>
        <v>0</v>
      </c>
      <c r="AV42" s="370">
        <f>新建!AX133</f>
        <v>0</v>
      </c>
      <c r="AW42" s="370">
        <f>新建!AY133</f>
        <v>0</v>
      </c>
      <c r="AX42" s="370">
        <f>新建!AZ133</f>
        <v>1150</v>
      </c>
      <c r="AY42" s="370">
        <f>新建!BA133</f>
        <v>0</v>
      </c>
      <c r="AZ42" s="370">
        <f>新建!BB133</f>
        <v>0</v>
      </c>
      <c r="BA42" s="370">
        <f>新建!BC133</f>
        <v>0</v>
      </c>
      <c r="BB42" s="370">
        <f>新建!BD133</f>
        <v>0</v>
      </c>
      <c r="BC42" s="370" t="str">
        <f>新建!BF133</f>
        <v>教育专班</v>
      </c>
      <c r="BD42" s="370" t="str">
        <f>新建!BG133</f>
        <v>州教育局</v>
      </c>
      <c r="BE42" s="370" t="str">
        <f>新建!BH133</f>
        <v>阿依古丽·白仙阿里</v>
      </c>
      <c r="BF42" s="370" t="str">
        <f>新建!BI133</f>
        <v>乌恰县</v>
      </c>
      <c r="BG42" s="370" t="str">
        <f>新建!BJ133</f>
        <v>巴合提古丽·杰恩比</v>
      </c>
      <c r="BH42" s="370" t="str">
        <f>新建!BK133</f>
        <v>乌恰县教育局</v>
      </c>
      <c r="BI42" s="370" t="str">
        <f>新建!BL133</f>
        <v>李军光</v>
      </c>
      <c r="BJ42" s="370">
        <f>新建!BM133</f>
        <v>15209089908</v>
      </c>
      <c r="BK42" s="370" t="str">
        <f>新建!BN133</f>
        <v>乌恰县就业创业市政有限责任公司 
李安乐</v>
      </c>
      <c r="BL42" s="370">
        <f>新建!BO133</f>
        <v>13809988006</v>
      </c>
      <c r="BM42" s="370" t="str">
        <f>新建!BP133</f>
        <v>乌恰镇</v>
      </c>
      <c r="BN42" s="370" t="str">
        <f>新建!BQ133</f>
        <v>坎久干社区</v>
      </c>
      <c r="BO42" s="370" t="str">
        <f>新建!BR133</f>
        <v>到位援疆资金1150万</v>
      </c>
    </row>
    <row r="43" ht="42" customHeight="1" spans="1:67">
      <c r="A43" s="370">
        <f>新建!A134</f>
        <v>105</v>
      </c>
      <c r="B43" s="370">
        <f>新建!B134</f>
        <v>1</v>
      </c>
      <c r="C43" s="370" t="str">
        <f>新建!C134</f>
        <v>乌恰县</v>
      </c>
      <c r="D43" s="370">
        <f>新建!D134</f>
        <v>1</v>
      </c>
      <c r="E43" s="370">
        <f>新建!E134</f>
        <v>1440</v>
      </c>
      <c r="F43" s="370" t="str">
        <f>新建!F134</f>
        <v>乌恰县中小学及幼儿园安全饮水建设项目</v>
      </c>
      <c r="G43" s="370" t="str">
        <f>新建!G134</f>
        <v>提升改造乌恰县全县中小学、幼儿园配备净水、安全直饮水系统，生活用水管道等相关配套附属设施</v>
      </c>
      <c r="H43" s="370">
        <f>新建!H134</f>
        <v>1440</v>
      </c>
      <c r="I43" s="370">
        <f>新建!I134</f>
        <v>0</v>
      </c>
      <c r="J43" s="370">
        <f>新建!J134</f>
        <v>1440</v>
      </c>
      <c r="K43" s="370">
        <f>新建!K134</f>
        <v>1</v>
      </c>
      <c r="L43" s="370">
        <f>新建!L134</f>
        <v>1</v>
      </c>
      <c r="M43" s="370">
        <f>新建!M134</f>
        <v>1</v>
      </c>
      <c r="N43" s="370">
        <f>新建!N134</f>
        <v>1</v>
      </c>
      <c r="O43" s="370">
        <f>新建!O134</f>
        <v>1</v>
      </c>
      <c r="P43" s="370">
        <f>新建!P134</f>
        <v>0</v>
      </c>
      <c r="Q43" s="370">
        <f>新建!Q134</f>
        <v>1</v>
      </c>
      <c r="R43" s="370">
        <f>新建!R134</f>
        <v>0</v>
      </c>
      <c r="S43" s="370">
        <f>新建!T134</f>
        <v>0</v>
      </c>
      <c r="T43" s="370">
        <f>新建!V134</f>
        <v>1</v>
      </c>
      <c r="U43" s="370">
        <f>新建!W134</f>
        <v>1440</v>
      </c>
      <c r="V43" s="370">
        <f>新建!X134</f>
        <v>1440</v>
      </c>
      <c r="W43" s="370">
        <f>新建!Y134</f>
        <v>0</v>
      </c>
      <c r="X43" s="370">
        <f>新建!Z134</f>
        <v>1440</v>
      </c>
      <c r="Y43" s="370">
        <f>新建!AA134</f>
        <v>1440</v>
      </c>
      <c r="Z43" s="381">
        <f>新建!AB134</f>
        <v>1</v>
      </c>
      <c r="AA43" s="370">
        <f>新建!AC134</f>
        <v>1440</v>
      </c>
      <c r="AB43" s="370">
        <f>新建!AD134</f>
        <v>1</v>
      </c>
      <c r="AC43" s="370">
        <f>新建!AE134</f>
        <v>1084</v>
      </c>
      <c r="AD43" s="370">
        <f>新建!AF134</f>
        <v>0</v>
      </c>
      <c r="AE43" s="370">
        <f>新建!AG134</f>
        <v>1080</v>
      </c>
      <c r="AF43" s="370">
        <f>新建!AH134</f>
        <v>360</v>
      </c>
      <c r="AG43" s="389">
        <f>新建!AI134</f>
        <v>44606</v>
      </c>
      <c r="AH43" s="370">
        <f>新建!AJ134</f>
        <v>1</v>
      </c>
      <c r="AI43" s="370">
        <f>新建!AK134</f>
        <v>0</v>
      </c>
      <c r="AJ43" s="370">
        <f>新建!AL134</f>
        <v>10</v>
      </c>
      <c r="AK43" s="370">
        <f>新建!AM134</f>
        <v>10</v>
      </c>
      <c r="AL43" s="370">
        <f>新建!AN134</f>
        <v>1</v>
      </c>
      <c r="AM43" s="370" t="str">
        <f>新建!AO134</f>
        <v>已完工。</v>
      </c>
      <c r="AN43" s="370">
        <f>新建!AP134</f>
        <v>0</v>
      </c>
      <c r="AO43" s="370">
        <f>新建!AQ134</f>
        <v>0</v>
      </c>
      <c r="AP43" s="370">
        <f>新建!AR134</f>
        <v>0</v>
      </c>
      <c r="AQ43" s="370">
        <f>新建!AS134</f>
        <v>0</v>
      </c>
      <c r="AR43" s="370">
        <f>新建!AT134</f>
        <v>0</v>
      </c>
      <c r="AS43" s="370">
        <f>新建!AU134</f>
        <v>1440</v>
      </c>
      <c r="AT43" s="370">
        <f>新建!AV134</f>
        <v>0</v>
      </c>
      <c r="AU43" s="370">
        <f>新建!AW134</f>
        <v>0</v>
      </c>
      <c r="AV43" s="370">
        <f>新建!AX134</f>
        <v>0</v>
      </c>
      <c r="AW43" s="370">
        <f>新建!AY134</f>
        <v>0</v>
      </c>
      <c r="AX43" s="370">
        <f>新建!AZ134</f>
        <v>1440</v>
      </c>
      <c r="AY43" s="370">
        <f>新建!BA134</f>
        <v>0</v>
      </c>
      <c r="AZ43" s="370">
        <f>新建!BB134</f>
        <v>0</v>
      </c>
      <c r="BA43" s="370">
        <f>新建!BC134</f>
        <v>0</v>
      </c>
      <c r="BB43" s="370">
        <f>新建!BD134</f>
        <v>0</v>
      </c>
      <c r="BC43" s="370" t="str">
        <f>新建!BF134</f>
        <v>教育专班</v>
      </c>
      <c r="BD43" s="370" t="str">
        <f>新建!BG134</f>
        <v>州教育局</v>
      </c>
      <c r="BE43" s="370" t="str">
        <f>新建!BH134</f>
        <v>阿依古丽·白仙阿里</v>
      </c>
      <c r="BF43" s="370" t="str">
        <f>新建!BI134</f>
        <v>乌恰县</v>
      </c>
      <c r="BG43" s="370" t="str">
        <f>新建!BJ134</f>
        <v>巴合提古丽·杰恩比</v>
      </c>
      <c r="BH43" s="370" t="str">
        <f>新建!BK134</f>
        <v>乌恰县教育局</v>
      </c>
      <c r="BI43" s="370" t="str">
        <f>新建!BL134</f>
        <v>李军光</v>
      </c>
      <c r="BJ43" s="370">
        <f>新建!BM134</f>
        <v>15209089908</v>
      </c>
      <c r="BK43" s="370" t="str">
        <f>新建!BN134</f>
        <v>江苏全给净化科技
有限公司
贾海军</v>
      </c>
      <c r="BL43" s="370">
        <f>新建!BO134</f>
        <v>13649932777</v>
      </c>
      <c r="BM43" s="370" t="str">
        <f>新建!BP134</f>
        <v>乌恰镇</v>
      </c>
      <c r="BN43" s="370" t="str">
        <f>新建!BQ134</f>
        <v>博鲁什社区
多斯都克社区
坎久干社区</v>
      </c>
      <c r="BO43" s="370" t="str">
        <f>新建!BR134</f>
        <v>到位援疆资金1440万</v>
      </c>
    </row>
    <row r="44" ht="42" customHeight="1" spans="1:67">
      <c r="A44" s="370">
        <f>新建!A135</f>
        <v>106</v>
      </c>
      <c r="B44" s="370">
        <f>新建!B135</f>
        <v>1</v>
      </c>
      <c r="C44" s="370" t="str">
        <f>新建!C135</f>
        <v>乌恰县</v>
      </c>
      <c r="D44" s="370">
        <f>新建!D135</f>
        <v>1</v>
      </c>
      <c r="E44" s="370">
        <f>新建!E135</f>
        <v>1250</v>
      </c>
      <c r="F44" s="370" t="str">
        <f>新建!F135</f>
        <v>乌恰县卡拉贝利小学等5所小学运动场运动场建设项目</v>
      </c>
      <c r="G44" s="370" t="str">
        <f>新建!G135</f>
        <v>提升改造5所学校运动场，铺设塑胶跑道内圈设置人工草坪及相关配套设施</v>
      </c>
      <c r="H44" s="370">
        <f>新建!H135</f>
        <v>1250</v>
      </c>
      <c r="I44" s="370">
        <f>新建!I135</f>
        <v>0</v>
      </c>
      <c r="J44" s="370">
        <f>新建!J135</f>
        <v>1250</v>
      </c>
      <c r="K44" s="370">
        <f>新建!K135</f>
        <v>1</v>
      </c>
      <c r="L44" s="370">
        <f>新建!L135</f>
        <v>1</v>
      </c>
      <c r="M44" s="370">
        <f>新建!M135</f>
        <v>1</v>
      </c>
      <c r="N44" s="370">
        <f>新建!N135</f>
        <v>1</v>
      </c>
      <c r="O44" s="370">
        <f>新建!O135</f>
        <v>1</v>
      </c>
      <c r="P44" s="370">
        <f>新建!P135</f>
        <v>0</v>
      </c>
      <c r="Q44" s="370">
        <f>新建!Q135</f>
        <v>1</v>
      </c>
      <c r="R44" s="370">
        <f>新建!R135</f>
        <v>0</v>
      </c>
      <c r="S44" s="370">
        <f>新建!T135</f>
        <v>0</v>
      </c>
      <c r="T44" s="370">
        <f>新建!V135</f>
        <v>1</v>
      </c>
      <c r="U44" s="370">
        <f>新建!W135</f>
        <v>1250</v>
      </c>
      <c r="V44" s="370">
        <f>新建!X135</f>
        <v>1250</v>
      </c>
      <c r="W44" s="370">
        <f>新建!Y135</f>
        <v>0</v>
      </c>
      <c r="X44" s="370">
        <f>新建!Z135</f>
        <v>1250</v>
      </c>
      <c r="Y44" s="370">
        <f>新建!AA135</f>
        <v>1250</v>
      </c>
      <c r="Z44" s="381">
        <f>新建!AB135</f>
        <v>1</v>
      </c>
      <c r="AA44" s="370">
        <f>新建!AC135</f>
        <v>1250</v>
      </c>
      <c r="AB44" s="370">
        <f>新建!AD135</f>
        <v>1</v>
      </c>
      <c r="AC44" s="370">
        <f>新建!AE135</f>
        <v>1180</v>
      </c>
      <c r="AD44" s="370">
        <f>新建!AF135</f>
        <v>0</v>
      </c>
      <c r="AE44" s="370">
        <f>新建!AG135</f>
        <v>937.5</v>
      </c>
      <c r="AF44" s="370">
        <f>新建!AH135</f>
        <v>312.5</v>
      </c>
      <c r="AG44" s="389">
        <f>新建!AI135</f>
        <v>44696</v>
      </c>
      <c r="AH44" s="370">
        <f>新建!AJ135</f>
        <v>1</v>
      </c>
      <c r="AI44" s="370">
        <f>新建!AK135</f>
        <v>0</v>
      </c>
      <c r="AJ44" s="370">
        <f>新建!AL135</f>
        <v>30</v>
      </c>
      <c r="AK44" s="370">
        <f>新建!AM135</f>
        <v>30</v>
      </c>
      <c r="AL44" s="370">
        <f>新建!AN135</f>
        <v>1</v>
      </c>
      <c r="AM44" s="370" t="str">
        <f>新建!AO135</f>
        <v>已完工。</v>
      </c>
      <c r="AN44" s="370">
        <f>新建!AP135</f>
        <v>0</v>
      </c>
      <c r="AO44" s="370">
        <f>新建!AQ135</f>
        <v>0</v>
      </c>
      <c r="AP44" s="370">
        <f>新建!AR135</f>
        <v>0</v>
      </c>
      <c r="AQ44" s="370">
        <f>新建!AS135</f>
        <v>0</v>
      </c>
      <c r="AR44" s="370">
        <f>新建!AT135</f>
        <v>0</v>
      </c>
      <c r="AS44" s="370">
        <f>新建!AU135</f>
        <v>1250</v>
      </c>
      <c r="AT44" s="370">
        <f>新建!AV135</f>
        <v>1250</v>
      </c>
      <c r="AU44" s="370">
        <f>新建!AW135</f>
        <v>0</v>
      </c>
      <c r="AV44" s="370">
        <f>新建!AX135</f>
        <v>0</v>
      </c>
      <c r="AW44" s="370">
        <f>新建!AY135</f>
        <v>0</v>
      </c>
      <c r="AX44" s="370">
        <f>新建!AZ135</f>
        <v>0</v>
      </c>
      <c r="AY44" s="370">
        <f>新建!BA135</f>
        <v>0</v>
      </c>
      <c r="AZ44" s="370">
        <f>新建!BB135</f>
        <v>0</v>
      </c>
      <c r="BA44" s="370">
        <f>新建!BC135</f>
        <v>0</v>
      </c>
      <c r="BB44" s="370">
        <f>新建!BD135</f>
        <v>0</v>
      </c>
      <c r="BC44" s="370" t="str">
        <f>新建!BF135</f>
        <v>教育专班</v>
      </c>
      <c r="BD44" s="370" t="str">
        <f>新建!BG135</f>
        <v>州教育局</v>
      </c>
      <c r="BE44" s="370" t="str">
        <f>新建!BH135</f>
        <v>阿依古丽·白仙阿里</v>
      </c>
      <c r="BF44" s="370" t="str">
        <f>新建!BI135</f>
        <v>乌恰县</v>
      </c>
      <c r="BG44" s="370" t="str">
        <f>新建!BJ135</f>
        <v>巴合提古丽·杰恩比</v>
      </c>
      <c r="BH44" s="370" t="str">
        <f>新建!BK135</f>
        <v>乌恰县教育局</v>
      </c>
      <c r="BI44" s="370" t="str">
        <f>新建!BL135</f>
        <v>李军光</v>
      </c>
      <c r="BJ44" s="370">
        <f>新建!BM135</f>
        <v>15209089908</v>
      </c>
      <c r="BK44" s="370">
        <f>新建!BN135</f>
        <v>0</v>
      </c>
      <c r="BL44" s="370">
        <f>新建!BO135</f>
        <v>0</v>
      </c>
      <c r="BM44" s="370">
        <f>新建!BP135</f>
        <v>0</v>
      </c>
      <c r="BN44" s="370">
        <f>新建!BQ135</f>
        <v>0</v>
      </c>
      <c r="BO44" s="370" t="str">
        <f>新建!BR135</f>
        <v>争取中央资金</v>
      </c>
    </row>
    <row r="45" ht="42" customHeight="1" spans="1:67">
      <c r="A45" s="370">
        <f>新建!A141</f>
        <v>111</v>
      </c>
      <c r="B45" s="370">
        <f>新建!B141</f>
        <v>1</v>
      </c>
      <c r="C45" s="370" t="str">
        <f>新建!C141</f>
        <v>乌恰县</v>
      </c>
      <c r="D45" s="370">
        <f>新建!D141</f>
        <v>1</v>
      </c>
      <c r="E45" s="370">
        <f>新建!E141</f>
        <v>2500</v>
      </c>
      <c r="F45" s="370" t="str">
        <f>新建!F141</f>
        <v>克州乌恰县人民医院传染病区建设项目</v>
      </c>
      <c r="G45" s="370" t="str">
        <f>新建!G141</f>
        <v>新建传染病区2460平方米配套附属设施建设</v>
      </c>
      <c r="H45" s="370">
        <f>新建!H141</f>
        <v>2500</v>
      </c>
      <c r="I45" s="370">
        <f>新建!I141</f>
        <v>0</v>
      </c>
      <c r="J45" s="370">
        <f>新建!J141</f>
        <v>2500</v>
      </c>
      <c r="K45" s="370">
        <f>新建!K141</f>
        <v>1</v>
      </c>
      <c r="L45" s="370">
        <f>新建!L141</f>
        <v>1</v>
      </c>
      <c r="M45" s="370">
        <f>新建!M141</f>
        <v>1</v>
      </c>
      <c r="N45" s="370">
        <f>新建!N141</f>
        <v>1</v>
      </c>
      <c r="O45" s="370">
        <f>新建!O141</f>
        <v>1</v>
      </c>
      <c r="P45" s="370">
        <f>新建!P141</f>
        <v>0</v>
      </c>
      <c r="Q45" s="370">
        <f>新建!Q141</f>
        <v>1</v>
      </c>
      <c r="R45" s="370">
        <f>新建!R141</f>
        <v>0</v>
      </c>
      <c r="S45" s="370">
        <f>新建!T141</f>
        <v>0</v>
      </c>
      <c r="T45" s="370">
        <f>新建!V141</f>
        <v>1</v>
      </c>
      <c r="U45" s="370">
        <f>新建!W141</f>
        <v>2500</v>
      </c>
      <c r="V45" s="370">
        <f>新建!X141</f>
        <v>2500</v>
      </c>
      <c r="W45" s="370">
        <f>新建!Y141</f>
        <v>0</v>
      </c>
      <c r="X45" s="370">
        <f>新建!Z141</f>
        <v>2500</v>
      </c>
      <c r="Y45" s="370">
        <f>新建!AA141</f>
        <v>1750</v>
      </c>
      <c r="Z45" s="381">
        <f>新建!AB141</f>
        <v>0.7</v>
      </c>
      <c r="AA45" s="370">
        <f>新建!AC141</f>
        <v>1800</v>
      </c>
      <c r="AB45" s="370">
        <f>新建!AD141</f>
        <v>1</v>
      </c>
      <c r="AC45" s="370">
        <f>新建!AE141</f>
        <v>992</v>
      </c>
      <c r="AD45" s="370">
        <f>新建!AF141</f>
        <v>0</v>
      </c>
      <c r="AE45" s="370">
        <f>新建!AG141</f>
        <v>1875</v>
      </c>
      <c r="AF45" s="370">
        <f>新建!AH141</f>
        <v>-125</v>
      </c>
      <c r="AG45" s="389">
        <f>新建!AI141</f>
        <v>44732</v>
      </c>
      <c r="AH45" s="370">
        <f>新建!AJ141</f>
        <v>1</v>
      </c>
      <c r="AI45" s="370">
        <f>新建!AK141</f>
        <v>0</v>
      </c>
      <c r="AJ45" s="370">
        <f>新建!AL141</f>
        <v>20</v>
      </c>
      <c r="AK45" s="370">
        <f>新建!AM141</f>
        <v>10</v>
      </c>
      <c r="AL45" s="370">
        <f>新建!AN141</f>
        <v>0.5</v>
      </c>
      <c r="AM45" s="370" t="str">
        <f>新建!AO141</f>
        <v>土建四层浇筑，完成工程总量的70%。</v>
      </c>
      <c r="AN45" s="370">
        <f>新建!AP141</f>
        <v>0</v>
      </c>
      <c r="AO45" s="370">
        <f>新建!AQ141</f>
        <v>0</v>
      </c>
      <c r="AP45" s="370">
        <f>新建!AR141</f>
        <v>0</v>
      </c>
      <c r="AQ45" s="370">
        <f>新建!AS141</f>
        <v>0</v>
      </c>
      <c r="AR45" s="370">
        <f>新建!AT141</f>
        <v>0</v>
      </c>
      <c r="AS45" s="370">
        <f>新建!AU141</f>
        <v>2500</v>
      </c>
      <c r="AT45" s="370">
        <f>新建!AV141</f>
        <v>2500</v>
      </c>
      <c r="AU45" s="370">
        <f>新建!AW141</f>
        <v>0</v>
      </c>
      <c r="AV45" s="370">
        <f>新建!AX141</f>
        <v>0</v>
      </c>
      <c r="AW45" s="370">
        <f>新建!AY141</f>
        <v>0</v>
      </c>
      <c r="AX45" s="370">
        <f>新建!AZ141</f>
        <v>0</v>
      </c>
      <c r="AY45" s="370">
        <f>新建!BA141</f>
        <v>0</v>
      </c>
      <c r="AZ45" s="370">
        <f>新建!BB141</f>
        <v>0</v>
      </c>
      <c r="BA45" s="370">
        <f>新建!BC141</f>
        <v>0</v>
      </c>
      <c r="BB45" s="370">
        <f>新建!BD141</f>
        <v>0</v>
      </c>
      <c r="BC45" s="370" t="str">
        <f>新建!BF141</f>
        <v>卫生专班</v>
      </c>
      <c r="BD45" s="370" t="str">
        <f>新建!BG141</f>
        <v>州卫健委</v>
      </c>
      <c r="BE45" s="370" t="str">
        <f>新建!BH141</f>
        <v>王良森</v>
      </c>
      <c r="BF45" s="370" t="str">
        <f>新建!BI141</f>
        <v>乌恰县</v>
      </c>
      <c r="BG45" s="370" t="str">
        <f>新建!BJ141</f>
        <v>巴合提古丽·杰恩比</v>
      </c>
      <c r="BH45" s="370" t="str">
        <f>新建!BK141</f>
        <v>乌恰县人民医院</v>
      </c>
      <c r="BI45" s="370" t="str">
        <f>新建!BL141</f>
        <v>陆华芳</v>
      </c>
      <c r="BJ45" s="370">
        <f>新建!BM141</f>
        <v>13579578181</v>
      </c>
      <c r="BK45" s="370">
        <f>新建!BN141</f>
        <v>0</v>
      </c>
      <c r="BL45" s="370">
        <f>新建!BO141</f>
        <v>0</v>
      </c>
      <c r="BM45" s="370">
        <f>新建!BP141</f>
        <v>0</v>
      </c>
      <c r="BN45" s="370">
        <f>新建!BQ141</f>
        <v>0</v>
      </c>
      <c r="BO45" s="370" t="str">
        <f>新建!BR141</f>
        <v>3.13到位中央预算内资金2500万</v>
      </c>
    </row>
    <row r="46" ht="42" customHeight="1" spans="1:67">
      <c r="A46" s="370">
        <f>新建!A177</f>
        <v>143</v>
      </c>
      <c r="B46" s="370">
        <f>新建!B177</f>
        <v>1</v>
      </c>
      <c r="C46" s="370" t="str">
        <f>新建!C177</f>
        <v>乌恰县</v>
      </c>
      <c r="D46" s="370">
        <f>新建!D177</f>
        <v>1</v>
      </c>
      <c r="E46" s="370">
        <f>新建!E177</f>
        <v>2000</v>
      </c>
      <c r="F46" s="370" t="str">
        <f>新建!F177</f>
        <v>乌恰县老旧小区外便民服务设施建设项目</v>
      </c>
      <c r="G46" s="370" t="str">
        <f>新建!G177</f>
        <v>新建便民服务设施1150平方米、对护城河人行道铺设无障碍路面18900平方米相关配套设施改造</v>
      </c>
      <c r="H46" s="370">
        <f>新建!H177</f>
        <v>2600</v>
      </c>
      <c r="I46" s="370">
        <f>新建!I177</f>
        <v>0</v>
      </c>
      <c r="J46" s="370">
        <f>新建!J177</f>
        <v>2100</v>
      </c>
      <c r="K46" s="370">
        <f>新建!K177</f>
        <v>1</v>
      </c>
      <c r="L46" s="370">
        <f>新建!L177</f>
        <v>1</v>
      </c>
      <c r="M46" s="370">
        <f>新建!M177</f>
        <v>1</v>
      </c>
      <c r="N46" s="370">
        <f>新建!N177</f>
        <v>1</v>
      </c>
      <c r="O46" s="370">
        <f>新建!O177</f>
        <v>1</v>
      </c>
      <c r="P46" s="370">
        <f>新建!P177</f>
        <v>0</v>
      </c>
      <c r="Q46" s="370">
        <f>新建!Q177</f>
        <v>1</v>
      </c>
      <c r="R46" s="370">
        <f>新建!R177</f>
        <v>0</v>
      </c>
      <c r="S46" s="370">
        <f>新建!T177</f>
        <v>0</v>
      </c>
      <c r="T46" s="370">
        <f>新建!V177</f>
        <v>1</v>
      </c>
      <c r="U46" s="370">
        <f>新建!W177</f>
        <v>2100</v>
      </c>
      <c r="V46" s="370">
        <f>新建!X177</f>
        <v>2100</v>
      </c>
      <c r="W46" s="370">
        <f>新建!Y177</f>
        <v>0</v>
      </c>
      <c r="X46" s="370">
        <f>新建!Z177</f>
        <v>2100</v>
      </c>
      <c r="Y46" s="370">
        <f>新建!AA177</f>
        <v>2150</v>
      </c>
      <c r="Z46" s="381">
        <f>新建!AB177</f>
        <v>1.02380952380952</v>
      </c>
      <c r="AA46" s="370">
        <f>新建!AC177</f>
        <v>2125</v>
      </c>
      <c r="AB46" s="370">
        <f>新建!AD177</f>
        <v>1</v>
      </c>
      <c r="AC46" s="370">
        <f>新建!AE177</f>
        <v>1606</v>
      </c>
      <c r="AD46" s="370">
        <f>新建!AF177</f>
        <v>0</v>
      </c>
      <c r="AE46" s="370">
        <f>新建!AG177</f>
        <v>1575</v>
      </c>
      <c r="AF46" s="370">
        <f>新建!AH177</f>
        <v>575</v>
      </c>
      <c r="AG46" s="389">
        <f>新建!AI177</f>
        <v>44680</v>
      </c>
      <c r="AH46" s="370">
        <f>新建!AJ177</f>
        <v>1</v>
      </c>
      <c r="AI46" s="370">
        <f>新建!AK177</f>
        <v>0</v>
      </c>
      <c r="AJ46" s="370">
        <f>新建!AL177</f>
        <v>20</v>
      </c>
      <c r="AK46" s="370">
        <f>新建!AM177</f>
        <v>20</v>
      </c>
      <c r="AL46" s="370">
        <f>新建!AN177</f>
        <v>1</v>
      </c>
      <c r="AM46" s="370" t="str">
        <f>新建!AO177</f>
        <v>已完成年度计划投资，目前正在开展玻璃栈道、厕所施工及安装塑胶跑道路灯等。</v>
      </c>
      <c r="AN46" s="370">
        <f>新建!AP177</f>
        <v>0</v>
      </c>
      <c r="AO46" s="370">
        <f>新建!AQ177</f>
        <v>0</v>
      </c>
      <c r="AP46" s="370">
        <f>新建!AR177</f>
        <v>0</v>
      </c>
      <c r="AQ46" s="370">
        <f>新建!AS177</f>
        <v>0</v>
      </c>
      <c r="AR46" s="370">
        <f>新建!AT177</f>
        <v>0</v>
      </c>
      <c r="AS46" s="370">
        <f>新建!AU177</f>
        <v>2100</v>
      </c>
      <c r="AT46" s="370">
        <f>新建!AV177</f>
        <v>0</v>
      </c>
      <c r="AU46" s="370">
        <f>新建!AW177</f>
        <v>0</v>
      </c>
      <c r="AV46" s="370">
        <f>新建!AX177</f>
        <v>100</v>
      </c>
      <c r="AW46" s="370">
        <f>新建!AY177</f>
        <v>0</v>
      </c>
      <c r="AX46" s="370">
        <f>新建!AZ177</f>
        <v>0</v>
      </c>
      <c r="AY46" s="370">
        <f>新建!BA177</f>
        <v>0</v>
      </c>
      <c r="AZ46" s="370">
        <f>新建!BB177</f>
        <v>2000</v>
      </c>
      <c r="BA46" s="370">
        <f>新建!BC177</f>
        <v>0</v>
      </c>
      <c r="BB46" s="370">
        <f>新建!BD177</f>
        <v>0</v>
      </c>
      <c r="BC46" s="370" t="str">
        <f>新建!BF177</f>
        <v>住房和城乡建设专班</v>
      </c>
      <c r="BD46" s="370" t="str">
        <f>新建!BG177</f>
        <v>州住建局</v>
      </c>
      <c r="BE46" s="370" t="str">
        <f>新建!BH177</f>
        <v>王海江</v>
      </c>
      <c r="BF46" s="370" t="str">
        <f>新建!BI177</f>
        <v>乌恰县</v>
      </c>
      <c r="BG46" s="370" t="str">
        <f>新建!BJ177</f>
        <v>杜鹏</v>
      </c>
      <c r="BH46" s="370" t="str">
        <f>新建!BK177</f>
        <v>乌恰县住建局</v>
      </c>
      <c r="BI46" s="370" t="str">
        <f>新建!BL177</f>
        <v>王建新</v>
      </c>
      <c r="BJ46" s="370">
        <f>新建!BM177</f>
        <v>13319088856</v>
      </c>
      <c r="BK46" s="370">
        <f>新建!BN177</f>
        <v>0</v>
      </c>
      <c r="BL46" s="370">
        <f>新建!BO177</f>
        <v>0</v>
      </c>
      <c r="BM46" s="370" t="str">
        <f>新建!BP177</f>
        <v>乌恰镇</v>
      </c>
      <c r="BN46" s="370" t="str">
        <f>新建!BQ177</f>
        <v>乌尔多社区、巴格恰社区、坎久干社区、博鲁什社区、多斯都克社区</v>
      </c>
      <c r="BO46" s="370" t="str">
        <f>新建!BR177</f>
        <v>5.24日储备转新建</v>
      </c>
    </row>
    <row r="47" ht="42" customHeight="1" spans="1:67">
      <c r="A47" s="370">
        <f>新建!A178</f>
        <v>144</v>
      </c>
      <c r="B47" s="370">
        <f>新建!B178</f>
        <v>1</v>
      </c>
      <c r="C47" s="370" t="str">
        <f>新建!C178</f>
        <v>乌恰县</v>
      </c>
      <c r="D47" s="370">
        <f>新建!D178</f>
        <v>1</v>
      </c>
      <c r="E47" s="370">
        <f>新建!E178</f>
        <v>18000</v>
      </c>
      <c r="F47" s="370" t="str">
        <f>新建!F178</f>
        <v>克州乌恰县城区供热设施改造项目</v>
      </c>
      <c r="G47" s="370" t="str">
        <f>新建!G178</f>
        <v>新建库房及锅炉自控中心2000平方米、锅炉房6座、换热站6座、DN150-500管线80公里、管沟20公里，采购锅炉11台、板换6套</v>
      </c>
      <c r="H47" s="370">
        <f>新建!H178</f>
        <v>22500</v>
      </c>
      <c r="I47" s="370">
        <f>新建!I178</f>
        <v>0</v>
      </c>
      <c r="J47" s="370">
        <f>新建!J178</f>
        <v>18000</v>
      </c>
      <c r="K47" s="370">
        <f>新建!K178</f>
        <v>1</v>
      </c>
      <c r="L47" s="370">
        <f>新建!L178</f>
        <v>1</v>
      </c>
      <c r="M47" s="370">
        <f>新建!M178</f>
        <v>1</v>
      </c>
      <c r="N47" s="370">
        <f>新建!N178</f>
        <v>1</v>
      </c>
      <c r="O47" s="370">
        <f>新建!O178</f>
        <v>1</v>
      </c>
      <c r="P47" s="370">
        <f>新建!P178</f>
        <v>0</v>
      </c>
      <c r="Q47" s="370">
        <f>新建!Q178</f>
        <v>1</v>
      </c>
      <c r="R47" s="370">
        <f>新建!R178</f>
        <v>0</v>
      </c>
      <c r="S47" s="370">
        <f>新建!T178</f>
        <v>0</v>
      </c>
      <c r="T47" s="370">
        <f>新建!V178</f>
        <v>1</v>
      </c>
      <c r="U47" s="370">
        <f>新建!W178</f>
        <v>18000</v>
      </c>
      <c r="V47" s="370">
        <f>新建!X178</f>
        <v>18000</v>
      </c>
      <c r="W47" s="370">
        <f>新建!Y178</f>
        <v>0</v>
      </c>
      <c r="X47" s="370">
        <f>新建!Z178</f>
        <v>18000</v>
      </c>
      <c r="Y47" s="370">
        <f>新建!AA178</f>
        <v>19150</v>
      </c>
      <c r="Z47" s="381">
        <f>新建!AB178</f>
        <v>1.06388888888889</v>
      </c>
      <c r="AA47" s="370">
        <f>新建!AC178</f>
        <v>19150</v>
      </c>
      <c r="AB47" s="370">
        <f>新建!AD178</f>
        <v>1</v>
      </c>
      <c r="AC47" s="370">
        <f>新建!AE178</f>
        <v>18723</v>
      </c>
      <c r="AD47" s="370">
        <f>新建!AF178</f>
        <v>0</v>
      </c>
      <c r="AE47" s="370">
        <f>新建!AG178</f>
        <v>13500</v>
      </c>
      <c r="AF47" s="370">
        <f>新建!AH178</f>
        <v>5650</v>
      </c>
      <c r="AG47" s="389">
        <f>新建!AI178</f>
        <v>44644</v>
      </c>
      <c r="AH47" s="370">
        <f>新建!AJ178</f>
        <v>1</v>
      </c>
      <c r="AI47" s="370">
        <f>新建!AK178</f>
        <v>0</v>
      </c>
      <c r="AJ47" s="370">
        <f>新建!AL178</f>
        <v>40</v>
      </c>
      <c r="AK47" s="370">
        <f>新建!AM178</f>
        <v>30</v>
      </c>
      <c r="AL47" s="370">
        <f>新建!AN178</f>
        <v>0.75</v>
      </c>
      <c r="AM47" s="370" t="str">
        <f>新建!AO178</f>
        <v>已完成年度计划投资，正在开展地坪恢复及锅炉调试等工作。</v>
      </c>
      <c r="AN47" s="370">
        <f>新建!AP178</f>
        <v>0</v>
      </c>
      <c r="AO47" s="370">
        <f>新建!AQ178</f>
        <v>0</v>
      </c>
      <c r="AP47" s="370">
        <f>新建!AR178</f>
        <v>0</v>
      </c>
      <c r="AQ47" s="370">
        <f>新建!AS178</f>
        <v>0</v>
      </c>
      <c r="AR47" s="370">
        <f>新建!AT178</f>
        <v>0</v>
      </c>
      <c r="AS47" s="370">
        <f>新建!AU178</f>
        <v>18000</v>
      </c>
      <c r="AT47" s="370">
        <f>新建!AV178</f>
        <v>0</v>
      </c>
      <c r="AU47" s="370">
        <f>新建!AW178</f>
        <v>0</v>
      </c>
      <c r="AV47" s="370">
        <f>新建!AX178</f>
        <v>2000</v>
      </c>
      <c r="AW47" s="370">
        <f>新建!AY178</f>
        <v>0</v>
      </c>
      <c r="AX47" s="370">
        <f>新建!AZ178</f>
        <v>0</v>
      </c>
      <c r="AY47" s="370">
        <f>新建!BA178</f>
        <v>16000</v>
      </c>
      <c r="AZ47" s="370">
        <f>新建!BB178</f>
        <v>0</v>
      </c>
      <c r="BA47" s="370">
        <f>新建!BC178</f>
        <v>0</v>
      </c>
      <c r="BB47" s="370">
        <f>新建!BD178</f>
        <v>0</v>
      </c>
      <c r="BC47" s="370" t="str">
        <f>新建!BF178</f>
        <v>住房和城乡建设专班</v>
      </c>
      <c r="BD47" s="370" t="str">
        <f>新建!BG178</f>
        <v>州住建局</v>
      </c>
      <c r="BE47" s="370" t="str">
        <f>新建!BH178</f>
        <v>王海江</v>
      </c>
      <c r="BF47" s="370" t="str">
        <f>新建!BI178</f>
        <v>乌恰县</v>
      </c>
      <c r="BG47" s="370" t="str">
        <f>新建!BJ178</f>
        <v>杜鹏</v>
      </c>
      <c r="BH47" s="370" t="str">
        <f>新建!BK178</f>
        <v>乌恰县住建局</v>
      </c>
      <c r="BI47" s="370" t="str">
        <f>新建!BL178</f>
        <v>王建新</v>
      </c>
      <c r="BJ47" s="370">
        <f>新建!BM178</f>
        <v>13319088856</v>
      </c>
      <c r="BK47" s="370">
        <f>新建!BN178</f>
        <v>0</v>
      </c>
      <c r="BL47" s="370">
        <f>新建!BO178</f>
        <v>0</v>
      </c>
      <c r="BM47" s="370" t="str">
        <f>新建!BP178</f>
        <v>乌恰镇</v>
      </c>
      <c r="BN47" s="370" t="str">
        <f>新建!BQ178</f>
        <v>乌尔多社区、巴格恰社区、坎久干社区、博鲁什社区、多斯都克社区</v>
      </c>
      <c r="BO47" s="370" t="str">
        <f>新建!BR178</f>
        <v>到位专项债资金6000万</v>
      </c>
    </row>
    <row r="48" ht="42" customHeight="1" spans="1:67">
      <c r="A48" s="370">
        <f>新建!A179</f>
        <v>145</v>
      </c>
      <c r="B48" s="370">
        <f>新建!B179</f>
        <v>1</v>
      </c>
      <c r="C48" s="370" t="str">
        <f>新建!C179</f>
        <v>乌恰县</v>
      </c>
      <c r="D48" s="370">
        <f>新建!D179</f>
        <v>1</v>
      </c>
      <c r="E48" s="370">
        <f>新建!E179</f>
        <v>2000</v>
      </c>
      <c r="F48" s="370" t="str">
        <f>新建!F179</f>
        <v>克州乌恰县园林育苗基地建设项目</v>
      </c>
      <c r="G48" s="370" t="str">
        <f>新建!G179</f>
        <v>新建育苗基地一处，新建中水提升管线、水渠4公里，提升泵房一座及附属配套设施</v>
      </c>
      <c r="H48" s="370">
        <f>新建!H179</f>
        <v>2600</v>
      </c>
      <c r="I48" s="370">
        <f>新建!I179</f>
        <v>0</v>
      </c>
      <c r="J48" s="370">
        <f>新建!J179</f>
        <v>2100</v>
      </c>
      <c r="K48" s="370">
        <f>新建!K179</f>
        <v>1</v>
      </c>
      <c r="L48" s="370">
        <f>新建!L179</f>
        <v>1</v>
      </c>
      <c r="M48" s="370">
        <f>新建!M179</f>
        <v>1</v>
      </c>
      <c r="N48" s="370">
        <f>新建!N179</f>
        <v>1</v>
      </c>
      <c r="O48" s="370">
        <f>新建!O179</f>
        <v>1</v>
      </c>
      <c r="P48" s="370">
        <f>新建!P179</f>
        <v>0</v>
      </c>
      <c r="Q48" s="370">
        <f>新建!Q179</f>
        <v>1</v>
      </c>
      <c r="R48" s="370">
        <f>新建!R179</f>
        <v>0</v>
      </c>
      <c r="S48" s="370">
        <f>新建!T179</f>
        <v>1</v>
      </c>
      <c r="T48" s="370">
        <f>新建!V179</f>
        <v>1</v>
      </c>
      <c r="U48" s="370">
        <f>新建!W179</f>
        <v>2100</v>
      </c>
      <c r="V48" s="370">
        <f>新建!X179</f>
        <v>2100</v>
      </c>
      <c r="W48" s="370">
        <f>新建!Y179</f>
        <v>2100</v>
      </c>
      <c r="X48" s="370">
        <f>新建!Z179</f>
        <v>2100</v>
      </c>
      <c r="Y48" s="370">
        <f>新建!AA179</f>
        <v>1400</v>
      </c>
      <c r="Z48" s="381">
        <f>新建!AB179</f>
        <v>0.666666666666667</v>
      </c>
      <c r="AA48" s="370">
        <f>新建!AC179</f>
        <v>2100</v>
      </c>
      <c r="AB48" s="370">
        <f>新建!AD179</f>
        <v>1</v>
      </c>
      <c r="AC48" s="370">
        <f>新建!AE179</f>
        <v>0</v>
      </c>
      <c r="AD48" s="370">
        <f>新建!AF179</f>
        <v>0</v>
      </c>
      <c r="AE48" s="370">
        <f>新建!AG179</f>
        <v>1575</v>
      </c>
      <c r="AF48" s="370">
        <f>新建!AH179</f>
        <v>-175</v>
      </c>
      <c r="AG48" s="389">
        <f>新建!AI179</f>
        <v>44740</v>
      </c>
      <c r="AH48" s="370">
        <f>新建!AJ179</f>
        <v>1</v>
      </c>
      <c r="AI48" s="370">
        <f>新建!AK179</f>
        <v>0</v>
      </c>
      <c r="AJ48" s="370">
        <f>新建!AL179</f>
        <v>20</v>
      </c>
      <c r="AK48" s="370">
        <f>新建!AM179</f>
        <v>20</v>
      </c>
      <c r="AL48" s="370">
        <f>新建!AN179</f>
        <v>1</v>
      </c>
      <c r="AM48" s="370" t="str">
        <f>新建!AO179</f>
        <v>已完成育苗分区施工，管理用房正在绑扎板墙模板，焊接中水管线，设备基础正在施工</v>
      </c>
      <c r="AN48" s="370">
        <f>新建!AP179</f>
        <v>0</v>
      </c>
      <c r="AO48" s="370">
        <f>新建!AQ179</f>
        <v>0</v>
      </c>
      <c r="AP48" s="370">
        <f>新建!AR179</f>
        <v>0</v>
      </c>
      <c r="AQ48" s="370">
        <f>新建!AS179</f>
        <v>0</v>
      </c>
      <c r="AR48" s="370">
        <f>新建!AT179</f>
        <v>0</v>
      </c>
      <c r="AS48" s="370">
        <f>新建!AU179</f>
        <v>2100</v>
      </c>
      <c r="AT48" s="370">
        <f>新建!AV179</f>
        <v>0</v>
      </c>
      <c r="AU48" s="370">
        <f>新建!AW179</f>
        <v>0</v>
      </c>
      <c r="AV48" s="370">
        <f>新建!AX179</f>
        <v>100</v>
      </c>
      <c r="AW48" s="370">
        <f>新建!AY179</f>
        <v>0</v>
      </c>
      <c r="AX48" s="370">
        <f>新建!AZ179</f>
        <v>0</v>
      </c>
      <c r="AY48" s="370">
        <f>新建!BA179</f>
        <v>2000</v>
      </c>
      <c r="AZ48" s="370">
        <f>新建!BB179</f>
        <v>0</v>
      </c>
      <c r="BA48" s="370">
        <f>新建!BC179</f>
        <v>0</v>
      </c>
      <c r="BB48" s="370">
        <f>新建!BD179</f>
        <v>0</v>
      </c>
      <c r="BC48" s="370" t="str">
        <f>新建!BF179</f>
        <v>住房和城乡建设专班</v>
      </c>
      <c r="BD48" s="370" t="str">
        <f>新建!BG179</f>
        <v>州住建局</v>
      </c>
      <c r="BE48" s="370" t="str">
        <f>新建!BH179</f>
        <v>王海江</v>
      </c>
      <c r="BF48" s="370" t="str">
        <f>新建!BI179</f>
        <v>乌恰县</v>
      </c>
      <c r="BG48" s="370" t="str">
        <f>新建!BJ179</f>
        <v>杜鹏</v>
      </c>
      <c r="BH48" s="370" t="str">
        <f>新建!BK179</f>
        <v>乌恰县住建局</v>
      </c>
      <c r="BI48" s="370" t="str">
        <f>新建!BL179</f>
        <v>王建新</v>
      </c>
      <c r="BJ48" s="370">
        <f>新建!BM179</f>
        <v>13319088856</v>
      </c>
      <c r="BK48" s="370">
        <f>新建!BN179</f>
        <v>0</v>
      </c>
      <c r="BL48" s="370">
        <f>新建!BO179</f>
        <v>0</v>
      </c>
      <c r="BM48" s="370" t="str">
        <f>新建!BP179</f>
        <v>黑孜苇乡</v>
      </c>
      <c r="BN48" s="370" t="str">
        <f>新建!BQ179</f>
        <v>库勒阿日克村</v>
      </c>
      <c r="BO48" s="370" t="str">
        <f>新建!BR179</f>
        <v>专项债计划申请第二批</v>
      </c>
    </row>
    <row r="49" ht="42" customHeight="1" spans="1:67">
      <c r="A49" s="370">
        <f>新建!A180</f>
        <v>146</v>
      </c>
      <c r="B49" s="370">
        <f>新建!B180</f>
        <v>1</v>
      </c>
      <c r="C49" s="370" t="str">
        <f>新建!C180</f>
        <v>乌恰县</v>
      </c>
      <c r="D49" s="370">
        <f>新建!D180</f>
        <v>1</v>
      </c>
      <c r="E49" s="370">
        <f>新建!E180</f>
        <v>1000</v>
      </c>
      <c r="F49" s="370" t="str">
        <f>新建!F180</f>
        <v>克州乌恰县生活垃圾处理中心改扩建项目</v>
      </c>
      <c r="G49" s="370" t="str">
        <f>新建!G180</f>
        <v>铺设路面2.5公里及配套附属设施建设</v>
      </c>
      <c r="H49" s="370">
        <f>新建!H180</f>
        <v>1300</v>
      </c>
      <c r="I49" s="370">
        <f>新建!I180</f>
        <v>0</v>
      </c>
      <c r="J49" s="370">
        <f>新建!J180</f>
        <v>1100</v>
      </c>
      <c r="K49" s="370">
        <f>新建!K180</f>
        <v>1</v>
      </c>
      <c r="L49" s="370">
        <f>新建!L180</f>
        <v>1</v>
      </c>
      <c r="M49" s="370">
        <f>新建!M180</f>
        <v>1</v>
      </c>
      <c r="N49" s="370">
        <f>新建!N180</f>
        <v>1</v>
      </c>
      <c r="O49" s="370">
        <f>新建!O180</f>
        <v>1</v>
      </c>
      <c r="P49" s="370">
        <f>新建!P180</f>
        <v>0</v>
      </c>
      <c r="Q49" s="370">
        <f>新建!Q180</f>
        <v>1</v>
      </c>
      <c r="R49" s="370">
        <f>新建!R180</f>
        <v>0</v>
      </c>
      <c r="S49" s="370">
        <f>新建!T180</f>
        <v>0</v>
      </c>
      <c r="T49" s="370">
        <f>新建!V180</f>
        <v>1</v>
      </c>
      <c r="U49" s="370">
        <f>新建!W180</f>
        <v>1100</v>
      </c>
      <c r="V49" s="370">
        <f>新建!X180</f>
        <v>1100</v>
      </c>
      <c r="W49" s="370">
        <f>新建!Y180</f>
        <v>0</v>
      </c>
      <c r="X49" s="370">
        <f>新建!Z180</f>
        <v>1100</v>
      </c>
      <c r="Y49" s="370">
        <f>新建!AA180</f>
        <v>979</v>
      </c>
      <c r="Z49" s="381">
        <f>新建!AB180</f>
        <v>0.89</v>
      </c>
      <c r="AA49" s="370">
        <f>新建!AC180</f>
        <v>1100</v>
      </c>
      <c r="AB49" s="370">
        <f>新建!AD180</f>
        <v>1</v>
      </c>
      <c r="AC49" s="370">
        <f>新建!AE180</f>
        <v>980</v>
      </c>
      <c r="AD49" s="370">
        <f>新建!AF180</f>
        <v>0</v>
      </c>
      <c r="AE49" s="370">
        <f>新建!AG180</f>
        <v>825</v>
      </c>
      <c r="AF49" s="370">
        <f>新建!AH180</f>
        <v>154</v>
      </c>
      <c r="AG49" s="389">
        <f>新建!AI180</f>
        <v>44630</v>
      </c>
      <c r="AH49" s="370">
        <f>新建!AJ180</f>
        <v>1</v>
      </c>
      <c r="AI49" s="370">
        <f>新建!AK180</f>
        <v>0</v>
      </c>
      <c r="AJ49" s="370">
        <f>新建!AL180</f>
        <v>20</v>
      </c>
      <c r="AK49" s="370">
        <f>新建!AM180</f>
        <v>20</v>
      </c>
      <c r="AL49" s="370">
        <f>新建!AN180</f>
        <v>1</v>
      </c>
      <c r="AM49" s="370" t="str">
        <f>新建!AO180</f>
        <v>完成工程总量的89%，目前正在开展垃圾填埋场库房施工。</v>
      </c>
      <c r="AN49" s="370">
        <f>新建!AP180</f>
        <v>0</v>
      </c>
      <c r="AO49" s="370">
        <f>新建!AQ180</f>
        <v>0</v>
      </c>
      <c r="AP49" s="370">
        <f>新建!AR180</f>
        <v>0</v>
      </c>
      <c r="AQ49" s="370">
        <f>新建!AS180</f>
        <v>0</v>
      </c>
      <c r="AR49" s="370">
        <f>新建!AT180</f>
        <v>0</v>
      </c>
      <c r="AS49" s="370">
        <f>新建!AU180</f>
        <v>1100</v>
      </c>
      <c r="AT49" s="370">
        <f>新建!AV180</f>
        <v>0</v>
      </c>
      <c r="AU49" s="370">
        <f>新建!AW180</f>
        <v>0</v>
      </c>
      <c r="AV49" s="370">
        <f>新建!AX180</f>
        <v>100</v>
      </c>
      <c r="AW49" s="370">
        <f>新建!AY180</f>
        <v>0</v>
      </c>
      <c r="AX49" s="370">
        <f>新建!AZ180</f>
        <v>0</v>
      </c>
      <c r="AY49" s="370">
        <f>新建!BA180</f>
        <v>1000</v>
      </c>
      <c r="AZ49" s="370">
        <f>新建!BB180</f>
        <v>0</v>
      </c>
      <c r="BA49" s="370">
        <f>新建!BC180</f>
        <v>0</v>
      </c>
      <c r="BB49" s="370">
        <f>新建!BD180</f>
        <v>0</v>
      </c>
      <c r="BC49" s="370" t="str">
        <f>新建!BF180</f>
        <v>住房和城乡建设专班</v>
      </c>
      <c r="BD49" s="370" t="str">
        <f>新建!BG180</f>
        <v>州住建局</v>
      </c>
      <c r="BE49" s="370" t="str">
        <f>新建!BH180</f>
        <v>王海江</v>
      </c>
      <c r="BF49" s="370" t="str">
        <f>新建!BI180</f>
        <v>乌恰县</v>
      </c>
      <c r="BG49" s="370" t="str">
        <f>新建!BJ180</f>
        <v>杜鹏</v>
      </c>
      <c r="BH49" s="370" t="str">
        <f>新建!BK180</f>
        <v>乌恰县住建局</v>
      </c>
      <c r="BI49" s="370" t="str">
        <f>新建!BL180</f>
        <v>王建新</v>
      </c>
      <c r="BJ49" s="370">
        <f>新建!BM180</f>
        <v>13319088856</v>
      </c>
      <c r="BK49" s="370" t="str">
        <f>新建!BN180</f>
        <v>乌恰县天源市政工程有限责任公司  陈斌</v>
      </c>
      <c r="BL49" s="370">
        <f>新建!BO180</f>
        <v>18100727888</v>
      </c>
      <c r="BM49" s="370" t="str">
        <f>新建!BP180</f>
        <v>乌恰镇</v>
      </c>
      <c r="BN49" s="370" t="str">
        <f>新建!BQ180</f>
        <v>库勒阿日克村</v>
      </c>
      <c r="BO49" s="370" t="str">
        <f>新建!BR180</f>
        <v>到位专项债资金1000万</v>
      </c>
    </row>
    <row r="50" ht="42" customHeight="1" spans="1:67">
      <c r="A50" s="370">
        <f>新建!A181</f>
        <v>147</v>
      </c>
      <c r="B50" s="370">
        <f>新建!B181</f>
        <v>1</v>
      </c>
      <c r="C50" s="370" t="str">
        <f>新建!C181</f>
        <v>乌恰县</v>
      </c>
      <c r="D50" s="370">
        <f>新建!D181</f>
        <v>1</v>
      </c>
      <c r="E50" s="370">
        <f>新建!E181</f>
        <v>2000</v>
      </c>
      <c r="F50" s="370" t="str">
        <f>新建!F181</f>
        <v>克州乌恰县自来水厂提升改造建设项目</v>
      </c>
      <c r="G50" s="370" t="str">
        <f>新建!G181</f>
        <v>提升改造厂区内暖气管道、污水沉淀池，新建化验室1座沉淀池及配套附属设施建设</v>
      </c>
      <c r="H50" s="370">
        <f>新建!H181</f>
        <v>2600</v>
      </c>
      <c r="I50" s="370">
        <f>新建!I181</f>
        <v>0</v>
      </c>
      <c r="J50" s="370">
        <f>新建!J181</f>
        <v>2100</v>
      </c>
      <c r="K50" s="370">
        <f>新建!K181</f>
        <v>1</v>
      </c>
      <c r="L50" s="370">
        <f>新建!L181</f>
        <v>1</v>
      </c>
      <c r="M50" s="370">
        <f>新建!M181</f>
        <v>1</v>
      </c>
      <c r="N50" s="370">
        <f>新建!N181</f>
        <v>1</v>
      </c>
      <c r="O50" s="370">
        <f>新建!O181</f>
        <v>1</v>
      </c>
      <c r="P50" s="370">
        <f>新建!P181</f>
        <v>0</v>
      </c>
      <c r="Q50" s="370">
        <f>新建!Q181</f>
        <v>1</v>
      </c>
      <c r="R50" s="370">
        <f>新建!R181</f>
        <v>0</v>
      </c>
      <c r="S50" s="370">
        <f>新建!T181</f>
        <v>0</v>
      </c>
      <c r="T50" s="370">
        <f>新建!V181</f>
        <v>1</v>
      </c>
      <c r="U50" s="370">
        <f>新建!W181</f>
        <v>2100</v>
      </c>
      <c r="V50" s="370">
        <f>新建!X181</f>
        <v>2100</v>
      </c>
      <c r="W50" s="370">
        <f>新建!Y181</f>
        <v>0</v>
      </c>
      <c r="X50" s="370">
        <f>新建!Z181</f>
        <v>2100</v>
      </c>
      <c r="Y50" s="370">
        <f>新建!AA181</f>
        <v>2350</v>
      </c>
      <c r="Z50" s="381">
        <f>新建!AB181</f>
        <v>1.11904761904762</v>
      </c>
      <c r="AA50" s="370">
        <f>新建!AC181</f>
        <v>2396</v>
      </c>
      <c r="AB50" s="370">
        <f>新建!AD181</f>
        <v>1</v>
      </c>
      <c r="AC50" s="370">
        <f>新建!AE181</f>
        <v>2396</v>
      </c>
      <c r="AD50" s="370">
        <f>新建!AF181</f>
        <v>0</v>
      </c>
      <c r="AE50" s="370">
        <f>新建!AG181</f>
        <v>1575</v>
      </c>
      <c r="AF50" s="370">
        <f>新建!AH181</f>
        <v>775</v>
      </c>
      <c r="AG50" s="389">
        <f>新建!AI181</f>
        <v>44634</v>
      </c>
      <c r="AH50" s="370">
        <f>新建!AJ181</f>
        <v>1</v>
      </c>
      <c r="AI50" s="370">
        <f>新建!AK181</f>
        <v>0</v>
      </c>
      <c r="AJ50" s="370">
        <f>新建!AL181</f>
        <v>30</v>
      </c>
      <c r="AK50" s="370">
        <f>新建!AM181</f>
        <v>30</v>
      </c>
      <c r="AL50" s="370">
        <f>新建!AN181</f>
        <v>1</v>
      </c>
      <c r="AM50" s="370" t="str">
        <f>新建!AO181</f>
        <v>已完工。</v>
      </c>
      <c r="AN50" s="370">
        <f>新建!AP181</f>
        <v>0</v>
      </c>
      <c r="AO50" s="370">
        <f>新建!AQ181</f>
        <v>0</v>
      </c>
      <c r="AP50" s="370">
        <f>新建!AR181</f>
        <v>0</v>
      </c>
      <c r="AQ50" s="370">
        <f>新建!AS181</f>
        <v>0</v>
      </c>
      <c r="AR50" s="370">
        <f>新建!AT181</f>
        <v>0</v>
      </c>
      <c r="AS50" s="370">
        <f>新建!AU181</f>
        <v>2100</v>
      </c>
      <c r="AT50" s="370">
        <f>新建!AV181</f>
        <v>0</v>
      </c>
      <c r="AU50" s="370">
        <f>新建!AW181</f>
        <v>0</v>
      </c>
      <c r="AV50" s="370">
        <f>新建!AX181</f>
        <v>100</v>
      </c>
      <c r="AW50" s="370">
        <f>新建!AY181</f>
        <v>0</v>
      </c>
      <c r="AX50" s="370">
        <f>新建!AZ181</f>
        <v>0</v>
      </c>
      <c r="AY50" s="370">
        <f>新建!BA181</f>
        <v>2000</v>
      </c>
      <c r="AZ50" s="370">
        <f>新建!BB181</f>
        <v>0</v>
      </c>
      <c r="BA50" s="370">
        <f>新建!BC181</f>
        <v>0</v>
      </c>
      <c r="BB50" s="370">
        <f>新建!BD181</f>
        <v>0</v>
      </c>
      <c r="BC50" s="370" t="str">
        <f>新建!BF181</f>
        <v>住房和城乡建设专班</v>
      </c>
      <c r="BD50" s="370" t="str">
        <f>新建!BG181</f>
        <v>州住建局</v>
      </c>
      <c r="BE50" s="370" t="str">
        <f>新建!BH181</f>
        <v>王海江</v>
      </c>
      <c r="BF50" s="370" t="str">
        <f>新建!BI181</f>
        <v>乌恰县</v>
      </c>
      <c r="BG50" s="370" t="str">
        <f>新建!BJ181</f>
        <v>杜鹏</v>
      </c>
      <c r="BH50" s="370" t="str">
        <f>新建!BK181</f>
        <v>乌恰县住建局</v>
      </c>
      <c r="BI50" s="370" t="str">
        <f>新建!BL181</f>
        <v>王建新</v>
      </c>
      <c r="BJ50" s="370">
        <f>新建!BM181</f>
        <v>13319088856</v>
      </c>
      <c r="BK50" s="370" t="str">
        <f>新建!BN181</f>
        <v>乌恰县就业创业市政有限责任公司  黎亮</v>
      </c>
      <c r="BL50" s="370">
        <f>新建!BO181</f>
        <v>13667591166</v>
      </c>
      <c r="BM50" s="370" t="str">
        <f>新建!BP181</f>
        <v>乌恰镇</v>
      </c>
      <c r="BN50" s="370" t="str">
        <f>新建!BQ181</f>
        <v>也克铁热克村</v>
      </c>
      <c r="BO50" s="370" t="str">
        <f>新建!BR181</f>
        <v>到位专项债资金2000万</v>
      </c>
    </row>
    <row r="51" ht="42" customHeight="1" spans="1:67">
      <c r="A51" s="370">
        <f>新建!A182</f>
        <v>148</v>
      </c>
      <c r="B51" s="370">
        <f>新建!B182</f>
        <v>1</v>
      </c>
      <c r="C51" s="370" t="str">
        <f>新建!C182</f>
        <v>乌恰县</v>
      </c>
      <c r="D51" s="370">
        <f>新建!D182</f>
        <v>1</v>
      </c>
      <c r="E51" s="370">
        <f>新建!E182</f>
        <v>5000</v>
      </c>
      <c r="F51" s="370" t="str">
        <f>新建!F182</f>
        <v>乌恰县供排水雨污分流提升改造项目</v>
      </c>
      <c r="G51" s="370" t="str">
        <f>新建!G182</f>
        <v>提升改造排水管网15公里及配套附属设施建设</v>
      </c>
      <c r="H51" s="370">
        <f>新建!H182</f>
        <v>6800</v>
      </c>
      <c r="I51" s="370">
        <f>新建!I182</f>
        <v>0</v>
      </c>
      <c r="J51" s="370">
        <f>新建!J182</f>
        <v>5300</v>
      </c>
      <c r="K51" s="370">
        <f>新建!K182</f>
        <v>1</v>
      </c>
      <c r="L51" s="370">
        <f>新建!L182</f>
        <v>1</v>
      </c>
      <c r="M51" s="370">
        <f>新建!M182</f>
        <v>1</v>
      </c>
      <c r="N51" s="370">
        <f>新建!N182</f>
        <v>1</v>
      </c>
      <c r="O51" s="370">
        <f>新建!O182</f>
        <v>1</v>
      </c>
      <c r="P51" s="370">
        <f>新建!P182</f>
        <v>0</v>
      </c>
      <c r="Q51" s="370">
        <f>新建!Q182</f>
        <v>1</v>
      </c>
      <c r="R51" s="370">
        <f>新建!R182</f>
        <v>0</v>
      </c>
      <c r="S51" s="370">
        <f>新建!T182</f>
        <v>0</v>
      </c>
      <c r="T51" s="370">
        <f>新建!V182</f>
        <v>1</v>
      </c>
      <c r="U51" s="370">
        <f>新建!W182</f>
        <v>5300</v>
      </c>
      <c r="V51" s="370">
        <f>新建!X182</f>
        <v>5300</v>
      </c>
      <c r="W51" s="370">
        <f>新建!Y182</f>
        <v>0</v>
      </c>
      <c r="X51" s="370">
        <f>新建!Z182</f>
        <v>5300</v>
      </c>
      <c r="Y51" s="370">
        <f>新建!AA182</f>
        <v>3700</v>
      </c>
      <c r="Z51" s="381">
        <f>新建!AB182</f>
        <v>0.69811320754717</v>
      </c>
      <c r="AA51" s="370">
        <f>新建!AC182</f>
        <v>5300</v>
      </c>
      <c r="AB51" s="370">
        <f>新建!AD182</f>
        <v>1</v>
      </c>
      <c r="AC51" s="370">
        <f>新建!AE182</f>
        <v>3247</v>
      </c>
      <c r="AD51" s="370">
        <f>新建!AF182</f>
        <v>0</v>
      </c>
      <c r="AE51" s="370">
        <f>新建!AG182</f>
        <v>3975</v>
      </c>
      <c r="AF51" s="370">
        <f>新建!AH182</f>
        <v>-275</v>
      </c>
      <c r="AG51" s="389">
        <f>新建!AI182</f>
        <v>44741</v>
      </c>
      <c r="AH51" s="370">
        <f>新建!AJ182</f>
        <v>1</v>
      </c>
      <c r="AI51" s="370">
        <f>新建!AK182</f>
        <v>0</v>
      </c>
      <c r="AJ51" s="370">
        <f>新建!AL182</f>
        <v>20</v>
      </c>
      <c r="AK51" s="370">
        <f>新建!AM182</f>
        <v>20</v>
      </c>
      <c r="AL51" s="370">
        <f>新建!AN182</f>
        <v>1</v>
      </c>
      <c r="AM51" s="370" t="str">
        <f>新建!AO182</f>
        <v>完成工程总量的68%，目前正在开展应急池打桩，绿化管网开挖，供水管网焊接等工作。</v>
      </c>
      <c r="AN51" s="370">
        <f>新建!AP182</f>
        <v>0</v>
      </c>
      <c r="AO51" s="370">
        <f>新建!AQ182</f>
        <v>0</v>
      </c>
      <c r="AP51" s="370">
        <f>新建!AR182</f>
        <v>0</v>
      </c>
      <c r="AQ51" s="370">
        <f>新建!AS182</f>
        <v>0</v>
      </c>
      <c r="AR51" s="370">
        <f>新建!AT182</f>
        <v>0</v>
      </c>
      <c r="AS51" s="370">
        <f>新建!AU182</f>
        <v>5300</v>
      </c>
      <c r="AT51" s="370">
        <f>新建!AV182</f>
        <v>0</v>
      </c>
      <c r="AU51" s="370">
        <f>新建!AW182</f>
        <v>0</v>
      </c>
      <c r="AV51" s="370">
        <f>新建!AX182</f>
        <v>300</v>
      </c>
      <c r="AW51" s="370">
        <f>新建!AY182</f>
        <v>0</v>
      </c>
      <c r="AX51" s="370">
        <f>新建!AZ182</f>
        <v>0</v>
      </c>
      <c r="AY51" s="370">
        <f>新建!BA182</f>
        <v>5000</v>
      </c>
      <c r="AZ51" s="370">
        <f>新建!BB182</f>
        <v>0</v>
      </c>
      <c r="BA51" s="370">
        <f>新建!BC182</f>
        <v>0</v>
      </c>
      <c r="BB51" s="370">
        <f>新建!BD182</f>
        <v>0</v>
      </c>
      <c r="BC51" s="370" t="str">
        <f>新建!BF182</f>
        <v>住房和城乡建设专班</v>
      </c>
      <c r="BD51" s="370" t="str">
        <f>新建!BG182</f>
        <v>州住建局</v>
      </c>
      <c r="BE51" s="370" t="str">
        <f>新建!BH182</f>
        <v>王海江</v>
      </c>
      <c r="BF51" s="370" t="str">
        <f>新建!BI182</f>
        <v>乌恰县</v>
      </c>
      <c r="BG51" s="370" t="str">
        <f>新建!BJ182</f>
        <v>杜鹏</v>
      </c>
      <c r="BH51" s="370" t="str">
        <f>新建!BK182</f>
        <v>乌恰县住建局</v>
      </c>
      <c r="BI51" s="370" t="str">
        <f>新建!BL182</f>
        <v>王建新</v>
      </c>
      <c r="BJ51" s="370">
        <f>新建!BM182</f>
        <v>13319088856</v>
      </c>
      <c r="BK51" s="370">
        <f>新建!BN182</f>
        <v>0</v>
      </c>
      <c r="BL51" s="370">
        <f>新建!BO182</f>
        <v>0</v>
      </c>
      <c r="BM51" s="370">
        <f>新建!BP182</f>
        <v>0</v>
      </c>
      <c r="BN51" s="370" t="str">
        <f>新建!BQ182</f>
        <v>乌尔多社区、巴格恰社区、坎久干社区、博鲁什社区、多斯都克社区</v>
      </c>
      <c r="BO51" s="370" t="str">
        <f>新建!BR182</f>
        <v>计划申请第二批专项债</v>
      </c>
    </row>
    <row r="52" ht="42" customHeight="1" spans="1:67">
      <c r="A52" s="370">
        <f>新建!A183</f>
        <v>149</v>
      </c>
      <c r="B52" s="370">
        <f>新建!B183</f>
        <v>1</v>
      </c>
      <c r="C52" s="370" t="str">
        <f>新建!C183</f>
        <v>乌恰县</v>
      </c>
      <c r="D52" s="370">
        <f>新建!D183</f>
        <v>1</v>
      </c>
      <c r="E52" s="370">
        <f>新建!E183</f>
        <v>5416</v>
      </c>
      <c r="F52" s="370" t="str">
        <f>新建!F183</f>
        <v>克州乌恰县城东市政道路建设项目</v>
      </c>
      <c r="G52" s="370" t="str">
        <f>新建!G183</f>
        <v>改扩建城东道路4公里</v>
      </c>
      <c r="H52" s="370">
        <f>新建!H183</f>
        <v>8000</v>
      </c>
      <c r="I52" s="370">
        <f>新建!I183</f>
        <v>0</v>
      </c>
      <c r="J52" s="370">
        <f>新建!J183</f>
        <v>4000</v>
      </c>
      <c r="K52" s="370">
        <f>新建!K183</f>
        <v>1</v>
      </c>
      <c r="L52" s="370">
        <f>新建!L183</f>
        <v>1</v>
      </c>
      <c r="M52" s="370">
        <f>新建!M183</f>
        <v>1</v>
      </c>
      <c r="N52" s="370">
        <f>新建!N183</f>
        <v>1</v>
      </c>
      <c r="O52" s="370">
        <f>新建!O183</f>
        <v>1</v>
      </c>
      <c r="P52" s="370">
        <f>新建!P183</f>
        <v>0</v>
      </c>
      <c r="Q52" s="370">
        <f>新建!Q183</f>
        <v>1</v>
      </c>
      <c r="R52" s="370">
        <f>新建!R183</f>
        <v>0</v>
      </c>
      <c r="S52" s="370">
        <f>新建!T183</f>
        <v>0</v>
      </c>
      <c r="T52" s="370">
        <f>新建!V183</f>
        <v>1</v>
      </c>
      <c r="U52" s="370">
        <f>新建!W183</f>
        <v>4000</v>
      </c>
      <c r="V52" s="370">
        <f>新建!X183</f>
        <v>4000</v>
      </c>
      <c r="W52" s="370">
        <f>新建!Y183</f>
        <v>0</v>
      </c>
      <c r="X52" s="370">
        <f>新建!Z183</f>
        <v>4000</v>
      </c>
      <c r="Y52" s="370">
        <f>新建!AA183</f>
        <v>6550</v>
      </c>
      <c r="Z52" s="381">
        <f>新建!AB183</f>
        <v>1.6375</v>
      </c>
      <c r="AA52" s="370">
        <f>新建!AC183</f>
        <v>6550</v>
      </c>
      <c r="AB52" s="370">
        <f>新建!AD183</f>
        <v>1</v>
      </c>
      <c r="AC52" s="370">
        <f>新建!AE183</f>
        <v>6356</v>
      </c>
      <c r="AD52" s="370">
        <f>新建!AF183</f>
        <v>0</v>
      </c>
      <c r="AE52" s="370">
        <f>新建!AG183</f>
        <v>3000</v>
      </c>
      <c r="AF52" s="370">
        <f>新建!AH183</f>
        <v>3550</v>
      </c>
      <c r="AG52" s="389">
        <f>新建!AI183</f>
        <v>44736</v>
      </c>
      <c r="AH52" s="370">
        <f>新建!AJ183</f>
        <v>1</v>
      </c>
      <c r="AI52" s="370">
        <f>新建!AK183</f>
        <v>0</v>
      </c>
      <c r="AJ52" s="370">
        <f>新建!AL183</f>
        <v>20</v>
      </c>
      <c r="AK52" s="370">
        <f>新建!AM183</f>
        <v>20</v>
      </c>
      <c r="AL52" s="370">
        <f>新建!AN183</f>
        <v>1</v>
      </c>
      <c r="AM52" s="370" t="str">
        <f>新建!AO183</f>
        <v>已完成年度计划投资，目前正在开展回填及路面平整等工作。</v>
      </c>
      <c r="AN52" s="370">
        <f>新建!AP183</f>
        <v>0</v>
      </c>
      <c r="AO52" s="370">
        <f>新建!AQ183</f>
        <v>0</v>
      </c>
      <c r="AP52" s="370">
        <f>新建!AR183</f>
        <v>0</v>
      </c>
      <c r="AQ52" s="370">
        <f>新建!AS183</f>
        <v>0</v>
      </c>
      <c r="AR52" s="370">
        <f>新建!AT183</f>
        <v>0</v>
      </c>
      <c r="AS52" s="370">
        <f>新建!AU183</f>
        <v>4000</v>
      </c>
      <c r="AT52" s="370">
        <f>新建!AV183</f>
        <v>0</v>
      </c>
      <c r="AU52" s="370">
        <f>新建!AW183</f>
        <v>0</v>
      </c>
      <c r="AV52" s="370">
        <f>新建!AX183</f>
        <v>4000</v>
      </c>
      <c r="AW52" s="370">
        <f>新建!AY183</f>
        <v>0</v>
      </c>
      <c r="AX52" s="370">
        <f>新建!AZ183</f>
        <v>0</v>
      </c>
      <c r="AY52" s="370">
        <f>新建!BA183</f>
        <v>0</v>
      </c>
      <c r="AZ52" s="370">
        <f>新建!BB183</f>
        <v>0</v>
      </c>
      <c r="BA52" s="370">
        <f>新建!BC183</f>
        <v>0</v>
      </c>
      <c r="BB52" s="370">
        <f>新建!BD183</f>
        <v>0</v>
      </c>
      <c r="BC52" s="370" t="str">
        <f>新建!BF183</f>
        <v>住房和城乡建设专班</v>
      </c>
      <c r="BD52" s="370" t="str">
        <f>新建!BG183</f>
        <v>州住建局</v>
      </c>
      <c r="BE52" s="370" t="str">
        <f>新建!BH183</f>
        <v>王海江</v>
      </c>
      <c r="BF52" s="370" t="str">
        <f>新建!BI183</f>
        <v>乌恰县</v>
      </c>
      <c r="BG52" s="370" t="str">
        <f>新建!BJ183</f>
        <v>杜鹏</v>
      </c>
      <c r="BH52" s="370" t="str">
        <f>新建!BK183</f>
        <v>乌恰县住建局</v>
      </c>
      <c r="BI52" s="370" t="str">
        <f>新建!BL183</f>
        <v>王建新</v>
      </c>
      <c r="BJ52" s="370">
        <f>新建!BM183</f>
        <v>13319088856</v>
      </c>
      <c r="BK52" s="370">
        <f>新建!BN183</f>
        <v>0</v>
      </c>
      <c r="BL52" s="370">
        <f>新建!BO183</f>
        <v>0</v>
      </c>
      <c r="BM52" s="370">
        <f>新建!BP183</f>
        <v>0</v>
      </c>
      <c r="BN52" s="370">
        <f>新建!BQ183</f>
        <v>0</v>
      </c>
      <c r="BO52" s="370" t="str">
        <f>新建!BR183</f>
        <v>到位2000万一般债第一批。</v>
      </c>
    </row>
    <row r="53" ht="42" customHeight="1" spans="1:67">
      <c r="A53" s="370">
        <f>新建!A184</f>
        <v>150</v>
      </c>
      <c r="B53" s="370">
        <f>新建!B184</f>
        <v>1</v>
      </c>
      <c r="C53" s="370" t="str">
        <f>新建!C184</f>
        <v>乌恰县</v>
      </c>
      <c r="D53" s="370">
        <f>新建!D184</f>
        <v>1</v>
      </c>
      <c r="E53" s="370">
        <f>新建!E184</f>
        <v>750</v>
      </c>
      <c r="F53" s="370" t="str">
        <f>新建!F184</f>
        <v>乌恰县波斯坦铁列克乡居鲁克巴什村、马热加尼库木村污水治理项目</v>
      </c>
      <c r="G53" s="370" t="str">
        <f>新建!G184</f>
        <v>新建排污管网5.9公里，化粪池5座及配套附属设施</v>
      </c>
      <c r="H53" s="370">
        <f>新建!H184</f>
        <v>750</v>
      </c>
      <c r="I53" s="370">
        <f>新建!I184</f>
        <v>0</v>
      </c>
      <c r="J53" s="370">
        <f>新建!J184</f>
        <v>750</v>
      </c>
      <c r="K53" s="370">
        <f>新建!K184</f>
        <v>1</v>
      </c>
      <c r="L53" s="370">
        <f>新建!L184</f>
        <v>1</v>
      </c>
      <c r="M53" s="370">
        <f>新建!M184</f>
        <v>1</v>
      </c>
      <c r="N53" s="370">
        <f>新建!N184</f>
        <v>1</v>
      </c>
      <c r="O53" s="370">
        <f>新建!O184</f>
        <v>1</v>
      </c>
      <c r="P53" s="370">
        <f>新建!P184</f>
        <v>0</v>
      </c>
      <c r="Q53" s="370">
        <f>新建!Q184</f>
        <v>1</v>
      </c>
      <c r="R53" s="370">
        <f>新建!R184</f>
        <v>0</v>
      </c>
      <c r="S53" s="370">
        <f>新建!T184</f>
        <v>0</v>
      </c>
      <c r="T53" s="370">
        <f>新建!V184</f>
        <v>1</v>
      </c>
      <c r="U53" s="370">
        <f>新建!W184</f>
        <v>750</v>
      </c>
      <c r="V53" s="370">
        <f>新建!X184</f>
        <v>750</v>
      </c>
      <c r="W53" s="370">
        <f>新建!Y184</f>
        <v>0</v>
      </c>
      <c r="X53" s="370">
        <f>新建!Z184</f>
        <v>750</v>
      </c>
      <c r="Y53" s="370">
        <f>新建!AA184</f>
        <v>750</v>
      </c>
      <c r="Z53" s="381">
        <f>新建!AB184</f>
        <v>1</v>
      </c>
      <c r="AA53" s="370">
        <f>新建!AC184</f>
        <v>750</v>
      </c>
      <c r="AB53" s="370">
        <f>新建!AD184</f>
        <v>1</v>
      </c>
      <c r="AC53" s="370">
        <f>新建!AE184</f>
        <v>637</v>
      </c>
      <c r="AD53" s="370">
        <f>新建!AF184</f>
        <v>0</v>
      </c>
      <c r="AE53" s="370">
        <f>新建!AG184</f>
        <v>562.5</v>
      </c>
      <c r="AF53" s="370">
        <f>新建!AH184</f>
        <v>187.5</v>
      </c>
      <c r="AG53" s="389">
        <f>新建!AI184</f>
        <v>44630</v>
      </c>
      <c r="AH53" s="370">
        <f>新建!AJ184</f>
        <v>1</v>
      </c>
      <c r="AI53" s="370">
        <f>新建!AK184</f>
        <v>0</v>
      </c>
      <c r="AJ53" s="370">
        <f>新建!AL184</f>
        <v>20</v>
      </c>
      <c r="AK53" s="370">
        <f>新建!AM184</f>
        <v>20</v>
      </c>
      <c r="AL53" s="370">
        <f>新建!AN184</f>
        <v>1</v>
      </c>
      <c r="AM53" s="370" t="str">
        <f>新建!AO184</f>
        <v>已完工。</v>
      </c>
      <c r="AN53" s="370">
        <f>新建!AP184</f>
        <v>0</v>
      </c>
      <c r="AO53" s="370">
        <f>新建!AQ184</f>
        <v>0</v>
      </c>
      <c r="AP53" s="370">
        <f>新建!AR184</f>
        <v>0</v>
      </c>
      <c r="AQ53" s="370">
        <f>新建!AS184</f>
        <v>0</v>
      </c>
      <c r="AR53" s="370">
        <f>新建!AT184</f>
        <v>0</v>
      </c>
      <c r="AS53" s="370">
        <f>新建!AU184</f>
        <v>750</v>
      </c>
      <c r="AT53" s="370">
        <f>新建!AV184</f>
        <v>0</v>
      </c>
      <c r="AU53" s="370">
        <f>新建!AW184</f>
        <v>0</v>
      </c>
      <c r="AV53" s="370">
        <f>新建!AX184</f>
        <v>0</v>
      </c>
      <c r="AW53" s="370">
        <f>新建!AY184</f>
        <v>750</v>
      </c>
      <c r="AX53" s="370">
        <f>新建!AZ184</f>
        <v>0</v>
      </c>
      <c r="AY53" s="370">
        <f>新建!BA184</f>
        <v>0</v>
      </c>
      <c r="AZ53" s="370">
        <f>新建!BB184</f>
        <v>0</v>
      </c>
      <c r="BA53" s="370">
        <f>新建!BC184</f>
        <v>0</v>
      </c>
      <c r="BB53" s="370">
        <f>新建!BD184</f>
        <v>0</v>
      </c>
      <c r="BC53" s="370" t="str">
        <f>新建!BF184</f>
        <v>住房和城乡建设专班</v>
      </c>
      <c r="BD53" s="370" t="str">
        <f>新建!BG184</f>
        <v>州生态环境局</v>
      </c>
      <c r="BE53" s="370" t="str">
        <f>新建!BH184</f>
        <v>哈力比业提·阿布都卡德尔</v>
      </c>
      <c r="BF53" s="370" t="str">
        <f>新建!BI184</f>
        <v>乌恰县</v>
      </c>
      <c r="BG53" s="370" t="str">
        <f>新建!BJ184</f>
        <v>杜鹏</v>
      </c>
      <c r="BH53" s="370" t="str">
        <f>新建!BK184</f>
        <v>乌恰县波斯坦铁列克乡人民政府</v>
      </c>
      <c r="BI53" s="370" t="str">
        <f>新建!BL184</f>
        <v>努尔买买提·吾不力哈斯木</v>
      </c>
      <c r="BJ53" s="370">
        <f>新建!BM184</f>
        <v>18209089779</v>
      </c>
      <c r="BK53" s="370" t="str">
        <f>新建!BN184</f>
        <v>重庆紫晶建设工程有限公司
罗建平</v>
      </c>
      <c r="BL53" s="370">
        <f>新建!BO184</f>
        <v>13779608818</v>
      </c>
      <c r="BM53" s="370" t="str">
        <f>新建!BP184</f>
        <v>波斯坦铁列克乡</v>
      </c>
      <c r="BN53" s="370" t="str">
        <f>新建!BQ184</f>
        <v>居鲁克巴什村、马热加尼库木村</v>
      </c>
      <c r="BO53" s="370" t="str">
        <f>新建!BR184</f>
        <v>到位乡村振兴资金750万</v>
      </c>
    </row>
    <row r="54" ht="42" customHeight="1" spans="1:67">
      <c r="A54" s="370">
        <f>新建!A185</f>
        <v>151</v>
      </c>
      <c r="B54" s="370">
        <f>新建!B185</f>
        <v>1</v>
      </c>
      <c r="C54" s="370" t="str">
        <f>新建!C185</f>
        <v>乌恰县</v>
      </c>
      <c r="D54" s="370">
        <f>新建!D185</f>
        <v>1</v>
      </c>
      <c r="E54" s="370">
        <f>新建!E185</f>
        <v>950</v>
      </c>
      <c r="F54" s="370" t="str">
        <f>新建!F185</f>
        <v>乌恰县黑孜苇乡污水治理项目</v>
      </c>
      <c r="G54" s="370" t="str">
        <f>新建!G185</f>
        <v>新建排污管道17.2公里，化粪池1座及配套附属设施</v>
      </c>
      <c r="H54" s="370">
        <f>新建!H185</f>
        <v>950</v>
      </c>
      <c r="I54" s="370">
        <f>新建!I185</f>
        <v>0</v>
      </c>
      <c r="J54" s="370">
        <f>新建!J185</f>
        <v>950</v>
      </c>
      <c r="K54" s="370">
        <f>新建!K185</f>
        <v>1</v>
      </c>
      <c r="L54" s="370">
        <f>新建!L185</f>
        <v>1</v>
      </c>
      <c r="M54" s="370">
        <f>新建!M185</f>
        <v>1</v>
      </c>
      <c r="N54" s="370">
        <f>新建!N185</f>
        <v>1</v>
      </c>
      <c r="O54" s="370">
        <f>新建!O185</f>
        <v>1</v>
      </c>
      <c r="P54" s="370">
        <f>新建!P185</f>
        <v>0</v>
      </c>
      <c r="Q54" s="370">
        <f>新建!Q185</f>
        <v>1</v>
      </c>
      <c r="R54" s="370">
        <f>新建!R185</f>
        <v>0</v>
      </c>
      <c r="S54" s="370">
        <f>新建!T185</f>
        <v>0</v>
      </c>
      <c r="T54" s="370">
        <f>新建!V185</f>
        <v>1</v>
      </c>
      <c r="U54" s="370">
        <f>新建!W185</f>
        <v>950</v>
      </c>
      <c r="V54" s="370">
        <f>新建!X185</f>
        <v>950</v>
      </c>
      <c r="W54" s="370">
        <f>新建!Y185</f>
        <v>0</v>
      </c>
      <c r="X54" s="370">
        <f>新建!Z185</f>
        <v>950</v>
      </c>
      <c r="Y54" s="370">
        <f>新建!AA185</f>
        <v>950</v>
      </c>
      <c r="Z54" s="381">
        <f>新建!AB185</f>
        <v>1</v>
      </c>
      <c r="AA54" s="370">
        <f>新建!AC185</f>
        <v>950</v>
      </c>
      <c r="AB54" s="370">
        <f>新建!AD185</f>
        <v>1</v>
      </c>
      <c r="AC54" s="370">
        <f>新建!AE185</f>
        <v>636</v>
      </c>
      <c r="AD54" s="370">
        <f>新建!AF185</f>
        <v>0</v>
      </c>
      <c r="AE54" s="370">
        <f>新建!AG185</f>
        <v>712.5</v>
      </c>
      <c r="AF54" s="370">
        <f>新建!AH185</f>
        <v>237.5</v>
      </c>
      <c r="AG54" s="389">
        <f>新建!AI185</f>
        <v>44669</v>
      </c>
      <c r="AH54" s="370">
        <f>新建!AJ185</f>
        <v>1</v>
      </c>
      <c r="AI54" s="370">
        <f>新建!AK185</f>
        <v>0</v>
      </c>
      <c r="AJ54" s="370">
        <f>新建!AL185</f>
        <v>20</v>
      </c>
      <c r="AK54" s="370">
        <f>新建!AM185</f>
        <v>20</v>
      </c>
      <c r="AL54" s="370">
        <f>新建!AN185</f>
        <v>1</v>
      </c>
      <c r="AM54" s="370" t="str">
        <f>新建!AO185</f>
        <v>已完工。</v>
      </c>
      <c r="AN54" s="370">
        <f>新建!AP185</f>
        <v>0</v>
      </c>
      <c r="AO54" s="370">
        <f>新建!AQ185</f>
        <v>0</v>
      </c>
      <c r="AP54" s="370">
        <f>新建!AR185</f>
        <v>0</v>
      </c>
      <c r="AQ54" s="370">
        <f>新建!AS185</f>
        <v>0</v>
      </c>
      <c r="AR54" s="370">
        <f>新建!AT185</f>
        <v>0</v>
      </c>
      <c r="AS54" s="370">
        <f>新建!AU185</f>
        <v>950</v>
      </c>
      <c r="AT54" s="370">
        <f>新建!AV185</f>
        <v>0</v>
      </c>
      <c r="AU54" s="370">
        <f>新建!AW185</f>
        <v>0</v>
      </c>
      <c r="AV54" s="370">
        <f>新建!AX185</f>
        <v>0</v>
      </c>
      <c r="AW54" s="370">
        <f>新建!AY185</f>
        <v>950</v>
      </c>
      <c r="AX54" s="370">
        <f>新建!AZ185</f>
        <v>0</v>
      </c>
      <c r="AY54" s="370">
        <f>新建!BA185</f>
        <v>0</v>
      </c>
      <c r="AZ54" s="370">
        <f>新建!BB185</f>
        <v>0</v>
      </c>
      <c r="BA54" s="370">
        <f>新建!BC185</f>
        <v>0</v>
      </c>
      <c r="BB54" s="370">
        <f>新建!BD185</f>
        <v>0</v>
      </c>
      <c r="BC54" s="370" t="str">
        <f>新建!BF185</f>
        <v>住房和城乡建设专班</v>
      </c>
      <c r="BD54" s="370" t="str">
        <f>新建!BG185</f>
        <v>州生态环境局</v>
      </c>
      <c r="BE54" s="370" t="str">
        <f>新建!BH185</f>
        <v>哈力比业提·阿布都卡德尔</v>
      </c>
      <c r="BF54" s="370" t="str">
        <f>新建!BI185</f>
        <v>乌恰县</v>
      </c>
      <c r="BG54" s="370" t="str">
        <f>新建!BJ185</f>
        <v>杜鹏</v>
      </c>
      <c r="BH54" s="370" t="str">
        <f>新建!BK185</f>
        <v>乌恰县黑孜苇乡人民政府</v>
      </c>
      <c r="BI54" s="370" t="str">
        <f>新建!BL185</f>
        <v>巴合提亚尔·托克托库力</v>
      </c>
      <c r="BJ54" s="370">
        <f>新建!BM185</f>
        <v>18997699100</v>
      </c>
      <c r="BK54" s="370" t="str">
        <f>新建!BN185</f>
        <v>刘杰</v>
      </c>
      <c r="BL54" s="370">
        <f>新建!BO185</f>
        <v>13551808021</v>
      </c>
      <c r="BM54" s="370" t="str">
        <f>新建!BP185</f>
        <v>黑孜苇乡</v>
      </c>
      <c r="BN54" s="370" t="str">
        <f>新建!BQ185</f>
        <v>库勒阿日克村、也克铁热克村</v>
      </c>
      <c r="BO54" s="370" t="str">
        <f>新建!BR185</f>
        <v>总投资调整为950万，资金已到位</v>
      </c>
    </row>
    <row r="55" ht="42" customHeight="1" spans="1:67">
      <c r="A55" s="370">
        <f>新建!A193</f>
        <v>158</v>
      </c>
      <c r="B55" s="370">
        <f>新建!B193</f>
        <v>1</v>
      </c>
      <c r="C55" s="370" t="str">
        <f>新建!C193</f>
        <v>乌恰县</v>
      </c>
      <c r="D55" s="370">
        <f>新建!D193</f>
        <v>1</v>
      </c>
      <c r="E55" s="370">
        <f>新建!E193</f>
        <v>5000</v>
      </c>
      <c r="F55" s="370" t="str">
        <f>新建!F193</f>
        <v>乌恰县江苏产业园建设项目</v>
      </c>
      <c r="G55" s="370" t="str">
        <f>新建!G193</f>
        <v>新建厂房3座，约2.4万平方米及配套附属设施建设</v>
      </c>
      <c r="H55" s="370">
        <f>新建!H193</f>
        <v>10000</v>
      </c>
      <c r="I55" s="370">
        <f>新建!I193</f>
        <v>0</v>
      </c>
      <c r="J55" s="370">
        <f>新建!J193</f>
        <v>5500</v>
      </c>
      <c r="K55" s="370">
        <f>新建!K193</f>
        <v>1</v>
      </c>
      <c r="L55" s="370">
        <f>新建!L193</f>
        <v>1</v>
      </c>
      <c r="M55" s="370">
        <f>新建!M193</f>
        <v>1</v>
      </c>
      <c r="N55" s="370">
        <f>新建!N193</f>
        <v>1</v>
      </c>
      <c r="O55" s="370">
        <f>新建!O193</f>
        <v>1</v>
      </c>
      <c r="P55" s="370">
        <f>新建!P193</f>
        <v>0</v>
      </c>
      <c r="Q55" s="370">
        <f>新建!Q193</f>
        <v>1</v>
      </c>
      <c r="R55" s="370">
        <f>新建!R193</f>
        <v>0</v>
      </c>
      <c r="S55" s="370">
        <f>新建!T193</f>
        <v>0</v>
      </c>
      <c r="T55" s="370">
        <f>新建!V193</f>
        <v>1</v>
      </c>
      <c r="U55" s="370">
        <f>新建!W193</f>
        <v>5500</v>
      </c>
      <c r="V55" s="370">
        <f>新建!X193</f>
        <v>5500</v>
      </c>
      <c r="W55" s="370">
        <f>新建!Y193</f>
        <v>0</v>
      </c>
      <c r="X55" s="370">
        <f>新建!Z193</f>
        <v>5500</v>
      </c>
      <c r="Y55" s="370">
        <f>新建!AA193</f>
        <v>5500</v>
      </c>
      <c r="Z55" s="381">
        <f>新建!AB193</f>
        <v>1</v>
      </c>
      <c r="AA55" s="370">
        <f>新建!AC193</f>
        <v>5500</v>
      </c>
      <c r="AB55" s="370">
        <f>新建!AD193</f>
        <v>1</v>
      </c>
      <c r="AC55" s="370">
        <f>新建!AE193</f>
        <v>5161</v>
      </c>
      <c r="AD55" s="370">
        <f>新建!AF193</f>
        <v>0</v>
      </c>
      <c r="AE55" s="370">
        <f>新建!AG193</f>
        <v>4125</v>
      </c>
      <c r="AF55" s="370">
        <f>新建!AH193</f>
        <v>1375</v>
      </c>
      <c r="AG55" s="389">
        <f>新建!AI193</f>
        <v>44646</v>
      </c>
      <c r="AH55" s="370">
        <f>新建!AJ193</f>
        <v>1</v>
      </c>
      <c r="AI55" s="370">
        <f>新建!AK193</f>
        <v>0</v>
      </c>
      <c r="AJ55" s="370">
        <f>新建!AL193</f>
        <v>50</v>
      </c>
      <c r="AK55" s="370">
        <f>新建!AM193</f>
        <v>50</v>
      </c>
      <c r="AL55" s="370">
        <f>新建!AN193</f>
        <v>1</v>
      </c>
      <c r="AM55" s="370" t="str">
        <f>新建!AO193</f>
        <v>已完工。</v>
      </c>
      <c r="AN55" s="370">
        <f>新建!AP193</f>
        <v>0</v>
      </c>
      <c r="AO55" s="370">
        <f>新建!AQ193</f>
        <v>0</v>
      </c>
      <c r="AP55" s="370">
        <f>新建!AR193</f>
        <v>0</v>
      </c>
      <c r="AQ55" s="370">
        <f>新建!AS193</f>
        <v>0</v>
      </c>
      <c r="AR55" s="370">
        <f>新建!AT193</f>
        <v>0</v>
      </c>
      <c r="AS55" s="370">
        <f>新建!AU193</f>
        <v>5500</v>
      </c>
      <c r="AT55" s="370">
        <f>新建!AV193</f>
        <v>0</v>
      </c>
      <c r="AU55" s="370">
        <f>新建!AW193</f>
        <v>0</v>
      </c>
      <c r="AV55" s="370">
        <f>新建!AX193</f>
        <v>0</v>
      </c>
      <c r="AW55" s="370">
        <f>新建!AY193</f>
        <v>0</v>
      </c>
      <c r="AX55" s="370">
        <f>新建!AZ193</f>
        <v>500</v>
      </c>
      <c r="AY55" s="370">
        <f>新建!BA193</f>
        <v>0</v>
      </c>
      <c r="AZ55" s="370">
        <f>新建!BB193</f>
        <v>0</v>
      </c>
      <c r="BA55" s="370">
        <f>新建!BC193</f>
        <v>5000</v>
      </c>
      <c r="BB55" s="370">
        <f>新建!BD193</f>
        <v>0</v>
      </c>
      <c r="BC55" s="370" t="str">
        <f>新建!BF193</f>
        <v>产业专班</v>
      </c>
      <c r="BD55" s="370" t="str">
        <f>新建!BG193</f>
        <v>州工信局</v>
      </c>
      <c r="BE55" s="370" t="str">
        <f>新建!BH193</f>
        <v>刘鹏</v>
      </c>
      <c r="BF55" s="370" t="str">
        <f>新建!BI193</f>
        <v>乌恰县</v>
      </c>
      <c r="BG55" s="370" t="str">
        <f>新建!BJ193</f>
        <v>杜鹏</v>
      </c>
      <c r="BH55" s="370" t="str">
        <f>新建!BK193</f>
        <v>乌恰县商信局</v>
      </c>
      <c r="BI55" s="370" t="str">
        <f>新建!BL193</f>
        <v>谢恒勤</v>
      </c>
      <c r="BJ55" s="370">
        <f>新建!BM193</f>
        <v>13899493969</v>
      </c>
      <c r="BK55" s="370" t="str">
        <f>新建!BN193</f>
        <v>李红明</v>
      </c>
      <c r="BL55" s="370">
        <f>新建!BO193</f>
        <v>13505110665</v>
      </c>
      <c r="BM55" s="370" t="str">
        <f>新建!BP193</f>
        <v>阿图什</v>
      </c>
      <c r="BN55" s="370" t="str">
        <f>新建!BQ193</f>
        <v>苏州路
工业园区</v>
      </c>
      <c r="BO55" s="370" t="str">
        <f>新建!BR193</f>
        <v>5.24日储备转新建</v>
      </c>
    </row>
    <row r="56" ht="42" customHeight="1" spans="1:67">
      <c r="A56" s="370">
        <f>新建!A203</f>
        <v>165</v>
      </c>
      <c r="B56" s="370">
        <f>新建!B203</f>
        <v>1</v>
      </c>
      <c r="C56" s="370" t="str">
        <f>新建!C203</f>
        <v>乌恰县</v>
      </c>
      <c r="D56" s="370">
        <f>新建!D203</f>
        <v>1</v>
      </c>
      <c r="E56" s="370">
        <f>新建!E203</f>
        <v>1619</v>
      </c>
      <c r="F56" s="370" t="str">
        <f>新建!F203</f>
        <v>克州乌恰县康苏独立工矿区老旧小区改造建设项目</v>
      </c>
      <c r="G56" s="370" t="str">
        <f>新建!G203</f>
        <v>提升改造老旧小区的室外供水、排水、供热、电力等基础配套设施</v>
      </c>
      <c r="H56" s="370">
        <f>新建!H203</f>
        <v>1650</v>
      </c>
      <c r="I56" s="370">
        <f>新建!I203</f>
        <v>0</v>
      </c>
      <c r="J56" s="370">
        <f>新建!J203</f>
        <v>1619</v>
      </c>
      <c r="K56" s="370">
        <f>新建!K203</f>
        <v>1</v>
      </c>
      <c r="L56" s="370">
        <f>新建!L203</f>
        <v>1</v>
      </c>
      <c r="M56" s="370">
        <f>新建!M203</f>
        <v>1</v>
      </c>
      <c r="N56" s="370">
        <f>新建!N203</f>
        <v>1</v>
      </c>
      <c r="O56" s="370">
        <f>新建!O203</f>
        <v>1</v>
      </c>
      <c r="P56" s="370">
        <f>新建!P203</f>
        <v>0</v>
      </c>
      <c r="Q56" s="370">
        <f>新建!Q203</f>
        <v>1</v>
      </c>
      <c r="R56" s="370">
        <f>新建!R203</f>
        <v>0</v>
      </c>
      <c r="S56" s="370">
        <f>新建!T203</f>
        <v>0</v>
      </c>
      <c r="T56" s="370">
        <f>新建!V203</f>
        <v>1</v>
      </c>
      <c r="U56" s="370">
        <f>新建!W203</f>
        <v>1619</v>
      </c>
      <c r="V56" s="370">
        <f>新建!X203</f>
        <v>1619</v>
      </c>
      <c r="W56" s="370">
        <f>新建!Y203</f>
        <v>0</v>
      </c>
      <c r="X56" s="370">
        <f>新建!Z203</f>
        <v>1619</v>
      </c>
      <c r="Y56" s="370">
        <f>新建!AA203</f>
        <v>1380</v>
      </c>
      <c r="Z56" s="381">
        <f>新建!AB203</f>
        <v>0.852378011117974</v>
      </c>
      <c r="AA56" s="370">
        <f>新建!AC203</f>
        <v>1619</v>
      </c>
      <c r="AB56" s="370">
        <f>新建!AD203</f>
        <v>1</v>
      </c>
      <c r="AC56" s="370">
        <f>新建!AE203</f>
        <v>1348</v>
      </c>
      <c r="AD56" s="370">
        <f>新建!AF203</f>
        <v>0</v>
      </c>
      <c r="AE56" s="370">
        <f>新建!AG203</f>
        <v>1214.25</v>
      </c>
      <c r="AF56" s="370">
        <f>新建!AH203</f>
        <v>165.75</v>
      </c>
      <c r="AG56" s="389">
        <f>新建!AI203</f>
        <v>44680</v>
      </c>
      <c r="AH56" s="370">
        <f>新建!AJ203</f>
        <v>1</v>
      </c>
      <c r="AI56" s="370">
        <f>新建!AK203</f>
        <v>0</v>
      </c>
      <c r="AJ56" s="370">
        <f>新建!AL203</f>
        <v>20</v>
      </c>
      <c r="AK56" s="370">
        <f>新建!AM203</f>
        <v>15</v>
      </c>
      <c r="AL56" s="370">
        <f>新建!AN203</f>
        <v>0.75</v>
      </c>
      <c r="AM56" s="370" t="str">
        <f>新建!AO203</f>
        <v>完成总工程量的83%。正在对锅炉房基础进行施工、对小区地面进行恢复。</v>
      </c>
      <c r="AN56" s="370">
        <f>新建!AP203</f>
        <v>0</v>
      </c>
      <c r="AO56" s="370">
        <f>新建!AQ203</f>
        <v>0</v>
      </c>
      <c r="AP56" s="370">
        <f>新建!AR203</f>
        <v>0</v>
      </c>
      <c r="AQ56" s="370">
        <f>新建!AS203</f>
        <v>0</v>
      </c>
      <c r="AR56" s="370">
        <f>新建!AT203</f>
        <v>0</v>
      </c>
      <c r="AS56" s="370">
        <f>新建!AU203</f>
        <v>1619</v>
      </c>
      <c r="AT56" s="370">
        <f>新建!AV203</f>
        <v>0</v>
      </c>
      <c r="AU56" s="370">
        <f>新建!AW203</f>
        <v>0</v>
      </c>
      <c r="AV56" s="370">
        <f>新建!AX203</f>
        <v>619</v>
      </c>
      <c r="AW56" s="370">
        <f>新建!AY203</f>
        <v>0</v>
      </c>
      <c r="AX56" s="370">
        <f>新建!AZ203</f>
        <v>0</v>
      </c>
      <c r="AY56" s="370">
        <f>新建!BA203</f>
        <v>1000</v>
      </c>
      <c r="AZ56" s="370">
        <f>新建!BB203</f>
        <v>0</v>
      </c>
      <c r="BA56" s="370">
        <f>新建!BC203</f>
        <v>0</v>
      </c>
      <c r="BB56" s="370">
        <f>新建!BD203</f>
        <v>0</v>
      </c>
      <c r="BC56" s="370" t="str">
        <f>新建!BF203</f>
        <v>住房和城乡建设专班</v>
      </c>
      <c r="BD56" s="370" t="str">
        <f>新建!BG203</f>
        <v>州住建局</v>
      </c>
      <c r="BE56" s="370" t="str">
        <f>新建!BH203</f>
        <v>王海江</v>
      </c>
      <c r="BF56" s="370" t="str">
        <f>新建!BI203</f>
        <v>乌恰县</v>
      </c>
      <c r="BG56" s="370" t="str">
        <f>新建!BJ203</f>
        <v>杜鹏</v>
      </c>
      <c r="BH56" s="370" t="str">
        <f>新建!BK203</f>
        <v>乌恰县住建局</v>
      </c>
      <c r="BI56" s="370" t="str">
        <f>新建!BL203</f>
        <v>王建新</v>
      </c>
      <c r="BJ56" s="370">
        <f>新建!BM203</f>
        <v>13319088856</v>
      </c>
      <c r="BK56" s="370">
        <f>新建!BN203</f>
        <v>0</v>
      </c>
      <c r="BL56" s="370">
        <f>新建!BO203</f>
        <v>0</v>
      </c>
      <c r="BM56" s="370" t="str">
        <f>新建!BP203</f>
        <v>康苏镇</v>
      </c>
      <c r="BN56" s="370" t="str">
        <f>新建!BQ203</f>
        <v>英加依社区</v>
      </c>
      <c r="BO56" s="370" t="str">
        <f>新建!BR203</f>
        <v>5.24日投资增加519万</v>
      </c>
    </row>
    <row r="57" ht="42" customHeight="1" spans="1:67">
      <c r="A57" s="370">
        <f>新建!A215</f>
        <v>176</v>
      </c>
      <c r="B57" s="370">
        <f>新建!B215</f>
        <v>1</v>
      </c>
      <c r="C57" s="370" t="str">
        <f>新建!C215</f>
        <v>乌恰县</v>
      </c>
      <c r="D57" s="370">
        <f>新建!D215</f>
        <v>1</v>
      </c>
      <c r="E57" s="370">
        <f>新建!E215</f>
        <v>13500</v>
      </c>
      <c r="F57" s="370" t="str">
        <f>新建!F215</f>
        <v>乌恰县鹿鸣庄园</v>
      </c>
      <c r="G57" s="370" t="str">
        <f>新建!G215</f>
        <v>总建筑面积65027平方米</v>
      </c>
      <c r="H57" s="370">
        <f>新建!H215</f>
        <v>21000</v>
      </c>
      <c r="I57" s="370">
        <f>新建!I215</f>
        <v>0</v>
      </c>
      <c r="J57" s="370">
        <f>新建!J215</f>
        <v>13500</v>
      </c>
      <c r="K57" s="370">
        <f>新建!K215</f>
        <v>1</v>
      </c>
      <c r="L57" s="370">
        <f>新建!L215</f>
        <v>1</v>
      </c>
      <c r="M57" s="370">
        <f>新建!M215</f>
        <v>1</v>
      </c>
      <c r="N57" s="370">
        <f>新建!N215</f>
        <v>1</v>
      </c>
      <c r="O57" s="370">
        <f>新建!O215</f>
        <v>1</v>
      </c>
      <c r="P57" s="370">
        <f>新建!P215</f>
        <v>0</v>
      </c>
      <c r="Q57" s="370">
        <f>新建!Q215</f>
        <v>1</v>
      </c>
      <c r="R57" s="370">
        <f>新建!R215</f>
        <v>0</v>
      </c>
      <c r="S57" s="370">
        <f>新建!T215</f>
        <v>0</v>
      </c>
      <c r="T57" s="370">
        <f>新建!V215</f>
        <v>1</v>
      </c>
      <c r="U57" s="370">
        <f>新建!W215</f>
        <v>13500</v>
      </c>
      <c r="V57" s="370">
        <f>新建!X215</f>
        <v>13500</v>
      </c>
      <c r="W57" s="370">
        <f>新建!Y215</f>
        <v>0</v>
      </c>
      <c r="X57" s="370">
        <f>新建!Z215</f>
        <v>13500</v>
      </c>
      <c r="Y57" s="370">
        <f>新建!AA215</f>
        <v>7000</v>
      </c>
      <c r="Z57" s="381">
        <f>新建!AB215</f>
        <v>0.518518518518518</v>
      </c>
      <c r="AA57" s="370">
        <f>新建!AC215</f>
        <v>10000</v>
      </c>
      <c r="AB57" s="370">
        <f>新建!AD215</f>
        <v>1</v>
      </c>
      <c r="AC57" s="370">
        <f>新建!AE215</f>
        <v>7450</v>
      </c>
      <c r="AD57" s="370">
        <f>新建!AF215</f>
        <v>0</v>
      </c>
      <c r="AE57" s="370">
        <f>新建!AG215</f>
        <v>10125</v>
      </c>
      <c r="AF57" s="370">
        <f>新建!AH215</f>
        <v>-3125</v>
      </c>
      <c r="AG57" s="389">
        <f>新建!AI215</f>
        <v>44640</v>
      </c>
      <c r="AH57" s="370">
        <f>新建!AJ215</f>
        <v>1</v>
      </c>
      <c r="AI57" s="370">
        <f>新建!AK215</f>
        <v>0</v>
      </c>
      <c r="AJ57" s="370">
        <f>新建!AL215</f>
        <v>20</v>
      </c>
      <c r="AK57" s="370">
        <f>新建!AM215</f>
        <v>20</v>
      </c>
      <c r="AL57" s="370">
        <f>新建!AN215</f>
        <v>1</v>
      </c>
      <c r="AM57" s="370" t="str">
        <f>新建!AO215</f>
        <v>正在开展第五层主体施工。</v>
      </c>
      <c r="AN57" s="370">
        <f>新建!AP215</f>
        <v>0</v>
      </c>
      <c r="AO57" s="370">
        <f>新建!AQ215</f>
        <v>0</v>
      </c>
      <c r="AP57" s="370">
        <f>新建!AR215</f>
        <v>0</v>
      </c>
      <c r="AQ57" s="370">
        <f>新建!AS215</f>
        <v>0</v>
      </c>
      <c r="AR57" s="370">
        <f>新建!AT215</f>
        <v>0</v>
      </c>
      <c r="AS57" s="370">
        <f>新建!AU215</f>
        <v>13500</v>
      </c>
      <c r="AT57" s="370">
        <f>新建!AV215</f>
        <v>0</v>
      </c>
      <c r="AU57" s="370">
        <f>新建!AW215</f>
        <v>0</v>
      </c>
      <c r="AV57" s="370">
        <f>新建!AX215</f>
        <v>0</v>
      </c>
      <c r="AW57" s="370">
        <f>新建!AY215</f>
        <v>0</v>
      </c>
      <c r="AX57" s="370">
        <f>新建!AZ215</f>
        <v>0</v>
      </c>
      <c r="AY57" s="370">
        <f>新建!BA215</f>
        <v>0</v>
      </c>
      <c r="AZ57" s="370">
        <f>新建!BB215</f>
        <v>0</v>
      </c>
      <c r="BA57" s="370">
        <f>新建!BC215</f>
        <v>13500</v>
      </c>
      <c r="BB57" s="370">
        <f>新建!BD215</f>
        <v>0</v>
      </c>
      <c r="BC57" s="370" t="str">
        <f>新建!BF215</f>
        <v>住房和城乡建设专班</v>
      </c>
      <c r="BD57" s="370" t="str">
        <f>新建!BG215</f>
        <v>州住建局</v>
      </c>
      <c r="BE57" s="370" t="str">
        <f>新建!BH215</f>
        <v>王海江</v>
      </c>
      <c r="BF57" s="370" t="str">
        <f>新建!BI215</f>
        <v>乌恰县</v>
      </c>
      <c r="BG57" s="370" t="str">
        <f>新建!BJ215</f>
        <v>杜鹏</v>
      </c>
      <c r="BH57" s="370" t="str">
        <f>新建!BK215</f>
        <v>乌恰县住建局</v>
      </c>
      <c r="BI57" s="370" t="str">
        <f>新建!BL215</f>
        <v>王建新</v>
      </c>
      <c r="BJ57" s="370">
        <f>新建!BM215</f>
        <v>13319088856</v>
      </c>
      <c r="BK57" s="370">
        <f>新建!BN215</f>
        <v>0</v>
      </c>
      <c r="BL57" s="370">
        <f>新建!BO215</f>
        <v>0</v>
      </c>
      <c r="BM57" s="370" t="str">
        <f>新建!BP215</f>
        <v>乌恰镇</v>
      </c>
      <c r="BN57" s="370" t="str">
        <f>新建!BQ215</f>
        <v>博鲁什社区</v>
      </c>
      <c r="BO57" s="370" t="str">
        <f>新建!BR215</f>
        <v>5.24日储备转新建</v>
      </c>
    </row>
    <row r="58" ht="42" customHeight="1" spans="1:67">
      <c r="A58" s="370">
        <f>新建!A232</f>
        <v>192</v>
      </c>
      <c r="B58" s="370">
        <f>新建!B232</f>
        <v>1</v>
      </c>
      <c r="C58" s="370" t="str">
        <f>新建!C232</f>
        <v>乌恰县</v>
      </c>
      <c r="D58" s="370">
        <f>新建!D232</f>
        <v>1</v>
      </c>
      <c r="E58" s="370">
        <f>新建!E232</f>
        <v>650</v>
      </c>
      <c r="F58" s="370" t="str">
        <f>新建!F232</f>
        <v>乌恰县县乡两级馕产业基地建设项目</v>
      </c>
      <c r="G58" s="370" t="str">
        <f>新建!G232</f>
        <v>新建钢结构厂房600平方米及附属水、电、道路硬化，采购馕产业生产设备打包机、和面机、电烤馕设备等</v>
      </c>
      <c r="H58" s="370">
        <f>新建!H232</f>
        <v>650</v>
      </c>
      <c r="I58" s="370">
        <f>新建!I232</f>
        <v>0</v>
      </c>
      <c r="J58" s="370">
        <f>新建!J232</f>
        <v>650</v>
      </c>
      <c r="K58" s="370">
        <f>新建!K232</f>
        <v>1</v>
      </c>
      <c r="L58" s="370">
        <f>新建!L232</f>
        <v>1</v>
      </c>
      <c r="M58" s="370">
        <f>新建!M232</f>
        <v>1</v>
      </c>
      <c r="N58" s="370">
        <f>新建!N232</f>
        <v>1</v>
      </c>
      <c r="O58" s="370">
        <f>新建!O232</f>
        <v>1</v>
      </c>
      <c r="P58" s="370">
        <f>新建!P232</f>
        <v>0</v>
      </c>
      <c r="Q58" s="370">
        <f>新建!Q232</f>
        <v>1</v>
      </c>
      <c r="R58" s="370">
        <f>新建!R232</f>
        <v>0</v>
      </c>
      <c r="S58" s="370">
        <f>新建!T232</f>
        <v>0</v>
      </c>
      <c r="T58" s="370">
        <f>新建!V232</f>
        <v>1</v>
      </c>
      <c r="U58" s="370">
        <f>新建!W232</f>
        <v>650</v>
      </c>
      <c r="V58" s="370">
        <f>新建!X232</f>
        <v>650</v>
      </c>
      <c r="W58" s="370">
        <f>新建!Y232</f>
        <v>0</v>
      </c>
      <c r="X58" s="370">
        <f>新建!Z232</f>
        <v>650</v>
      </c>
      <c r="Y58" s="370">
        <f>新建!AA232</f>
        <v>650</v>
      </c>
      <c r="Z58" s="381">
        <f>新建!AB232</f>
        <v>1</v>
      </c>
      <c r="AA58" s="370">
        <f>新建!AC232</f>
        <v>650</v>
      </c>
      <c r="AB58" s="370">
        <f>新建!AD232</f>
        <v>1</v>
      </c>
      <c r="AC58" s="370">
        <f>新建!AE232</f>
        <v>481</v>
      </c>
      <c r="AD58" s="370">
        <f>新建!AF232</f>
        <v>0</v>
      </c>
      <c r="AE58" s="370">
        <f>新建!AG232</f>
        <v>487.5</v>
      </c>
      <c r="AF58" s="370">
        <f>新建!AH232</f>
        <v>162.5</v>
      </c>
      <c r="AG58" s="389">
        <f>新建!AI232</f>
        <v>44706</v>
      </c>
      <c r="AH58" s="370">
        <f>新建!AJ232</f>
        <v>1</v>
      </c>
      <c r="AI58" s="370">
        <f>新建!AK232</f>
        <v>0</v>
      </c>
      <c r="AJ58" s="370">
        <f>新建!AL232</f>
        <v>30</v>
      </c>
      <c r="AK58" s="370">
        <f>新建!AM232</f>
        <v>30</v>
      </c>
      <c r="AL58" s="370">
        <f>新建!AN232</f>
        <v>1</v>
      </c>
      <c r="AM58" s="370" t="str">
        <f>新建!AO232</f>
        <v>已完工。</v>
      </c>
      <c r="AN58" s="370">
        <f>新建!AP232</f>
        <v>0</v>
      </c>
      <c r="AO58" s="370">
        <f>新建!AQ232</f>
        <v>0</v>
      </c>
      <c r="AP58" s="370">
        <f>新建!AR232</f>
        <v>0</v>
      </c>
      <c r="AQ58" s="370">
        <f>新建!AS232</f>
        <v>0</v>
      </c>
      <c r="AR58" s="370">
        <f>新建!AT232</f>
        <v>0</v>
      </c>
      <c r="AS58" s="370">
        <f>新建!AU232</f>
        <v>650</v>
      </c>
      <c r="AT58" s="370">
        <f>新建!AV232</f>
        <v>0</v>
      </c>
      <c r="AU58" s="370">
        <f>新建!AW232</f>
        <v>0</v>
      </c>
      <c r="AV58" s="370">
        <f>新建!AX232</f>
        <v>0</v>
      </c>
      <c r="AW58" s="370">
        <f>新建!AY232</f>
        <v>650</v>
      </c>
      <c r="AX58" s="370">
        <f>新建!AZ232</f>
        <v>0</v>
      </c>
      <c r="AY58" s="370">
        <f>新建!BA232</f>
        <v>0</v>
      </c>
      <c r="AZ58" s="370">
        <f>新建!BB232</f>
        <v>0</v>
      </c>
      <c r="BA58" s="370">
        <f>新建!BC232</f>
        <v>0</v>
      </c>
      <c r="BB58" s="370">
        <f>新建!BD232</f>
        <v>0</v>
      </c>
      <c r="BC58" s="370" t="str">
        <f>新建!BF232</f>
        <v>产业专班</v>
      </c>
      <c r="BD58" s="370" t="str">
        <f>新建!BG232</f>
        <v>州工信局</v>
      </c>
      <c r="BE58" s="370" t="str">
        <f>新建!BH232</f>
        <v>刘鹏</v>
      </c>
      <c r="BF58" s="370" t="str">
        <f>新建!BI232</f>
        <v>乌恰县</v>
      </c>
      <c r="BG58" s="370" t="str">
        <f>新建!BJ232</f>
        <v>杜鹏</v>
      </c>
      <c r="BH58" s="370" t="str">
        <f>新建!BK232</f>
        <v>乌恰县商信局</v>
      </c>
      <c r="BI58" s="370" t="str">
        <f>新建!BL232</f>
        <v>谢恒勤</v>
      </c>
      <c r="BJ58" s="370">
        <f>新建!BM232</f>
        <v>13899493969</v>
      </c>
      <c r="BK58" s="370">
        <f>新建!BN232</f>
        <v>0</v>
      </c>
      <c r="BL58" s="370">
        <f>新建!BO232</f>
        <v>0</v>
      </c>
      <c r="BM58" s="370">
        <f>新建!BP232</f>
        <v>0</v>
      </c>
      <c r="BN58" s="370">
        <f>新建!BQ232</f>
        <v>0</v>
      </c>
      <c r="BO58" s="370" t="str">
        <f>新建!BR232</f>
        <v>5.24日替换</v>
      </c>
    </row>
    <row r="59" ht="42" customHeight="1" spans="1:67">
      <c r="A59" s="370">
        <f>新建!A233</f>
        <v>193</v>
      </c>
      <c r="B59" s="370">
        <f>新建!B233</f>
        <v>1</v>
      </c>
      <c r="C59" s="370" t="str">
        <f>新建!C233</f>
        <v>乌恰县</v>
      </c>
      <c r="D59" s="370">
        <f>新建!D233</f>
        <v>1</v>
      </c>
      <c r="E59" s="370">
        <f>新建!E233</f>
        <v>3000</v>
      </c>
      <c r="F59" s="370" t="str">
        <f>新建!F233</f>
        <v>新疆汇祥永金矿业有限公司乌恰县萨热克铜矿环保项目</v>
      </c>
      <c r="G59" s="370" t="str">
        <f>新建!G233</f>
        <v>日处理量2500吨矿井涌水水质处理设施及绿色矿山生态建设</v>
      </c>
      <c r="H59" s="370">
        <f>新建!H233</f>
        <v>3000</v>
      </c>
      <c r="I59" s="370">
        <f>新建!I233</f>
        <v>0</v>
      </c>
      <c r="J59" s="370">
        <f>新建!J233</f>
        <v>3000</v>
      </c>
      <c r="K59" s="370">
        <f>新建!K233</f>
        <v>1</v>
      </c>
      <c r="L59" s="370">
        <f>新建!L233</f>
        <v>1</v>
      </c>
      <c r="M59" s="370">
        <f>新建!M233</f>
        <v>1</v>
      </c>
      <c r="N59" s="370">
        <f>新建!N233</f>
        <v>1</v>
      </c>
      <c r="O59" s="370">
        <f>新建!O233</f>
        <v>1</v>
      </c>
      <c r="P59" s="370">
        <f>新建!P233</f>
        <v>0</v>
      </c>
      <c r="Q59" s="370">
        <f>新建!Q233</f>
        <v>1</v>
      </c>
      <c r="R59" s="370">
        <f>新建!R233</f>
        <v>0</v>
      </c>
      <c r="S59" s="370">
        <f>新建!T233</f>
        <v>0</v>
      </c>
      <c r="T59" s="370">
        <f>新建!V233</f>
        <v>1</v>
      </c>
      <c r="U59" s="370">
        <f>新建!W233</f>
        <v>3000</v>
      </c>
      <c r="V59" s="370">
        <f>新建!X233</f>
        <v>3000</v>
      </c>
      <c r="W59" s="370">
        <f>新建!Y233</f>
        <v>0</v>
      </c>
      <c r="X59" s="370">
        <f>新建!Z233</f>
        <v>3000</v>
      </c>
      <c r="Y59" s="370">
        <f>新建!AA233</f>
        <v>3000</v>
      </c>
      <c r="Z59" s="381">
        <f>新建!AB233</f>
        <v>1</v>
      </c>
      <c r="AA59" s="370">
        <f>新建!AC233</f>
        <v>3000</v>
      </c>
      <c r="AB59" s="370">
        <f>新建!AD233</f>
        <v>1</v>
      </c>
      <c r="AC59" s="370">
        <f>新建!AE233</f>
        <v>2968</v>
      </c>
      <c r="AD59" s="370">
        <f>新建!AF233</f>
        <v>0</v>
      </c>
      <c r="AE59" s="370">
        <f>新建!AG233</f>
        <v>2250</v>
      </c>
      <c r="AF59" s="370">
        <f>新建!AH233</f>
        <v>750</v>
      </c>
      <c r="AG59" s="389">
        <f>新建!AI233</f>
        <v>44621</v>
      </c>
      <c r="AH59" s="370">
        <f>新建!AJ233</f>
        <v>1</v>
      </c>
      <c r="AI59" s="370">
        <f>新建!AK233</f>
        <v>0</v>
      </c>
      <c r="AJ59" s="370">
        <f>新建!AL233</f>
        <v>0</v>
      </c>
      <c r="AK59" s="370">
        <f>新建!AM233</f>
        <v>0</v>
      </c>
      <c r="AL59" s="370" t="e">
        <f>新建!AN233</f>
        <v>#DIV/0!</v>
      </c>
      <c r="AM59" s="370" t="str">
        <f>新建!AO233</f>
        <v>已完工。</v>
      </c>
      <c r="AN59" s="370">
        <f>新建!AP233</f>
        <v>0</v>
      </c>
      <c r="AO59" s="370">
        <f>新建!AQ233</f>
        <v>0</v>
      </c>
      <c r="AP59" s="370">
        <f>新建!AR233</f>
        <v>0</v>
      </c>
      <c r="AQ59" s="370">
        <f>新建!AS233</f>
        <v>0</v>
      </c>
      <c r="AR59" s="370">
        <f>新建!AT233</f>
        <v>0</v>
      </c>
      <c r="AS59" s="370">
        <f>新建!AU233</f>
        <v>3000</v>
      </c>
      <c r="AT59" s="370">
        <f>新建!AV233</f>
        <v>0</v>
      </c>
      <c r="AU59" s="370">
        <f>新建!AW233</f>
        <v>0</v>
      </c>
      <c r="AV59" s="370">
        <f>新建!AX233</f>
        <v>0</v>
      </c>
      <c r="AW59" s="370">
        <f>新建!AY233</f>
        <v>0</v>
      </c>
      <c r="AX59" s="370">
        <f>新建!AZ233</f>
        <v>0</v>
      </c>
      <c r="AY59" s="370">
        <f>新建!BA233</f>
        <v>0</v>
      </c>
      <c r="AZ59" s="370">
        <f>新建!BB233</f>
        <v>0</v>
      </c>
      <c r="BA59" s="370">
        <f>新建!BC233</f>
        <v>3000</v>
      </c>
      <c r="BB59" s="370">
        <f>新建!BD233</f>
        <v>0</v>
      </c>
      <c r="BC59" s="370" t="str">
        <f>新建!BF233</f>
        <v>产业专班</v>
      </c>
      <c r="BD59" s="370" t="str">
        <f>新建!BG233</f>
        <v>州工信局</v>
      </c>
      <c r="BE59" s="370" t="str">
        <f>新建!BH233</f>
        <v>刘鹏</v>
      </c>
      <c r="BF59" s="370" t="str">
        <f>新建!BI233</f>
        <v>乌恰县</v>
      </c>
      <c r="BG59" s="370" t="str">
        <f>新建!BJ233</f>
        <v>杜鹏</v>
      </c>
      <c r="BH59" s="370" t="str">
        <f>新建!BK233</f>
        <v>乌恰县商信局</v>
      </c>
      <c r="BI59" s="370" t="str">
        <f>新建!BL233</f>
        <v>谢恒勤</v>
      </c>
      <c r="BJ59" s="370">
        <f>新建!BM233</f>
        <v>13899493969</v>
      </c>
      <c r="BK59" s="370">
        <f>新建!BN233</f>
        <v>0</v>
      </c>
      <c r="BL59" s="370">
        <f>新建!BO233</f>
        <v>0</v>
      </c>
      <c r="BM59" s="370" t="str">
        <f>新建!BP233</f>
        <v>乌鲁克恰提乡</v>
      </c>
      <c r="BN59" s="370" t="str">
        <f>新建!BQ233</f>
        <v>撒热克巴依村</v>
      </c>
      <c r="BO59" s="370" t="str">
        <f>新建!BR233</f>
        <v>3.27新增</v>
      </c>
    </row>
    <row r="60" ht="42" customHeight="1" spans="1:67">
      <c r="A60" s="370">
        <f>新建!A234</f>
        <v>194</v>
      </c>
      <c r="B60" s="370">
        <f>新建!B234</f>
        <v>1</v>
      </c>
      <c r="C60" s="370" t="str">
        <f>新建!C234</f>
        <v>乌恰县</v>
      </c>
      <c r="D60" s="370">
        <f>新建!D234</f>
        <v>1</v>
      </c>
      <c r="E60" s="370">
        <f>新建!E234</f>
        <v>16700</v>
      </c>
      <c r="F60" s="370" t="str">
        <f>新建!F234</f>
        <v>乌恰县紫金锌业井巷工程建设项目</v>
      </c>
      <c r="G60" s="370" t="str">
        <f>新建!G234</f>
        <v>建设地下开采开拓运输、开采通风、排水、溜坡、采切工程、充填系统等</v>
      </c>
      <c r="H60" s="370">
        <f>新建!H234</f>
        <v>68800</v>
      </c>
      <c r="I60" s="370">
        <f>新建!I234</f>
        <v>0</v>
      </c>
      <c r="J60" s="370">
        <f>新建!J234</f>
        <v>16700</v>
      </c>
      <c r="K60" s="370">
        <f>新建!K234</f>
        <v>1</v>
      </c>
      <c r="L60" s="370">
        <f>新建!L234</f>
        <v>1</v>
      </c>
      <c r="M60" s="370">
        <f>新建!M234</f>
        <v>1</v>
      </c>
      <c r="N60" s="370">
        <f>新建!N234</f>
        <v>1</v>
      </c>
      <c r="O60" s="370">
        <f>新建!O234</f>
        <v>1</v>
      </c>
      <c r="P60" s="370">
        <f>新建!P234</f>
        <v>0</v>
      </c>
      <c r="Q60" s="370">
        <f>新建!Q234</f>
        <v>1</v>
      </c>
      <c r="R60" s="370">
        <f>新建!R234</f>
        <v>0</v>
      </c>
      <c r="S60" s="370">
        <f>新建!T234</f>
        <v>0</v>
      </c>
      <c r="T60" s="370">
        <f>新建!V234</f>
        <v>1</v>
      </c>
      <c r="U60" s="370">
        <f>新建!W234</f>
        <v>16700</v>
      </c>
      <c r="V60" s="370">
        <f>新建!X234</f>
        <v>16700</v>
      </c>
      <c r="W60" s="370">
        <f>新建!Y234</f>
        <v>0</v>
      </c>
      <c r="X60" s="370">
        <f>新建!Z234</f>
        <v>16700</v>
      </c>
      <c r="Y60" s="370">
        <f>新建!AA234</f>
        <v>1700</v>
      </c>
      <c r="Z60" s="381">
        <f>新建!AB234</f>
        <v>0.101796407185629</v>
      </c>
      <c r="AA60" s="370">
        <f>新建!AC234</f>
        <v>3000</v>
      </c>
      <c r="AB60" s="370">
        <f>新建!AD234</f>
        <v>1</v>
      </c>
      <c r="AC60" s="370">
        <f>新建!AE234</f>
        <v>0</v>
      </c>
      <c r="AD60" s="370">
        <f>新建!AF234</f>
        <v>0</v>
      </c>
      <c r="AE60" s="370">
        <f>新建!AG234</f>
        <v>12525</v>
      </c>
      <c r="AF60" s="370">
        <f>新建!AH234</f>
        <v>-10825</v>
      </c>
      <c r="AG60" s="389">
        <f>新建!AI234</f>
        <v>44630</v>
      </c>
      <c r="AH60" s="370">
        <f>新建!AJ234</f>
        <v>1</v>
      </c>
      <c r="AI60" s="370">
        <f>新建!AK234</f>
        <v>0</v>
      </c>
      <c r="AJ60" s="370">
        <f>新建!AL234</f>
        <v>40</v>
      </c>
      <c r="AK60" s="370">
        <f>新建!AM234</f>
        <v>30</v>
      </c>
      <c r="AL60" s="370">
        <f>新建!AN234</f>
        <v>0.75</v>
      </c>
      <c r="AM60" s="370" t="str">
        <f>新建!AO234</f>
        <v>安全存在隐患，正在整改，负面清单手续问题自治区层面还没有办理完成，企业投资放缓。由于备案手续还没有办理完成，企业投资放缓。</v>
      </c>
      <c r="AN60" s="370">
        <f>新建!AP234</f>
        <v>0</v>
      </c>
      <c r="AO60" s="370">
        <f>新建!AQ234</f>
        <v>0</v>
      </c>
      <c r="AP60" s="370" t="str">
        <f>新建!AR234</f>
        <v>2月份这个项目已经停掉不干了</v>
      </c>
      <c r="AQ60" s="370">
        <f>新建!AS234</f>
        <v>0</v>
      </c>
      <c r="AR60" s="370">
        <f>新建!AT234</f>
        <v>0</v>
      </c>
      <c r="AS60" s="370">
        <f>新建!AU234</f>
        <v>16700</v>
      </c>
      <c r="AT60" s="370">
        <f>新建!AV234</f>
        <v>0</v>
      </c>
      <c r="AU60" s="370">
        <f>新建!AW234</f>
        <v>0</v>
      </c>
      <c r="AV60" s="370">
        <f>新建!AX234</f>
        <v>0</v>
      </c>
      <c r="AW60" s="370">
        <f>新建!AY234</f>
        <v>0</v>
      </c>
      <c r="AX60" s="370">
        <f>新建!AZ234</f>
        <v>0</v>
      </c>
      <c r="AY60" s="370">
        <f>新建!BA234</f>
        <v>0</v>
      </c>
      <c r="AZ60" s="370">
        <f>新建!BB234</f>
        <v>0</v>
      </c>
      <c r="BA60" s="370">
        <f>新建!BC234</f>
        <v>16700</v>
      </c>
      <c r="BB60" s="370">
        <f>新建!BD234</f>
        <v>0</v>
      </c>
      <c r="BC60" s="370" t="str">
        <f>新建!BF234</f>
        <v>产业专班</v>
      </c>
      <c r="BD60" s="370" t="str">
        <f>新建!BG234</f>
        <v>州工信局</v>
      </c>
      <c r="BE60" s="370" t="str">
        <f>新建!BH234</f>
        <v>刘鹏</v>
      </c>
      <c r="BF60" s="370" t="str">
        <f>新建!BI234</f>
        <v>乌恰县</v>
      </c>
      <c r="BG60" s="370" t="str">
        <f>新建!BJ234</f>
        <v>杜鹏</v>
      </c>
      <c r="BH60" s="370" t="str">
        <f>新建!BK234</f>
        <v>乌恰县商信局</v>
      </c>
      <c r="BI60" s="370" t="str">
        <f>新建!BL234</f>
        <v>谢恒勤</v>
      </c>
      <c r="BJ60" s="370">
        <f>新建!BM234</f>
        <v>13899493969</v>
      </c>
      <c r="BK60" s="370" t="str">
        <f>新建!BN234</f>
        <v>朱里串</v>
      </c>
      <c r="BL60" s="370">
        <f>新建!BO234</f>
        <v>15849897999</v>
      </c>
      <c r="BM60" s="370" t="str">
        <f>新建!BP234</f>
        <v>黑孜苇乡</v>
      </c>
      <c r="BN60" s="370" t="str">
        <f>新建!BQ234</f>
        <v>乌拉根矿区</v>
      </c>
      <c r="BO60" s="370" t="str">
        <f>新建!BR234</f>
        <v>企业投资</v>
      </c>
    </row>
    <row r="61" ht="42" customHeight="1" spans="1:67">
      <c r="A61" s="370">
        <f>新建!A235</f>
        <v>195</v>
      </c>
      <c r="B61" s="370">
        <f>新建!B235</f>
        <v>1</v>
      </c>
      <c r="C61" s="370" t="str">
        <f>新建!C235</f>
        <v>乌恰县</v>
      </c>
      <c r="D61" s="370">
        <f>新建!D235</f>
        <v>1</v>
      </c>
      <c r="E61" s="370">
        <f>新建!E235</f>
        <v>6545</v>
      </c>
      <c r="F61" s="370" t="str">
        <f>新建!F235</f>
        <v>紫金锌业矿建提升工程</v>
      </c>
      <c r="G61" s="370" t="str">
        <f>新建!G235</f>
        <v>提升改造乌拉根铅锌辅助工程及环保工程</v>
      </c>
      <c r="H61" s="370">
        <f>新建!H235</f>
        <v>6545</v>
      </c>
      <c r="I61" s="370">
        <f>新建!I235</f>
        <v>0</v>
      </c>
      <c r="J61" s="370">
        <f>新建!J235</f>
        <v>6545</v>
      </c>
      <c r="K61" s="370">
        <f>新建!K235</f>
        <v>1</v>
      </c>
      <c r="L61" s="370">
        <f>新建!L235</f>
        <v>1</v>
      </c>
      <c r="M61" s="370">
        <f>新建!M235</f>
        <v>1</v>
      </c>
      <c r="N61" s="370">
        <f>新建!N235</f>
        <v>1</v>
      </c>
      <c r="O61" s="370">
        <f>新建!O235</f>
        <v>1</v>
      </c>
      <c r="P61" s="370">
        <f>新建!P235</f>
        <v>0</v>
      </c>
      <c r="Q61" s="370">
        <f>新建!Q235</f>
        <v>1</v>
      </c>
      <c r="R61" s="370">
        <f>新建!R235</f>
        <v>0</v>
      </c>
      <c r="S61" s="370">
        <f>新建!T235</f>
        <v>0</v>
      </c>
      <c r="T61" s="370">
        <f>新建!V235</f>
        <v>1</v>
      </c>
      <c r="U61" s="370">
        <f>新建!W235</f>
        <v>6545</v>
      </c>
      <c r="V61" s="370">
        <f>新建!X235</f>
        <v>6545</v>
      </c>
      <c r="W61" s="370">
        <f>新建!Y235</f>
        <v>0</v>
      </c>
      <c r="X61" s="370">
        <f>新建!Z235</f>
        <v>6545</v>
      </c>
      <c r="Y61" s="370">
        <f>新建!AA235</f>
        <v>6635</v>
      </c>
      <c r="Z61" s="381">
        <f>新建!AB235</f>
        <v>1.01375095492743</v>
      </c>
      <c r="AA61" s="370">
        <f>新建!AC235</f>
        <v>6545</v>
      </c>
      <c r="AB61" s="370">
        <f>新建!AD235</f>
        <v>1</v>
      </c>
      <c r="AC61" s="370">
        <f>新建!AE235</f>
        <v>6635</v>
      </c>
      <c r="AD61" s="370">
        <f>新建!AF235</f>
        <v>0</v>
      </c>
      <c r="AE61" s="370">
        <f>新建!AG235</f>
        <v>4908.75</v>
      </c>
      <c r="AF61" s="370">
        <f>新建!AH235</f>
        <v>1726.25</v>
      </c>
      <c r="AG61" s="389">
        <f>新建!AI235</f>
        <v>44706</v>
      </c>
      <c r="AH61" s="370">
        <f>新建!AJ235</f>
        <v>1</v>
      </c>
      <c r="AI61" s="370">
        <f>新建!AK235</f>
        <v>0</v>
      </c>
      <c r="AJ61" s="370">
        <f>新建!AL235</f>
        <v>20</v>
      </c>
      <c r="AK61" s="370">
        <f>新建!AM235</f>
        <v>20</v>
      </c>
      <c r="AL61" s="370">
        <f>新建!AN235</f>
        <v>1</v>
      </c>
      <c r="AM61" s="370" t="str">
        <f>新建!AO235</f>
        <v>已完工。</v>
      </c>
      <c r="AN61" s="370">
        <f>新建!AP235</f>
        <v>0</v>
      </c>
      <c r="AO61" s="370">
        <f>新建!AQ235</f>
        <v>0</v>
      </c>
      <c r="AP61" s="370">
        <f>新建!AR235</f>
        <v>0</v>
      </c>
      <c r="AQ61" s="370">
        <f>新建!AS235</f>
        <v>0</v>
      </c>
      <c r="AR61" s="370">
        <f>新建!AT235</f>
        <v>0</v>
      </c>
      <c r="AS61" s="370">
        <f>新建!AU235</f>
        <v>6545</v>
      </c>
      <c r="AT61" s="370">
        <f>新建!AV235</f>
        <v>0</v>
      </c>
      <c r="AU61" s="370">
        <f>新建!AW235</f>
        <v>0</v>
      </c>
      <c r="AV61" s="370">
        <f>新建!AX235</f>
        <v>0</v>
      </c>
      <c r="AW61" s="370">
        <f>新建!AY235</f>
        <v>0</v>
      </c>
      <c r="AX61" s="370">
        <f>新建!AZ235</f>
        <v>0</v>
      </c>
      <c r="AY61" s="370">
        <f>新建!BA235</f>
        <v>0</v>
      </c>
      <c r="AZ61" s="370">
        <f>新建!BB235</f>
        <v>0</v>
      </c>
      <c r="BA61" s="370">
        <f>新建!BC235</f>
        <v>6545</v>
      </c>
      <c r="BB61" s="370">
        <f>新建!BD235</f>
        <v>0</v>
      </c>
      <c r="BC61" s="370" t="str">
        <f>新建!BF235</f>
        <v>产业专班</v>
      </c>
      <c r="BD61" s="370" t="str">
        <f>新建!BG235</f>
        <v>州工信局</v>
      </c>
      <c r="BE61" s="370" t="str">
        <f>新建!BH235</f>
        <v>刘鹏</v>
      </c>
      <c r="BF61" s="370" t="str">
        <f>新建!BI235</f>
        <v>乌恰县</v>
      </c>
      <c r="BG61" s="370" t="str">
        <f>新建!BJ235</f>
        <v>杜鹏</v>
      </c>
      <c r="BH61" s="370" t="str">
        <f>新建!BK235</f>
        <v>乌恰县商信局</v>
      </c>
      <c r="BI61" s="370" t="str">
        <f>新建!BL235</f>
        <v>谢恒勤</v>
      </c>
      <c r="BJ61" s="370">
        <f>新建!BM235</f>
        <v>13899493969</v>
      </c>
      <c r="BK61" s="370">
        <f>新建!BN235</f>
        <v>0</v>
      </c>
      <c r="BL61" s="370">
        <f>新建!BO235</f>
        <v>0</v>
      </c>
      <c r="BM61" s="370">
        <f>新建!BP235</f>
        <v>0</v>
      </c>
      <c r="BN61" s="370">
        <f>新建!BQ235</f>
        <v>0</v>
      </c>
      <c r="BO61" s="370" t="str">
        <f>新建!BR235</f>
        <v>企业投资已备案</v>
      </c>
    </row>
    <row r="62" s="17" customFormat="1" ht="42" customHeight="1" spans="1:67">
      <c r="A62" s="368" t="s">
        <v>2120</v>
      </c>
      <c r="B62" s="368">
        <f>SUM(B63:B131)</f>
        <v>69</v>
      </c>
      <c r="C62" s="368"/>
      <c r="D62" s="368">
        <f t="shared" ref="D62:Y62" si="10">SUM(D63:D131)</f>
        <v>25</v>
      </c>
      <c r="E62" s="368">
        <f t="shared" si="10"/>
        <v>117546</v>
      </c>
      <c r="F62" s="369"/>
      <c r="G62" s="369"/>
      <c r="H62" s="368">
        <f t="shared" si="10"/>
        <v>596573.7</v>
      </c>
      <c r="I62" s="368">
        <f t="shared" si="10"/>
        <v>0</v>
      </c>
      <c r="J62" s="368">
        <f t="shared" si="10"/>
        <v>315210</v>
      </c>
      <c r="K62" s="368">
        <f t="shared" si="10"/>
        <v>56</v>
      </c>
      <c r="L62" s="368">
        <f t="shared" si="10"/>
        <v>53</v>
      </c>
      <c r="M62" s="368">
        <f t="shared" si="10"/>
        <v>31</v>
      </c>
      <c r="N62" s="368">
        <f t="shared" si="10"/>
        <v>31</v>
      </c>
      <c r="O62" s="368">
        <f t="shared" si="10"/>
        <v>39</v>
      </c>
      <c r="P62" s="368">
        <f t="shared" si="10"/>
        <v>29</v>
      </c>
      <c r="Q62" s="368" t="e">
        <f t="shared" si="10"/>
        <v>#REF!</v>
      </c>
      <c r="R62" s="368">
        <f t="shared" si="10"/>
        <v>3</v>
      </c>
      <c r="S62" s="368">
        <f t="shared" si="10"/>
        <v>1</v>
      </c>
      <c r="T62" s="368">
        <f t="shared" si="10"/>
        <v>29</v>
      </c>
      <c r="U62" s="368">
        <f t="shared" si="10"/>
        <v>212539</v>
      </c>
      <c r="V62" s="368">
        <f t="shared" si="10"/>
        <v>200539</v>
      </c>
      <c r="W62" s="368">
        <f t="shared" si="10"/>
        <v>0.000193050193050193</v>
      </c>
      <c r="X62" s="368">
        <f t="shared" si="10"/>
        <v>156246</v>
      </c>
      <c r="Y62" s="368">
        <f t="shared" si="10"/>
        <v>58731</v>
      </c>
      <c r="Z62" s="180">
        <f>Y62/J62</f>
        <v>0.186323403445322</v>
      </c>
      <c r="AA62" s="368">
        <f t="shared" ref="AA62:AF62" si="11">SUM(AA63:AA131)</f>
        <v>117086</v>
      </c>
      <c r="AB62" s="368">
        <f t="shared" si="11"/>
        <v>12</v>
      </c>
      <c r="AC62" s="368">
        <f t="shared" si="11"/>
        <v>20721</v>
      </c>
      <c r="AD62" s="368">
        <f t="shared" si="11"/>
        <v>0</v>
      </c>
      <c r="AE62" s="368">
        <f t="shared" si="11"/>
        <v>117184.5</v>
      </c>
      <c r="AF62" s="175">
        <f t="shared" si="11"/>
        <v>-55117.2</v>
      </c>
      <c r="AG62" s="388"/>
      <c r="AH62" s="368">
        <f>SUM(AH63:AH131)</f>
        <v>27</v>
      </c>
      <c r="AI62" s="195">
        <f>AH62/B62</f>
        <v>0.391304347826087</v>
      </c>
      <c r="AJ62" s="368">
        <f>SUM(AJ63:AJ131)</f>
        <v>170</v>
      </c>
      <c r="AK62" s="368">
        <f>SUM(AK63:AK131)</f>
        <v>165</v>
      </c>
      <c r="AL62" s="378">
        <f>AK62/AJ62</f>
        <v>0.970588235294118</v>
      </c>
      <c r="AM62" s="369"/>
      <c r="AN62" s="375">
        <f>B62*0.3</f>
        <v>20.7</v>
      </c>
      <c r="AO62" s="391">
        <f>AH62-AN62</f>
        <v>6.3</v>
      </c>
      <c r="AP62" s="390"/>
      <c r="AQ62" s="368"/>
      <c r="AR62" s="368"/>
      <c r="AS62" s="368">
        <f t="shared" ref="AS62:BB62" si="12">SUM(AS63:AS131)</f>
        <v>315210</v>
      </c>
      <c r="AT62" s="368">
        <f t="shared" si="12"/>
        <v>4209</v>
      </c>
      <c r="AU62" s="368">
        <f t="shared" si="12"/>
        <v>1889</v>
      </c>
      <c r="AV62" s="368">
        <f t="shared" si="12"/>
        <v>115873</v>
      </c>
      <c r="AW62" s="368">
        <f t="shared" si="12"/>
        <v>3850</v>
      </c>
      <c r="AX62" s="368">
        <f t="shared" si="12"/>
        <v>900</v>
      </c>
      <c r="AY62" s="368">
        <f t="shared" si="12"/>
        <v>37000</v>
      </c>
      <c r="AZ62" s="368">
        <f t="shared" si="12"/>
        <v>0</v>
      </c>
      <c r="BA62" s="368">
        <f t="shared" si="12"/>
        <v>137310</v>
      </c>
      <c r="BB62" s="368">
        <f t="shared" si="12"/>
        <v>14179</v>
      </c>
      <c r="BC62" s="390"/>
      <c r="BD62" s="390"/>
      <c r="BE62" s="390"/>
      <c r="BF62" s="390"/>
      <c r="BG62" s="390"/>
      <c r="BH62" s="390"/>
      <c r="BI62" s="390"/>
      <c r="BJ62" s="368"/>
      <c r="BK62" s="368"/>
      <c r="BL62" s="368"/>
      <c r="BM62" s="390"/>
      <c r="BN62" s="390"/>
      <c r="BO62" s="369"/>
    </row>
    <row r="63" ht="42" customHeight="1" spans="1:67">
      <c r="A63" s="370">
        <f>储备!A22</f>
        <v>6</v>
      </c>
      <c r="B63" s="370">
        <f>储备!B22</f>
        <v>1</v>
      </c>
      <c r="C63" s="370" t="str">
        <f>储备!C22</f>
        <v>乌恰县</v>
      </c>
      <c r="D63" s="370">
        <f>储备!D22</f>
        <v>0</v>
      </c>
      <c r="E63" s="370">
        <f>储备!E22</f>
        <v>0</v>
      </c>
      <c r="F63" s="370" t="str">
        <f>储备!F22</f>
        <v>乌恰县膘尔托阔依乡且木干河引水灌溉建设项目</v>
      </c>
      <c r="G63" s="370" t="str">
        <f>储备!G22</f>
        <v>新建拦河引水渠首一座，主要包括引水闸1孔、泄洪冲沙闸2孔、溢流堰1座、上下游导流防冲工程及连接渠道工程</v>
      </c>
      <c r="H63" s="370">
        <f>储备!H22</f>
        <v>3350</v>
      </c>
      <c r="I63" s="370">
        <f>储备!I22</f>
        <v>0</v>
      </c>
      <c r="J63" s="370">
        <f>储备!J22</f>
        <v>3350</v>
      </c>
      <c r="K63" s="370">
        <f>储备!K22</f>
        <v>1</v>
      </c>
      <c r="L63" s="370">
        <f>储备!L22</f>
        <v>1</v>
      </c>
      <c r="M63" s="370">
        <f>储备!M22</f>
        <v>1</v>
      </c>
      <c r="N63" s="370">
        <f>储备!N22</f>
        <v>1</v>
      </c>
      <c r="O63" s="370">
        <f>储备!O22</f>
        <v>1</v>
      </c>
      <c r="P63" s="370">
        <f>储备!P22</f>
        <v>0</v>
      </c>
      <c r="Q63" s="370">
        <f>储备!Q22</f>
        <v>1</v>
      </c>
      <c r="R63" s="370">
        <f>储备!R22</f>
        <v>0</v>
      </c>
      <c r="S63" s="370">
        <f>储备!T22</f>
        <v>0</v>
      </c>
      <c r="T63" s="370">
        <f>储备!V22</f>
        <v>0</v>
      </c>
      <c r="U63" s="370">
        <f>储备!W22</f>
        <v>3350</v>
      </c>
      <c r="V63" s="370">
        <f>储备!X22</f>
        <v>3350</v>
      </c>
      <c r="W63" s="370">
        <f>储备!Y22</f>
        <v>0</v>
      </c>
      <c r="X63" s="370">
        <f>储备!Z22</f>
        <v>0</v>
      </c>
      <c r="Y63" s="370">
        <f>储备!AA22</f>
        <v>0</v>
      </c>
      <c r="Z63" s="381">
        <f>储备!AB22</f>
        <v>0</v>
      </c>
      <c r="AA63" s="370">
        <f>储备!AC22</f>
        <v>0</v>
      </c>
      <c r="AB63" s="370">
        <f>储备!AD22</f>
        <v>0</v>
      </c>
      <c r="AC63" s="370">
        <f>储备!AE22</f>
        <v>0</v>
      </c>
      <c r="AD63" s="370">
        <f>储备!AF22</f>
        <v>0</v>
      </c>
      <c r="AE63" s="370">
        <f>储备!AG22</f>
        <v>0</v>
      </c>
      <c r="AF63" s="370">
        <f>储备!AH22</f>
        <v>0</v>
      </c>
      <c r="AG63" s="389">
        <f>储备!AI22</f>
        <v>44854</v>
      </c>
      <c r="AH63" s="370">
        <f>储备!AJ22</f>
        <v>0</v>
      </c>
      <c r="AI63" s="370">
        <f>储备!AK22</f>
        <v>0</v>
      </c>
      <c r="AJ63" s="370">
        <f>储备!AL22</f>
        <v>0</v>
      </c>
      <c r="AK63" s="370">
        <f>储备!AM22</f>
        <v>0</v>
      </c>
      <c r="AL63" s="370" t="e">
        <f>储备!AN22</f>
        <v>#DIV/0!</v>
      </c>
      <c r="AM63" s="370" t="str">
        <f>储备!AO22</f>
        <v>前期资料已完成，已申请专项债券资金，待审核通过，确定资金来源后，挂网招标。</v>
      </c>
      <c r="AN63" s="370">
        <f>储备!AP22</f>
        <v>0</v>
      </c>
      <c r="AO63" s="370">
        <f>储备!AQ22</f>
        <v>0</v>
      </c>
      <c r="AP63" s="370">
        <f>储备!AR22</f>
        <v>0</v>
      </c>
      <c r="AQ63" s="370">
        <f>储备!AS22</f>
        <v>0</v>
      </c>
      <c r="AR63" s="370">
        <f>储备!AT22</f>
        <v>0</v>
      </c>
      <c r="AS63" s="370">
        <f>储备!AU22</f>
        <v>3350</v>
      </c>
      <c r="AT63" s="370">
        <f>储备!AV22</f>
        <v>0</v>
      </c>
      <c r="AU63" s="370">
        <f>储备!AW22</f>
        <v>0</v>
      </c>
      <c r="AV63" s="370">
        <f>储备!AX22</f>
        <v>3350</v>
      </c>
      <c r="AW63" s="370">
        <f>储备!AY22</f>
        <v>0</v>
      </c>
      <c r="AX63" s="370">
        <f>储备!AZ22</f>
        <v>0</v>
      </c>
      <c r="AY63" s="370">
        <f>储备!BA22</f>
        <v>0</v>
      </c>
      <c r="AZ63" s="370">
        <f>储备!BB22</f>
        <v>0</v>
      </c>
      <c r="BA63" s="370">
        <f>储备!BC22</f>
        <v>0</v>
      </c>
      <c r="BB63" s="370">
        <f>储备!BD22</f>
        <v>0</v>
      </c>
      <c r="BC63" s="370" t="str">
        <f>储备!BE22</f>
        <v>水利专班</v>
      </c>
      <c r="BD63" s="370" t="str">
        <f>储备!BF22</f>
        <v>州水利局</v>
      </c>
      <c r="BE63" s="370" t="str">
        <f>储备!BG22</f>
        <v>邹健</v>
      </c>
      <c r="BF63" s="370" t="str">
        <f>储备!BH22</f>
        <v>乌恰县</v>
      </c>
      <c r="BG63" s="370" t="str">
        <f>储备!BI22</f>
        <v>吐尔孙江·木合塔尔</v>
      </c>
      <c r="BH63" s="370" t="str">
        <f>储备!BJ22</f>
        <v>乌恰县水利局</v>
      </c>
      <c r="BI63" s="370" t="str">
        <f>储备!BK22</f>
        <v>马国成</v>
      </c>
      <c r="BJ63" s="370">
        <f>储备!BL22</f>
        <v>15700991168</v>
      </c>
      <c r="BK63" s="370">
        <f>储备!BM22</f>
        <v>0</v>
      </c>
      <c r="BL63" s="370">
        <f>储备!BN22</f>
        <v>0</v>
      </c>
      <c r="BM63" s="370" t="str">
        <f>储备!BO22</f>
        <v>膘尔托阔依乡</v>
      </c>
      <c r="BN63" s="370" t="str">
        <f>储备!BP22</f>
        <v>阿合奇村</v>
      </c>
      <c r="BO63" s="370" t="str">
        <f>储备!BQ22</f>
        <v>5.24日新建转储备</v>
      </c>
    </row>
    <row r="64" ht="42" customHeight="1" spans="1:67">
      <c r="A64" s="370">
        <f>储备!A119</f>
        <v>91</v>
      </c>
      <c r="B64" s="370">
        <f>储备!B119</f>
        <v>1</v>
      </c>
      <c r="C64" s="370" t="str">
        <f>储备!C119</f>
        <v>乌恰县</v>
      </c>
      <c r="D64" s="370">
        <f>储备!D119</f>
        <v>1</v>
      </c>
      <c r="E64" s="370">
        <f>储备!E119</f>
        <v>510</v>
      </c>
      <c r="F64" s="370" t="str">
        <f>储备!F119</f>
        <v>克州乌恰县云峰滑雪场体育运动公园能力提升建设项目</v>
      </c>
      <c r="G64" s="370" t="str">
        <f>储备!G119</f>
        <v>新建室外轮滑场地16000平方米、七彩滑道1440平方米、室外标准型羽毛球场400平方米、乒乓球馆200平方米及附属设施建设</v>
      </c>
      <c r="H64" s="370">
        <f>储备!H119</f>
        <v>510</v>
      </c>
      <c r="I64" s="370">
        <f>储备!I119</f>
        <v>0</v>
      </c>
      <c r="J64" s="370">
        <f>储备!J119</f>
        <v>510</v>
      </c>
      <c r="K64" s="370">
        <f>储备!K119</f>
        <v>1</v>
      </c>
      <c r="L64" s="370">
        <f>储备!L119</f>
        <v>1</v>
      </c>
      <c r="M64" s="370">
        <f>储备!M119</f>
        <v>0</v>
      </c>
      <c r="N64" s="370">
        <f>储备!N119</f>
        <v>0</v>
      </c>
      <c r="O64" s="370">
        <f>储备!O119</f>
        <v>1</v>
      </c>
      <c r="P64" s="370">
        <f>储备!P119</f>
        <v>0</v>
      </c>
      <c r="Q64" s="370">
        <f>储备!Q119</f>
        <v>1</v>
      </c>
      <c r="R64" s="370">
        <f>储备!R119</f>
        <v>0</v>
      </c>
      <c r="S64" s="370">
        <f>储备!T119</f>
        <v>0</v>
      </c>
      <c r="T64" s="370">
        <f>储备!V119</f>
        <v>1</v>
      </c>
      <c r="U64" s="370">
        <f>储备!W119</f>
        <v>510</v>
      </c>
      <c r="V64" s="370">
        <f>储备!X119</f>
        <v>510</v>
      </c>
      <c r="W64" s="370">
        <f>储备!Y119</f>
        <v>0</v>
      </c>
      <c r="X64" s="370">
        <f>储备!Z119</f>
        <v>510</v>
      </c>
      <c r="Y64" s="370">
        <f>储备!AA119</f>
        <v>80</v>
      </c>
      <c r="Z64" s="381">
        <f>储备!AB119</f>
        <v>0.156862745098039</v>
      </c>
      <c r="AA64" s="370">
        <f>储备!AC119</f>
        <v>150</v>
      </c>
      <c r="AB64" s="370">
        <f>储备!AD119</f>
        <v>0</v>
      </c>
      <c r="AC64" s="370">
        <f>储备!AE119</f>
        <v>0</v>
      </c>
      <c r="AD64" s="370">
        <f>储备!AF119</f>
        <v>0</v>
      </c>
      <c r="AE64" s="370">
        <f>储备!AG119</f>
        <v>382.5</v>
      </c>
      <c r="AF64" s="370">
        <f>储备!AH119</f>
        <v>-169.5</v>
      </c>
      <c r="AG64" s="389">
        <f>储备!AI119</f>
        <v>44740</v>
      </c>
      <c r="AH64" s="370">
        <f>储备!AJ119</f>
        <v>1</v>
      </c>
      <c r="AI64" s="370">
        <f>储备!AK119</f>
        <v>0</v>
      </c>
      <c r="AJ64" s="370">
        <f>储备!AL119</f>
        <v>10</v>
      </c>
      <c r="AK64" s="370">
        <f>储备!AM119</f>
        <v>10</v>
      </c>
      <c r="AL64" s="370">
        <f>储备!AN119</f>
        <v>1</v>
      </c>
      <c r="AM64" s="370" t="str">
        <f>储备!AO119</f>
        <v>于2022年6月26日已备案。因受疫情影响企业人员在乌鲁木齐无法回到乌恰县，目前停工状态。</v>
      </c>
      <c r="AN64" s="370">
        <f>储备!AP119</f>
        <v>0</v>
      </c>
      <c r="AO64" s="370">
        <f>储备!AQ119</f>
        <v>0</v>
      </c>
      <c r="AP64" s="370">
        <f>储备!AR119</f>
        <v>0</v>
      </c>
      <c r="AQ64" s="370">
        <f>储备!AS119</f>
        <v>0</v>
      </c>
      <c r="AR64" s="370">
        <f>储备!AT119</f>
        <v>0</v>
      </c>
      <c r="AS64" s="370">
        <f>储备!AU119</f>
        <v>510</v>
      </c>
      <c r="AT64" s="370">
        <f>储备!AV119</f>
        <v>0</v>
      </c>
      <c r="AU64" s="370">
        <f>储备!AW119</f>
        <v>0</v>
      </c>
      <c r="AV64" s="370">
        <f>储备!AX119</f>
        <v>0</v>
      </c>
      <c r="AW64" s="370">
        <f>储备!AY119</f>
        <v>0</v>
      </c>
      <c r="AX64" s="370">
        <f>储备!AZ119</f>
        <v>0</v>
      </c>
      <c r="AY64" s="370">
        <f>储备!BA119</f>
        <v>0</v>
      </c>
      <c r="AZ64" s="370">
        <f>储备!BB119</f>
        <v>0</v>
      </c>
      <c r="BA64" s="370">
        <f>储备!BC119</f>
        <v>510</v>
      </c>
      <c r="BB64" s="370">
        <f>储备!BD119</f>
        <v>0</v>
      </c>
      <c r="BC64" s="370" t="str">
        <f>储备!BE119</f>
        <v>文化体育旅游专班</v>
      </c>
      <c r="BD64" s="370" t="str">
        <f>储备!BF119</f>
        <v>州文旅局</v>
      </c>
      <c r="BE64" s="370" t="str">
        <f>储备!BG119</f>
        <v>马中阳</v>
      </c>
      <c r="BF64" s="370" t="str">
        <f>储备!BH119</f>
        <v>乌恰县</v>
      </c>
      <c r="BG64" s="370" t="str">
        <f>储备!BI119</f>
        <v>房树江</v>
      </c>
      <c r="BH64" s="370" t="str">
        <f>储备!BJ119</f>
        <v>乌恰县文旅局</v>
      </c>
      <c r="BI64" s="370" t="str">
        <f>储备!BK119</f>
        <v>阿丽娅·艾尼瓦尔</v>
      </c>
      <c r="BJ64" s="370">
        <f>储备!BL119</f>
        <v>15719021555</v>
      </c>
      <c r="BK64" s="370">
        <f>储备!BM119</f>
        <v>0</v>
      </c>
      <c r="BL64" s="370">
        <f>储备!BN119</f>
        <v>0</v>
      </c>
      <c r="BM64" s="370">
        <f>储备!BO119</f>
        <v>0</v>
      </c>
      <c r="BN64" s="370">
        <f>储备!BP119</f>
        <v>0</v>
      </c>
      <c r="BO64" s="370" t="str">
        <f>储备!BQ119</f>
        <v>6.27替换</v>
      </c>
    </row>
    <row r="65" ht="42" customHeight="1" spans="1:67">
      <c r="A65" s="370">
        <f>储备!A30</f>
        <v>13</v>
      </c>
      <c r="B65" s="370">
        <f>储备!B30</f>
        <v>1</v>
      </c>
      <c r="C65" s="370" t="str">
        <f>储备!C30</f>
        <v>乌恰县</v>
      </c>
      <c r="D65" s="370">
        <f>储备!D30</f>
        <v>0</v>
      </c>
      <c r="E65" s="370">
        <f>储备!E30</f>
        <v>0</v>
      </c>
      <c r="F65" s="370" t="str">
        <f>储备!F30</f>
        <v>乌恰县乌瑞克河城乡供水管网自动化提升项目</v>
      </c>
      <c r="G65" s="370" t="str">
        <f>储备!G30</f>
        <v>新建远程控制系统、自动监控系统、自动闸门等配套建筑物</v>
      </c>
      <c r="H65" s="370">
        <f>储备!H30</f>
        <v>834</v>
      </c>
      <c r="I65" s="370">
        <f>储备!I30</f>
        <v>0</v>
      </c>
      <c r="J65" s="370">
        <f>储备!J30</f>
        <v>834</v>
      </c>
      <c r="K65" s="370">
        <f>储备!K30</f>
        <v>1</v>
      </c>
      <c r="L65" s="370">
        <f>储备!L30</f>
        <v>1</v>
      </c>
      <c r="M65" s="370">
        <f>储备!M30</f>
        <v>0</v>
      </c>
      <c r="N65" s="370">
        <f>储备!N30</f>
        <v>0</v>
      </c>
      <c r="O65" s="370">
        <f>储备!O30</f>
        <v>0</v>
      </c>
      <c r="P65" s="370">
        <f>储备!P30</f>
        <v>1</v>
      </c>
      <c r="Q65" s="370">
        <f>储备!Q30</f>
        <v>0</v>
      </c>
      <c r="R65" s="370">
        <f>储备!R30</f>
        <v>0</v>
      </c>
      <c r="S65" s="370">
        <f>储备!T30</f>
        <v>0</v>
      </c>
      <c r="T65" s="370">
        <f>储备!V30</f>
        <v>0</v>
      </c>
      <c r="U65" s="370">
        <f>储备!W30</f>
        <v>0</v>
      </c>
      <c r="V65" s="370">
        <f>储备!X30</f>
        <v>0</v>
      </c>
      <c r="W65" s="370">
        <f>储备!Y30</f>
        <v>0</v>
      </c>
      <c r="X65" s="370">
        <f>储备!Z30</f>
        <v>0</v>
      </c>
      <c r="Y65" s="370">
        <f>储备!AA30</f>
        <v>0</v>
      </c>
      <c r="Z65" s="381">
        <f>储备!AB30</f>
        <v>0</v>
      </c>
      <c r="AA65" s="370">
        <f>储备!AC30</f>
        <v>0</v>
      </c>
      <c r="AB65" s="370">
        <f>储备!AD30</f>
        <v>0</v>
      </c>
      <c r="AC65" s="370">
        <f>储备!AE30</f>
        <v>0</v>
      </c>
      <c r="AD65" s="370">
        <f>储备!AF30</f>
        <v>0</v>
      </c>
      <c r="AE65" s="370">
        <f>储备!AG30</f>
        <v>0</v>
      </c>
      <c r="AF65" s="370">
        <f>储备!AH30</f>
        <v>0</v>
      </c>
      <c r="AG65" s="389">
        <f>储备!AI30</f>
        <v>44835</v>
      </c>
      <c r="AH65" s="370">
        <f>储备!AJ30</f>
        <v>0</v>
      </c>
      <c r="AI65" s="370">
        <f>储备!AK30</f>
        <v>0</v>
      </c>
      <c r="AJ65" s="370">
        <f>储备!AL30</f>
        <v>0</v>
      </c>
      <c r="AK65" s="370">
        <f>储备!AM30</f>
        <v>0</v>
      </c>
      <c r="AL65" s="370" t="e">
        <f>储备!AN30</f>
        <v>#DIV/0!</v>
      </c>
      <c r="AM65" s="370">
        <f>储备!AO30</f>
        <v>0</v>
      </c>
      <c r="AN65" s="370">
        <f>储备!AP30</f>
        <v>0</v>
      </c>
      <c r="AO65" s="370">
        <f>储备!AQ30</f>
        <v>0</v>
      </c>
      <c r="AP65" s="370">
        <f>储备!AR30</f>
        <v>0</v>
      </c>
      <c r="AQ65" s="370">
        <f>储备!AS30</f>
        <v>0</v>
      </c>
      <c r="AR65" s="370">
        <f>储备!AT30</f>
        <v>0</v>
      </c>
      <c r="AS65" s="370">
        <f>储备!AU30</f>
        <v>834</v>
      </c>
      <c r="AT65" s="370">
        <f>储备!AV30</f>
        <v>667</v>
      </c>
      <c r="AU65" s="370">
        <f>储备!AW30</f>
        <v>0</v>
      </c>
      <c r="AV65" s="370">
        <f>储备!AX30</f>
        <v>167</v>
      </c>
      <c r="AW65" s="370">
        <f>储备!AY30</f>
        <v>0</v>
      </c>
      <c r="AX65" s="370">
        <f>储备!AZ30</f>
        <v>0</v>
      </c>
      <c r="AY65" s="370">
        <f>储备!BA30</f>
        <v>0</v>
      </c>
      <c r="AZ65" s="370">
        <f>储备!BB30</f>
        <v>0</v>
      </c>
      <c r="BA65" s="370">
        <f>储备!BC30</f>
        <v>0</v>
      </c>
      <c r="BB65" s="370">
        <f>储备!BD30</f>
        <v>0</v>
      </c>
      <c r="BC65" s="370" t="str">
        <f>储备!BE30</f>
        <v>水利专班</v>
      </c>
      <c r="BD65" s="370" t="str">
        <f>储备!BF30</f>
        <v>州水利局</v>
      </c>
      <c r="BE65" s="370" t="str">
        <f>储备!BG30</f>
        <v>邹健</v>
      </c>
      <c r="BF65" s="370" t="str">
        <f>储备!BH30</f>
        <v>乌恰县</v>
      </c>
      <c r="BG65" s="370" t="str">
        <f>储备!BI30</f>
        <v>吐尔孙江·木合塔尔</v>
      </c>
      <c r="BH65" s="370" t="str">
        <f>储备!BJ30</f>
        <v>乌恰县水利局</v>
      </c>
      <c r="BI65" s="370" t="str">
        <f>储备!BK30</f>
        <v>马国成</v>
      </c>
      <c r="BJ65" s="370">
        <f>储备!BL30</f>
        <v>15700991168</v>
      </c>
      <c r="BK65" s="370">
        <f>储备!BM30</f>
        <v>0</v>
      </c>
      <c r="BL65" s="370">
        <f>储备!BN30</f>
        <v>0</v>
      </c>
      <c r="BM65" s="370">
        <f>储备!BO30</f>
        <v>0</v>
      </c>
      <c r="BN65" s="370">
        <f>储备!BP30</f>
        <v>0</v>
      </c>
      <c r="BO65" s="370">
        <f>储备!BQ30</f>
        <v>0</v>
      </c>
    </row>
    <row r="66" ht="42" customHeight="1" spans="1:67">
      <c r="A66" s="370">
        <f>储备!A191</f>
        <v>153</v>
      </c>
      <c r="B66" s="370">
        <f>储备!B191</f>
        <v>1</v>
      </c>
      <c r="C66" s="370" t="str">
        <f>储备!C191</f>
        <v>乌恰县</v>
      </c>
      <c r="D66" s="370">
        <f>储备!D191</f>
        <v>1</v>
      </c>
      <c r="E66" s="370">
        <f>储备!E191</f>
        <v>1200</v>
      </c>
      <c r="F66" s="370" t="str">
        <f>储备!F191</f>
        <v>乌恰县阿克塔什铁矿附属工程建设项目</v>
      </c>
      <c r="G66" s="370" t="str">
        <f>储备!G191</f>
        <v>新建辅助厂房及仓库765平方米及附属设施建设</v>
      </c>
      <c r="H66" s="370">
        <f>储备!H191</f>
        <v>1200</v>
      </c>
      <c r="I66" s="370">
        <f>储备!I191</f>
        <v>0</v>
      </c>
      <c r="J66" s="370">
        <f>储备!J191</f>
        <v>1200</v>
      </c>
      <c r="K66" s="370">
        <f>储备!K191</f>
        <v>1</v>
      </c>
      <c r="L66" s="370">
        <f>储备!L191</f>
        <v>1</v>
      </c>
      <c r="M66" s="370">
        <f>储备!M191</f>
        <v>0</v>
      </c>
      <c r="N66" s="370">
        <f>储备!N191</f>
        <v>0</v>
      </c>
      <c r="O66" s="370">
        <f>储备!O191</f>
        <v>1</v>
      </c>
      <c r="P66" s="370">
        <f>储备!P191</f>
        <v>0</v>
      </c>
      <c r="Q66" s="370">
        <f>储备!Q191</f>
        <v>1</v>
      </c>
      <c r="R66" s="370">
        <f>储备!R191</f>
        <v>0</v>
      </c>
      <c r="S66" s="370">
        <f>储备!T191</f>
        <v>0</v>
      </c>
      <c r="T66" s="370">
        <f>储备!V191</f>
        <v>1</v>
      </c>
      <c r="U66" s="370">
        <f>储备!W191</f>
        <v>1200</v>
      </c>
      <c r="V66" s="370">
        <f>储备!X191</f>
        <v>1200</v>
      </c>
      <c r="W66" s="370">
        <f>储备!Y191</f>
        <v>0</v>
      </c>
      <c r="X66" s="370">
        <f>储备!Z191</f>
        <v>1200</v>
      </c>
      <c r="Y66" s="370">
        <f>储备!AA191</f>
        <v>1200</v>
      </c>
      <c r="Z66" s="381">
        <f>储备!AB191</f>
        <v>1</v>
      </c>
      <c r="AA66" s="370">
        <f>储备!AC191</f>
        <v>1200</v>
      </c>
      <c r="AB66" s="370">
        <f>储备!AD191</f>
        <v>1</v>
      </c>
      <c r="AC66" s="370">
        <f>储备!AE191</f>
        <v>1101</v>
      </c>
      <c r="AD66" s="370">
        <f>储备!AF191</f>
        <v>0</v>
      </c>
      <c r="AE66" s="370">
        <f>储备!AG191</f>
        <v>900</v>
      </c>
      <c r="AF66" s="370">
        <f>储备!AH191</f>
        <v>-440</v>
      </c>
      <c r="AG66" s="389">
        <f>储备!AI191</f>
        <v>44741</v>
      </c>
      <c r="AH66" s="370">
        <f>储备!AJ191</f>
        <v>1</v>
      </c>
      <c r="AI66" s="370">
        <f>储备!AK191</f>
        <v>0</v>
      </c>
      <c r="AJ66" s="370">
        <f>储备!AL191</f>
        <v>10</v>
      </c>
      <c r="AK66" s="370">
        <f>储备!AM191</f>
        <v>10</v>
      </c>
      <c r="AL66" s="370">
        <f>储备!AN191</f>
        <v>1</v>
      </c>
      <c r="AM66" s="370" t="str">
        <f>储备!AO191</f>
        <v>已完工。</v>
      </c>
      <c r="AN66" s="370">
        <f>储备!AP191</f>
        <v>0</v>
      </c>
      <c r="AO66" s="370">
        <f>储备!AQ191</f>
        <v>0</v>
      </c>
      <c r="AP66" s="370">
        <f>储备!AR191</f>
        <v>0</v>
      </c>
      <c r="AQ66" s="370">
        <f>储备!AS191</f>
        <v>0</v>
      </c>
      <c r="AR66" s="370">
        <f>储备!AT191</f>
        <v>0</v>
      </c>
      <c r="AS66" s="370">
        <f>储备!AU191</f>
        <v>1200</v>
      </c>
      <c r="AT66" s="370">
        <f>储备!AV191</f>
        <v>0</v>
      </c>
      <c r="AU66" s="370">
        <f>储备!AW191</f>
        <v>0</v>
      </c>
      <c r="AV66" s="370">
        <f>储备!AX191</f>
        <v>0</v>
      </c>
      <c r="AW66" s="370">
        <f>储备!AY191</f>
        <v>0</v>
      </c>
      <c r="AX66" s="370">
        <f>储备!AZ191</f>
        <v>0</v>
      </c>
      <c r="AY66" s="370">
        <f>储备!BA191</f>
        <v>0</v>
      </c>
      <c r="AZ66" s="370">
        <f>储备!BB191</f>
        <v>0</v>
      </c>
      <c r="BA66" s="370">
        <f>储备!BC191</f>
        <v>1200</v>
      </c>
      <c r="BB66" s="370">
        <f>储备!BD191</f>
        <v>0</v>
      </c>
      <c r="BC66" s="370" t="str">
        <f>储备!BE191</f>
        <v>产业专班</v>
      </c>
      <c r="BD66" s="370" t="str">
        <f>储备!BF191</f>
        <v>州工信局</v>
      </c>
      <c r="BE66" s="370" t="str">
        <f>储备!BG191</f>
        <v>刘鹏</v>
      </c>
      <c r="BF66" s="370" t="str">
        <f>储备!BH191</f>
        <v>乌恰县</v>
      </c>
      <c r="BG66" s="370" t="str">
        <f>储备!BI191</f>
        <v>杜鹏</v>
      </c>
      <c r="BH66" s="370" t="str">
        <f>储备!BJ191</f>
        <v>乌恰县商信局</v>
      </c>
      <c r="BI66" s="370" t="str">
        <f>储备!BK191</f>
        <v>谢恒勤</v>
      </c>
      <c r="BJ66" s="370">
        <f>储备!BL191</f>
        <v>13899493969</v>
      </c>
      <c r="BK66" s="370">
        <f>储备!BM191</f>
        <v>0</v>
      </c>
      <c r="BL66" s="370">
        <f>储备!BN191</f>
        <v>0</v>
      </c>
      <c r="BM66" s="370">
        <f>储备!BO191</f>
        <v>0</v>
      </c>
      <c r="BN66" s="370">
        <f>储备!BP191</f>
        <v>0</v>
      </c>
      <c r="BO66" s="370" t="str">
        <f>储备!BQ191</f>
        <v>替换</v>
      </c>
    </row>
    <row r="67" ht="42" customHeight="1" spans="1:67">
      <c r="A67" s="370">
        <f>储备!A32</f>
        <v>15</v>
      </c>
      <c r="B67" s="370">
        <f>储备!B32</f>
        <v>1</v>
      </c>
      <c r="C67" s="370" t="str">
        <f>储备!C32</f>
        <v>乌恰县</v>
      </c>
      <c r="D67" s="370">
        <f>储备!D32</f>
        <v>0</v>
      </c>
      <c r="E67" s="370">
        <f>储备!E32</f>
        <v>0</v>
      </c>
      <c r="F67" s="370" t="str">
        <f>储备!F32</f>
        <v>乌恰县黑孜苇中型灌区现代化提升改造工程</v>
      </c>
      <c r="G67" s="370" t="str">
        <f>储备!G32</f>
        <v>新建防渗渠、渠系建筑物及其他配套附属设施建设</v>
      </c>
      <c r="H67" s="370">
        <f>储备!H32</f>
        <v>500</v>
      </c>
      <c r="I67" s="370">
        <f>储备!I32</f>
        <v>0</v>
      </c>
      <c r="J67" s="370">
        <f>储备!J32</f>
        <v>500</v>
      </c>
      <c r="K67" s="370">
        <f>储备!K32</f>
        <v>1</v>
      </c>
      <c r="L67" s="370">
        <f>储备!L32</f>
        <v>1</v>
      </c>
      <c r="M67" s="370">
        <f>储备!M32</f>
        <v>0</v>
      </c>
      <c r="N67" s="370">
        <f>储备!N32</f>
        <v>0</v>
      </c>
      <c r="O67" s="370">
        <f>储备!O32</f>
        <v>0</v>
      </c>
      <c r="P67" s="370">
        <f>储备!P32</f>
        <v>1</v>
      </c>
      <c r="Q67" s="370">
        <f>储备!Q32</f>
        <v>0</v>
      </c>
      <c r="R67" s="370">
        <f>储备!R32</f>
        <v>0</v>
      </c>
      <c r="S67" s="370">
        <f>储备!T32</f>
        <v>0</v>
      </c>
      <c r="T67" s="370">
        <f>储备!V32</f>
        <v>0</v>
      </c>
      <c r="U67" s="370">
        <f>储备!W32</f>
        <v>0</v>
      </c>
      <c r="V67" s="370">
        <f>储备!X32</f>
        <v>0</v>
      </c>
      <c r="W67" s="370">
        <f>储备!Y32</f>
        <v>0</v>
      </c>
      <c r="X67" s="370">
        <f>储备!Z32</f>
        <v>0</v>
      </c>
      <c r="Y67" s="370">
        <f>储备!AA32</f>
        <v>0</v>
      </c>
      <c r="Z67" s="381">
        <f>储备!AB32</f>
        <v>0</v>
      </c>
      <c r="AA67" s="370">
        <f>储备!AC32</f>
        <v>0</v>
      </c>
      <c r="AB67" s="370">
        <f>储备!AD32</f>
        <v>0</v>
      </c>
      <c r="AC67" s="370">
        <f>储备!AE32</f>
        <v>0</v>
      </c>
      <c r="AD67" s="370">
        <f>储备!AF32</f>
        <v>0</v>
      </c>
      <c r="AE67" s="370">
        <f>储备!AG32</f>
        <v>0</v>
      </c>
      <c r="AF67" s="370">
        <f>储备!AH32</f>
        <v>0</v>
      </c>
      <c r="AG67" s="389">
        <f>储备!AI32</f>
        <v>44835</v>
      </c>
      <c r="AH67" s="370">
        <f>储备!AJ32</f>
        <v>0</v>
      </c>
      <c r="AI67" s="370">
        <f>储备!AK32</f>
        <v>0</v>
      </c>
      <c r="AJ67" s="370">
        <f>储备!AL32</f>
        <v>0</v>
      </c>
      <c r="AK67" s="370">
        <f>储备!AM32</f>
        <v>0</v>
      </c>
      <c r="AL67" s="370" t="e">
        <f>储备!AN32</f>
        <v>#DIV/0!</v>
      </c>
      <c r="AM67" s="370">
        <f>储备!AO32</f>
        <v>0</v>
      </c>
      <c r="AN67" s="370">
        <f>储备!AP32</f>
        <v>0</v>
      </c>
      <c r="AO67" s="370">
        <f>储备!AQ32</f>
        <v>0</v>
      </c>
      <c r="AP67" s="370">
        <f>储备!AR32</f>
        <v>0</v>
      </c>
      <c r="AQ67" s="370">
        <f>储备!AS32</f>
        <v>0</v>
      </c>
      <c r="AR67" s="370">
        <f>储备!AT32</f>
        <v>0</v>
      </c>
      <c r="AS67" s="370">
        <f>储备!AU32</f>
        <v>500</v>
      </c>
      <c r="AT67" s="370">
        <f>储备!AV32</f>
        <v>0</v>
      </c>
      <c r="AU67" s="370">
        <f>储备!AW32</f>
        <v>0</v>
      </c>
      <c r="AV67" s="370">
        <f>储备!AX32</f>
        <v>500</v>
      </c>
      <c r="AW67" s="370">
        <f>储备!AY32</f>
        <v>0</v>
      </c>
      <c r="AX67" s="370">
        <f>储备!AZ32</f>
        <v>0</v>
      </c>
      <c r="AY67" s="370">
        <f>储备!BA32</f>
        <v>0</v>
      </c>
      <c r="AZ67" s="370">
        <f>储备!BB32</f>
        <v>0</v>
      </c>
      <c r="BA67" s="370">
        <f>储备!BC32</f>
        <v>0</v>
      </c>
      <c r="BB67" s="370">
        <f>储备!BD32</f>
        <v>0</v>
      </c>
      <c r="BC67" s="370" t="str">
        <f>储备!BE32</f>
        <v>水利专班</v>
      </c>
      <c r="BD67" s="370" t="str">
        <f>储备!BF32</f>
        <v>州水利局</v>
      </c>
      <c r="BE67" s="370" t="str">
        <f>储备!BG32</f>
        <v>邹健</v>
      </c>
      <c r="BF67" s="370" t="str">
        <f>储备!BH32</f>
        <v>乌恰县</v>
      </c>
      <c r="BG67" s="370" t="str">
        <f>储备!BI32</f>
        <v>吐尔孙江·木合塔尔</v>
      </c>
      <c r="BH67" s="370" t="str">
        <f>储备!BJ32</f>
        <v>乌恰县水利局</v>
      </c>
      <c r="BI67" s="370" t="str">
        <f>储备!BK32</f>
        <v>马国成</v>
      </c>
      <c r="BJ67" s="370">
        <f>储备!BL32</f>
        <v>15700991168</v>
      </c>
      <c r="BK67" s="370">
        <f>储备!BM32</f>
        <v>0</v>
      </c>
      <c r="BL67" s="370">
        <f>储备!BN32</f>
        <v>0</v>
      </c>
      <c r="BM67" s="370">
        <f>储备!BO32</f>
        <v>0</v>
      </c>
      <c r="BN67" s="370">
        <f>储备!BP32</f>
        <v>0</v>
      </c>
      <c r="BO67" s="370">
        <f>储备!BQ32</f>
        <v>0</v>
      </c>
    </row>
    <row r="68" ht="42" customHeight="1" spans="1:67">
      <c r="A68" s="370">
        <f>储备!A33</f>
        <v>16</v>
      </c>
      <c r="B68" s="370">
        <f>储备!B33</f>
        <v>1</v>
      </c>
      <c r="C68" s="370" t="str">
        <f>储备!C33</f>
        <v>乌恰县</v>
      </c>
      <c r="D68" s="370">
        <f>储备!D33</f>
        <v>0</v>
      </c>
      <c r="E68" s="370">
        <f>储备!E33</f>
        <v>0</v>
      </c>
      <c r="F68" s="370" t="str">
        <f>储备!F33</f>
        <v>乌恰县波斯坦铁列克中型灌区现代化提升改造工程</v>
      </c>
      <c r="G68" s="370" t="str">
        <f>储备!G33</f>
        <v>新建防渗渠、渠系建筑物及其他配套附属设施建设</v>
      </c>
      <c r="H68" s="370">
        <f>储备!H33</f>
        <v>500</v>
      </c>
      <c r="I68" s="370">
        <f>储备!I33</f>
        <v>0</v>
      </c>
      <c r="J68" s="370">
        <f>储备!J33</f>
        <v>500</v>
      </c>
      <c r="K68" s="370">
        <f>储备!K33</f>
        <v>1</v>
      </c>
      <c r="L68" s="370">
        <f>储备!L33</f>
        <v>1</v>
      </c>
      <c r="M68" s="370">
        <f>储备!M33</f>
        <v>0</v>
      </c>
      <c r="N68" s="370">
        <f>储备!N33</f>
        <v>0</v>
      </c>
      <c r="O68" s="370">
        <f>储备!O33</f>
        <v>0</v>
      </c>
      <c r="P68" s="370">
        <f>储备!P33</f>
        <v>1</v>
      </c>
      <c r="Q68" s="370">
        <f>储备!Q33</f>
        <v>0</v>
      </c>
      <c r="R68" s="370">
        <f>储备!R33</f>
        <v>0</v>
      </c>
      <c r="S68" s="370">
        <f>储备!T33</f>
        <v>0</v>
      </c>
      <c r="T68" s="370">
        <f>储备!V33</f>
        <v>0</v>
      </c>
      <c r="U68" s="370">
        <f>储备!W33</f>
        <v>0</v>
      </c>
      <c r="V68" s="370">
        <f>储备!X33</f>
        <v>0</v>
      </c>
      <c r="W68" s="370">
        <f>储备!Y33</f>
        <v>0</v>
      </c>
      <c r="X68" s="370">
        <f>储备!Z33</f>
        <v>0</v>
      </c>
      <c r="Y68" s="370">
        <f>储备!AA33</f>
        <v>0</v>
      </c>
      <c r="Z68" s="381">
        <f>储备!AB33</f>
        <v>0</v>
      </c>
      <c r="AA68" s="370">
        <f>储备!AC33</f>
        <v>0</v>
      </c>
      <c r="AB68" s="370">
        <f>储备!AD33</f>
        <v>0</v>
      </c>
      <c r="AC68" s="370">
        <f>储备!AE33</f>
        <v>0</v>
      </c>
      <c r="AD68" s="370">
        <f>储备!AF33</f>
        <v>0</v>
      </c>
      <c r="AE68" s="370">
        <f>储备!AG33</f>
        <v>0</v>
      </c>
      <c r="AF68" s="370">
        <f>储备!AH33</f>
        <v>0</v>
      </c>
      <c r="AG68" s="389">
        <f>储备!AI33</f>
        <v>44835</v>
      </c>
      <c r="AH68" s="370">
        <f>储备!AJ33</f>
        <v>0</v>
      </c>
      <c r="AI68" s="370">
        <f>储备!AK33</f>
        <v>0</v>
      </c>
      <c r="AJ68" s="370">
        <f>储备!AL33</f>
        <v>0</v>
      </c>
      <c r="AK68" s="370">
        <f>储备!AM33</f>
        <v>0</v>
      </c>
      <c r="AL68" s="370" t="e">
        <f>储备!AN33</f>
        <v>#DIV/0!</v>
      </c>
      <c r="AM68" s="370">
        <f>储备!AO33</f>
        <v>0</v>
      </c>
      <c r="AN68" s="370">
        <f>储备!AP33</f>
        <v>0</v>
      </c>
      <c r="AO68" s="370">
        <f>储备!AQ33</f>
        <v>0</v>
      </c>
      <c r="AP68" s="370">
        <f>储备!AR33</f>
        <v>0</v>
      </c>
      <c r="AQ68" s="370">
        <f>储备!AS33</f>
        <v>0</v>
      </c>
      <c r="AR68" s="370">
        <f>储备!AT33</f>
        <v>0</v>
      </c>
      <c r="AS68" s="370">
        <f>储备!AU33</f>
        <v>500</v>
      </c>
      <c r="AT68" s="370">
        <f>储备!AV33</f>
        <v>0</v>
      </c>
      <c r="AU68" s="370">
        <f>储备!AW33</f>
        <v>0</v>
      </c>
      <c r="AV68" s="370">
        <f>储备!AX33</f>
        <v>500</v>
      </c>
      <c r="AW68" s="370">
        <f>储备!AY33</f>
        <v>0</v>
      </c>
      <c r="AX68" s="370">
        <f>储备!AZ33</f>
        <v>0</v>
      </c>
      <c r="AY68" s="370">
        <f>储备!BA33</f>
        <v>0</v>
      </c>
      <c r="AZ68" s="370">
        <f>储备!BB33</f>
        <v>0</v>
      </c>
      <c r="BA68" s="370">
        <f>储备!BC33</f>
        <v>0</v>
      </c>
      <c r="BB68" s="370">
        <f>储备!BD33</f>
        <v>0</v>
      </c>
      <c r="BC68" s="370" t="str">
        <f>储备!BE33</f>
        <v>水利专班</v>
      </c>
      <c r="BD68" s="370" t="str">
        <f>储备!BF33</f>
        <v>州水利局</v>
      </c>
      <c r="BE68" s="370" t="str">
        <f>储备!BG33</f>
        <v>邹健</v>
      </c>
      <c r="BF68" s="370" t="str">
        <f>储备!BH33</f>
        <v>乌恰县</v>
      </c>
      <c r="BG68" s="370" t="str">
        <f>储备!BI33</f>
        <v>吐尔孙江·木合塔尔</v>
      </c>
      <c r="BH68" s="370" t="str">
        <f>储备!BJ33</f>
        <v>乌恰县水利局</v>
      </c>
      <c r="BI68" s="370" t="str">
        <f>储备!BK33</f>
        <v>马国成</v>
      </c>
      <c r="BJ68" s="370">
        <f>储备!BL33</f>
        <v>15700991168</v>
      </c>
      <c r="BK68" s="370">
        <f>储备!BM33</f>
        <v>0</v>
      </c>
      <c r="BL68" s="370">
        <f>储备!BN33</f>
        <v>0</v>
      </c>
      <c r="BM68" s="370">
        <f>储备!BO33</f>
        <v>0</v>
      </c>
      <c r="BN68" s="370">
        <f>储备!BP33</f>
        <v>0</v>
      </c>
      <c r="BO68" s="370">
        <f>储备!BQ33</f>
        <v>0</v>
      </c>
    </row>
    <row r="69" ht="42" customHeight="1" spans="1:67">
      <c r="A69" s="370">
        <f>储备!A34</f>
        <v>17</v>
      </c>
      <c r="B69" s="370">
        <f>储备!B34</f>
        <v>1</v>
      </c>
      <c r="C69" s="370" t="str">
        <f>储备!C34</f>
        <v>乌恰县</v>
      </c>
      <c r="D69" s="370">
        <f>储备!D34</f>
        <v>0</v>
      </c>
      <c r="E69" s="370">
        <f>储备!E34</f>
        <v>0</v>
      </c>
      <c r="F69" s="370" t="str">
        <f>储备!F34</f>
        <v>乌恰县膘尔托阔依中型灌区现代化提升改造工程</v>
      </c>
      <c r="G69" s="370" t="str">
        <f>储备!G34</f>
        <v>新建防渗渠、渠系建筑物及其他配套附属设施建设</v>
      </c>
      <c r="H69" s="370">
        <f>储备!H34</f>
        <v>500</v>
      </c>
      <c r="I69" s="370">
        <f>储备!I34</f>
        <v>0</v>
      </c>
      <c r="J69" s="370">
        <f>储备!J34</f>
        <v>500</v>
      </c>
      <c r="K69" s="370">
        <f>储备!K34</f>
        <v>1</v>
      </c>
      <c r="L69" s="370">
        <f>储备!L34</f>
        <v>1</v>
      </c>
      <c r="M69" s="370">
        <f>储备!M34</f>
        <v>0</v>
      </c>
      <c r="N69" s="370">
        <f>储备!N34</f>
        <v>0</v>
      </c>
      <c r="O69" s="370">
        <f>储备!O34</f>
        <v>0</v>
      </c>
      <c r="P69" s="370">
        <f>储备!P34</f>
        <v>1</v>
      </c>
      <c r="Q69" s="370">
        <f>储备!Q34</f>
        <v>0</v>
      </c>
      <c r="R69" s="370">
        <f>储备!R34</f>
        <v>0</v>
      </c>
      <c r="S69" s="370">
        <f>储备!T34</f>
        <v>0</v>
      </c>
      <c r="T69" s="370">
        <f>储备!V34</f>
        <v>0</v>
      </c>
      <c r="U69" s="370">
        <f>储备!W34</f>
        <v>0</v>
      </c>
      <c r="V69" s="370">
        <f>储备!X34</f>
        <v>0</v>
      </c>
      <c r="W69" s="370">
        <f>储备!Y34</f>
        <v>0</v>
      </c>
      <c r="X69" s="370">
        <f>储备!Z34</f>
        <v>0</v>
      </c>
      <c r="Y69" s="370">
        <f>储备!AA34</f>
        <v>0</v>
      </c>
      <c r="Z69" s="381">
        <f>储备!AB34</f>
        <v>0</v>
      </c>
      <c r="AA69" s="370">
        <f>储备!AC34</f>
        <v>0</v>
      </c>
      <c r="AB69" s="370">
        <f>储备!AD34</f>
        <v>0</v>
      </c>
      <c r="AC69" s="370">
        <f>储备!AE34</f>
        <v>0</v>
      </c>
      <c r="AD69" s="370">
        <f>储备!AF34</f>
        <v>0</v>
      </c>
      <c r="AE69" s="370">
        <f>储备!AG34</f>
        <v>0</v>
      </c>
      <c r="AF69" s="370">
        <f>储备!AH34</f>
        <v>0</v>
      </c>
      <c r="AG69" s="389">
        <f>储备!AI34</f>
        <v>44835</v>
      </c>
      <c r="AH69" s="370">
        <f>储备!AJ34</f>
        <v>0</v>
      </c>
      <c r="AI69" s="370">
        <f>储备!AK34</f>
        <v>0</v>
      </c>
      <c r="AJ69" s="370">
        <f>储备!AL34</f>
        <v>0</v>
      </c>
      <c r="AK69" s="370">
        <f>储备!AM34</f>
        <v>0</v>
      </c>
      <c r="AL69" s="370" t="e">
        <f>储备!AN34</f>
        <v>#DIV/0!</v>
      </c>
      <c r="AM69" s="370">
        <f>储备!AO34</f>
        <v>0</v>
      </c>
      <c r="AN69" s="370">
        <f>储备!AP34</f>
        <v>0</v>
      </c>
      <c r="AO69" s="370">
        <f>储备!AQ34</f>
        <v>0</v>
      </c>
      <c r="AP69" s="370">
        <f>储备!AR34</f>
        <v>0</v>
      </c>
      <c r="AQ69" s="370">
        <f>储备!AS34</f>
        <v>0</v>
      </c>
      <c r="AR69" s="370">
        <f>储备!AT34</f>
        <v>0</v>
      </c>
      <c r="AS69" s="370">
        <f>储备!AU34</f>
        <v>500</v>
      </c>
      <c r="AT69" s="370">
        <f>储备!AV34</f>
        <v>0</v>
      </c>
      <c r="AU69" s="370">
        <f>储备!AW34</f>
        <v>0</v>
      </c>
      <c r="AV69" s="370">
        <f>储备!AX34</f>
        <v>500</v>
      </c>
      <c r="AW69" s="370">
        <f>储备!AY34</f>
        <v>0</v>
      </c>
      <c r="AX69" s="370">
        <f>储备!AZ34</f>
        <v>0</v>
      </c>
      <c r="AY69" s="370">
        <f>储备!BA34</f>
        <v>0</v>
      </c>
      <c r="AZ69" s="370">
        <f>储备!BB34</f>
        <v>0</v>
      </c>
      <c r="BA69" s="370">
        <f>储备!BC34</f>
        <v>0</v>
      </c>
      <c r="BB69" s="370">
        <f>储备!BD34</f>
        <v>0</v>
      </c>
      <c r="BC69" s="370" t="str">
        <f>储备!BE34</f>
        <v>水利专班</v>
      </c>
      <c r="BD69" s="370" t="str">
        <f>储备!BF34</f>
        <v>州水利局</v>
      </c>
      <c r="BE69" s="370" t="str">
        <f>储备!BG34</f>
        <v>邹健</v>
      </c>
      <c r="BF69" s="370" t="str">
        <f>储备!BH34</f>
        <v>乌恰县</v>
      </c>
      <c r="BG69" s="370" t="str">
        <f>储备!BI34</f>
        <v>吐尔孙江·木合塔尔</v>
      </c>
      <c r="BH69" s="370" t="str">
        <f>储备!BJ34</f>
        <v>乌恰县水利局</v>
      </c>
      <c r="BI69" s="370" t="str">
        <f>储备!BK34</f>
        <v>马国成</v>
      </c>
      <c r="BJ69" s="370">
        <f>储备!BL34</f>
        <v>15700991168</v>
      </c>
      <c r="BK69" s="370">
        <f>储备!BM34</f>
        <v>0</v>
      </c>
      <c r="BL69" s="370">
        <f>储备!BN34</f>
        <v>0</v>
      </c>
      <c r="BM69" s="370">
        <f>储备!BO34</f>
        <v>0</v>
      </c>
      <c r="BN69" s="370">
        <f>储备!BP34</f>
        <v>0</v>
      </c>
      <c r="BO69" s="370">
        <f>储备!BQ34</f>
        <v>0</v>
      </c>
    </row>
    <row r="70" ht="42" customHeight="1" spans="1:67">
      <c r="A70" s="370">
        <f>储备!A35</f>
        <v>18</v>
      </c>
      <c r="B70" s="370">
        <f>储备!B35</f>
        <v>1</v>
      </c>
      <c r="C70" s="370" t="str">
        <f>储备!C35</f>
        <v>乌恰县</v>
      </c>
      <c r="D70" s="370">
        <f>储备!D35</f>
        <v>0</v>
      </c>
      <c r="E70" s="370">
        <f>储备!E35</f>
        <v>0</v>
      </c>
      <c r="F70" s="370" t="str">
        <f>储备!F35</f>
        <v>乌恰县铁列克乡乡村振兴水利产业发展支撑项目</v>
      </c>
      <c r="G70" s="370" t="str">
        <f>储备!G35</f>
        <v>新建管道23.9公里及其他配套附属设施建设</v>
      </c>
      <c r="H70" s="370">
        <f>储备!H35</f>
        <v>54000</v>
      </c>
      <c r="I70" s="370">
        <f>储备!I35</f>
        <v>0</v>
      </c>
      <c r="J70" s="370">
        <f>储备!J35</f>
        <v>500</v>
      </c>
      <c r="K70" s="370">
        <f>储备!K35</f>
        <v>1</v>
      </c>
      <c r="L70" s="370">
        <f>储备!L35</f>
        <v>1</v>
      </c>
      <c r="M70" s="370">
        <f>储备!M35</f>
        <v>0</v>
      </c>
      <c r="N70" s="370">
        <f>储备!N35</f>
        <v>0</v>
      </c>
      <c r="O70" s="370">
        <f>储备!O35</f>
        <v>0</v>
      </c>
      <c r="P70" s="370">
        <f>储备!P35</f>
        <v>1</v>
      </c>
      <c r="Q70" s="370">
        <f>储备!Q35</f>
        <v>0</v>
      </c>
      <c r="R70" s="370">
        <f>储备!R35</f>
        <v>0</v>
      </c>
      <c r="S70" s="370">
        <f>储备!T35</f>
        <v>0</v>
      </c>
      <c r="T70" s="370">
        <f>储备!V35</f>
        <v>0</v>
      </c>
      <c r="U70" s="370">
        <f>储备!W35</f>
        <v>0</v>
      </c>
      <c r="V70" s="370">
        <f>储备!X35</f>
        <v>0</v>
      </c>
      <c r="W70" s="370">
        <f>储备!Y35</f>
        <v>0</v>
      </c>
      <c r="X70" s="370">
        <f>储备!Z35</f>
        <v>0</v>
      </c>
      <c r="Y70" s="370">
        <f>储备!AA35</f>
        <v>0</v>
      </c>
      <c r="Z70" s="381">
        <f>储备!AB35</f>
        <v>0</v>
      </c>
      <c r="AA70" s="370">
        <f>储备!AC35</f>
        <v>0</v>
      </c>
      <c r="AB70" s="370">
        <f>储备!AD35</f>
        <v>0</v>
      </c>
      <c r="AC70" s="370">
        <f>储备!AE35</f>
        <v>0</v>
      </c>
      <c r="AD70" s="370">
        <f>储备!AF35</f>
        <v>0</v>
      </c>
      <c r="AE70" s="370">
        <f>储备!AG35</f>
        <v>0</v>
      </c>
      <c r="AF70" s="370">
        <f>储备!AH35</f>
        <v>0</v>
      </c>
      <c r="AG70" s="389">
        <f>储备!AI35</f>
        <v>44835</v>
      </c>
      <c r="AH70" s="370">
        <f>储备!AJ35</f>
        <v>0</v>
      </c>
      <c r="AI70" s="370">
        <f>储备!AK35</f>
        <v>0</v>
      </c>
      <c r="AJ70" s="370">
        <f>储备!AL35</f>
        <v>0</v>
      </c>
      <c r="AK70" s="370">
        <f>储备!AM35</f>
        <v>0</v>
      </c>
      <c r="AL70" s="370" t="e">
        <f>储备!AN35</f>
        <v>#DIV/0!</v>
      </c>
      <c r="AM70" s="370">
        <f>储备!AO35</f>
        <v>0</v>
      </c>
      <c r="AN70" s="370">
        <f>储备!AP35</f>
        <v>0</v>
      </c>
      <c r="AO70" s="370">
        <f>储备!AQ35</f>
        <v>0</v>
      </c>
      <c r="AP70" s="370">
        <f>储备!AR35</f>
        <v>0</v>
      </c>
      <c r="AQ70" s="370">
        <f>储备!AS35</f>
        <v>0</v>
      </c>
      <c r="AR70" s="370">
        <f>储备!AT35</f>
        <v>0</v>
      </c>
      <c r="AS70" s="370">
        <f>储备!AU35</f>
        <v>500</v>
      </c>
      <c r="AT70" s="370">
        <f>储备!AV35</f>
        <v>0</v>
      </c>
      <c r="AU70" s="370">
        <f>储备!AW35</f>
        <v>0</v>
      </c>
      <c r="AV70" s="370">
        <f>储备!AX35</f>
        <v>500</v>
      </c>
      <c r="AW70" s="370">
        <f>储备!AY35</f>
        <v>0</v>
      </c>
      <c r="AX70" s="370">
        <f>储备!AZ35</f>
        <v>0</v>
      </c>
      <c r="AY70" s="370">
        <f>储备!BA35</f>
        <v>0</v>
      </c>
      <c r="AZ70" s="370">
        <f>储备!BB35</f>
        <v>0</v>
      </c>
      <c r="BA70" s="370">
        <f>储备!BC35</f>
        <v>0</v>
      </c>
      <c r="BB70" s="370">
        <f>储备!BD35</f>
        <v>0</v>
      </c>
      <c r="BC70" s="370" t="str">
        <f>储备!BE35</f>
        <v>水利专班</v>
      </c>
      <c r="BD70" s="370" t="str">
        <f>储备!BF35</f>
        <v>州水利局</v>
      </c>
      <c r="BE70" s="370" t="str">
        <f>储备!BG35</f>
        <v>邹健</v>
      </c>
      <c r="BF70" s="370" t="str">
        <f>储备!BH35</f>
        <v>乌恰县</v>
      </c>
      <c r="BG70" s="370" t="str">
        <f>储备!BI35</f>
        <v>吐尔孙江·木合塔尔</v>
      </c>
      <c r="BH70" s="370" t="str">
        <f>储备!BJ35</f>
        <v>乌恰县水利局</v>
      </c>
      <c r="BI70" s="370" t="str">
        <f>储备!BK35</f>
        <v>马国成</v>
      </c>
      <c r="BJ70" s="370">
        <f>储备!BL35</f>
        <v>15700991168</v>
      </c>
      <c r="BK70" s="370">
        <f>储备!BM35</f>
        <v>0</v>
      </c>
      <c r="BL70" s="370">
        <f>储备!BN35</f>
        <v>0</v>
      </c>
      <c r="BM70" s="370">
        <f>储备!BO35</f>
        <v>0</v>
      </c>
      <c r="BN70" s="370">
        <f>储备!BP35</f>
        <v>0</v>
      </c>
      <c r="BO70" s="370">
        <f>储备!BQ35</f>
        <v>0</v>
      </c>
    </row>
    <row r="71" ht="42" customHeight="1" spans="1:67">
      <c r="A71" s="370">
        <f>储备!A36</f>
        <v>19</v>
      </c>
      <c r="B71" s="370">
        <f>储备!B36</f>
        <v>1</v>
      </c>
      <c r="C71" s="370" t="str">
        <f>储备!C36</f>
        <v>乌恰县</v>
      </c>
      <c r="D71" s="370">
        <f>储备!D36</f>
        <v>0</v>
      </c>
      <c r="E71" s="370">
        <f>储备!E36</f>
        <v>0</v>
      </c>
      <c r="F71" s="370" t="str">
        <f>储备!F36</f>
        <v>乌恰县波斯坦铁列克乡乡村振兴水利支撑项目</v>
      </c>
      <c r="G71" s="370" t="str">
        <f>储备!G36</f>
        <v>新建输水管网、喷灌系统及其他配套附属设施建设</v>
      </c>
      <c r="H71" s="370">
        <f>储备!H36</f>
        <v>60000</v>
      </c>
      <c r="I71" s="370">
        <f>储备!I36</f>
        <v>0</v>
      </c>
      <c r="J71" s="370">
        <f>储备!J36</f>
        <v>500</v>
      </c>
      <c r="K71" s="370">
        <f>储备!K36</f>
        <v>1</v>
      </c>
      <c r="L71" s="370">
        <f>储备!L36</f>
        <v>1</v>
      </c>
      <c r="M71" s="370">
        <f>储备!M36</f>
        <v>0</v>
      </c>
      <c r="N71" s="370">
        <f>储备!N36</f>
        <v>0</v>
      </c>
      <c r="O71" s="370">
        <f>储备!O36</f>
        <v>0</v>
      </c>
      <c r="P71" s="370">
        <f>储备!P36</f>
        <v>1</v>
      </c>
      <c r="Q71" s="370">
        <f>储备!Q36</f>
        <v>0</v>
      </c>
      <c r="R71" s="370">
        <f>储备!R36</f>
        <v>0</v>
      </c>
      <c r="S71" s="370">
        <f>储备!T36</f>
        <v>0</v>
      </c>
      <c r="T71" s="370">
        <f>储备!V36</f>
        <v>0</v>
      </c>
      <c r="U71" s="370">
        <f>储备!W36</f>
        <v>0</v>
      </c>
      <c r="V71" s="370">
        <f>储备!X36</f>
        <v>0</v>
      </c>
      <c r="W71" s="370">
        <f>储备!Y36</f>
        <v>0</v>
      </c>
      <c r="X71" s="370">
        <f>储备!Z36</f>
        <v>0</v>
      </c>
      <c r="Y71" s="370">
        <f>储备!AA36</f>
        <v>0</v>
      </c>
      <c r="Z71" s="381">
        <f>储备!AB36</f>
        <v>0</v>
      </c>
      <c r="AA71" s="370">
        <f>储备!AC36</f>
        <v>0</v>
      </c>
      <c r="AB71" s="370">
        <f>储备!AD36</f>
        <v>0</v>
      </c>
      <c r="AC71" s="370">
        <f>储备!AE36</f>
        <v>0</v>
      </c>
      <c r="AD71" s="370">
        <f>储备!AF36</f>
        <v>0</v>
      </c>
      <c r="AE71" s="370">
        <f>储备!AG36</f>
        <v>0</v>
      </c>
      <c r="AF71" s="370">
        <f>储备!AH36</f>
        <v>0</v>
      </c>
      <c r="AG71" s="389">
        <f>储备!AI36</f>
        <v>44835</v>
      </c>
      <c r="AH71" s="370">
        <f>储备!AJ36</f>
        <v>0</v>
      </c>
      <c r="AI71" s="370">
        <f>储备!AK36</f>
        <v>0</v>
      </c>
      <c r="AJ71" s="370">
        <f>储备!AL36</f>
        <v>0</v>
      </c>
      <c r="AK71" s="370">
        <f>储备!AM36</f>
        <v>0</v>
      </c>
      <c r="AL71" s="370" t="e">
        <f>储备!AN36</f>
        <v>#DIV/0!</v>
      </c>
      <c r="AM71" s="370">
        <f>储备!AO36</f>
        <v>0</v>
      </c>
      <c r="AN71" s="370">
        <f>储备!AP36</f>
        <v>0</v>
      </c>
      <c r="AO71" s="370">
        <f>储备!AQ36</f>
        <v>0</v>
      </c>
      <c r="AP71" s="370">
        <f>储备!AR36</f>
        <v>0</v>
      </c>
      <c r="AQ71" s="370">
        <f>储备!AS36</f>
        <v>0</v>
      </c>
      <c r="AR71" s="370">
        <f>储备!AT36</f>
        <v>0</v>
      </c>
      <c r="AS71" s="370">
        <f>储备!AU36</f>
        <v>500</v>
      </c>
      <c r="AT71" s="370">
        <f>储备!AV36</f>
        <v>0</v>
      </c>
      <c r="AU71" s="370">
        <f>储备!AW36</f>
        <v>0</v>
      </c>
      <c r="AV71" s="370">
        <f>储备!AX36</f>
        <v>500</v>
      </c>
      <c r="AW71" s="370">
        <f>储备!AY36</f>
        <v>0</v>
      </c>
      <c r="AX71" s="370">
        <f>储备!AZ36</f>
        <v>0</v>
      </c>
      <c r="AY71" s="370">
        <f>储备!BA36</f>
        <v>0</v>
      </c>
      <c r="AZ71" s="370">
        <f>储备!BB36</f>
        <v>0</v>
      </c>
      <c r="BA71" s="370">
        <f>储备!BC36</f>
        <v>0</v>
      </c>
      <c r="BB71" s="370">
        <f>储备!BD36</f>
        <v>0</v>
      </c>
      <c r="BC71" s="370" t="str">
        <f>储备!BE36</f>
        <v>水利专班</v>
      </c>
      <c r="BD71" s="370" t="str">
        <f>储备!BF36</f>
        <v>州水利局</v>
      </c>
      <c r="BE71" s="370" t="str">
        <f>储备!BG36</f>
        <v>邹健</v>
      </c>
      <c r="BF71" s="370" t="str">
        <f>储备!BH36</f>
        <v>乌恰县</v>
      </c>
      <c r="BG71" s="370" t="str">
        <f>储备!BI36</f>
        <v>吐尔孙江·木合塔尔</v>
      </c>
      <c r="BH71" s="370" t="str">
        <f>储备!BJ36</f>
        <v>乌恰县水利局</v>
      </c>
      <c r="BI71" s="370" t="str">
        <f>储备!BK36</f>
        <v>马国成</v>
      </c>
      <c r="BJ71" s="370">
        <f>储备!BL36</f>
        <v>15700991168</v>
      </c>
      <c r="BK71" s="370">
        <f>储备!BM36</f>
        <v>0</v>
      </c>
      <c r="BL71" s="370">
        <f>储备!BN36</f>
        <v>0</v>
      </c>
      <c r="BM71" s="370">
        <f>储备!BO36</f>
        <v>0</v>
      </c>
      <c r="BN71" s="370">
        <f>储备!BP36</f>
        <v>0</v>
      </c>
      <c r="BO71" s="370">
        <f>储备!BQ36</f>
        <v>0</v>
      </c>
    </row>
    <row r="72" ht="42" customHeight="1" spans="1:67">
      <c r="A72" s="370">
        <f>储备!A37</f>
        <v>20</v>
      </c>
      <c r="B72" s="370">
        <f>储备!B37</f>
        <v>1</v>
      </c>
      <c r="C72" s="370" t="str">
        <f>储备!C37</f>
        <v>乌恰县</v>
      </c>
      <c r="D72" s="370">
        <f>储备!D37</f>
        <v>0</v>
      </c>
      <c r="E72" s="370">
        <f>储备!E37</f>
        <v>0</v>
      </c>
      <c r="F72" s="370" t="str">
        <f>储备!F37</f>
        <v>乌恰县康苏至玛依喀克城乡供水工程</v>
      </c>
      <c r="G72" s="370" t="str">
        <f>储备!G37</f>
        <v>新建输水管线42.32公里及其他配套附属设施建设</v>
      </c>
      <c r="H72" s="370">
        <f>储备!H37</f>
        <v>8740</v>
      </c>
      <c r="I72" s="370">
        <f>储备!I37</f>
        <v>0</v>
      </c>
      <c r="J72" s="370">
        <f>储备!J37</f>
        <v>8740</v>
      </c>
      <c r="K72" s="370">
        <f>储备!K37</f>
        <v>1</v>
      </c>
      <c r="L72" s="370">
        <f>储备!L37</f>
        <v>1</v>
      </c>
      <c r="M72" s="370">
        <f>储备!M37</f>
        <v>0</v>
      </c>
      <c r="N72" s="370">
        <f>储备!N37</f>
        <v>0</v>
      </c>
      <c r="O72" s="370">
        <f>储备!O37</f>
        <v>0</v>
      </c>
      <c r="P72" s="370">
        <f>储备!P37</f>
        <v>1</v>
      </c>
      <c r="Q72" s="370">
        <f>储备!Q37</f>
        <v>0</v>
      </c>
      <c r="R72" s="370">
        <f>储备!R37</f>
        <v>0</v>
      </c>
      <c r="S72" s="370">
        <f>储备!T37</f>
        <v>0</v>
      </c>
      <c r="T72" s="370">
        <f>储备!V37</f>
        <v>0</v>
      </c>
      <c r="U72" s="370">
        <f>储备!W37</f>
        <v>0</v>
      </c>
      <c r="V72" s="370">
        <f>储备!X37</f>
        <v>0</v>
      </c>
      <c r="W72" s="370">
        <f>储备!Y37</f>
        <v>0</v>
      </c>
      <c r="X72" s="370">
        <f>储备!Z37</f>
        <v>0</v>
      </c>
      <c r="Y72" s="370">
        <f>储备!AA37</f>
        <v>0</v>
      </c>
      <c r="Z72" s="381">
        <f>储备!AB37</f>
        <v>0</v>
      </c>
      <c r="AA72" s="370">
        <f>储备!AC37</f>
        <v>0</v>
      </c>
      <c r="AB72" s="370">
        <f>储备!AD37</f>
        <v>0</v>
      </c>
      <c r="AC72" s="370">
        <f>储备!AE37</f>
        <v>0</v>
      </c>
      <c r="AD72" s="370">
        <f>储备!AF37</f>
        <v>0</v>
      </c>
      <c r="AE72" s="370">
        <f>储备!AG37</f>
        <v>0</v>
      </c>
      <c r="AF72" s="370">
        <f>储备!AH37</f>
        <v>0</v>
      </c>
      <c r="AG72" s="389">
        <f>储备!AI37</f>
        <v>44835</v>
      </c>
      <c r="AH72" s="370">
        <f>储备!AJ37</f>
        <v>0</v>
      </c>
      <c r="AI72" s="370">
        <f>储备!AK37</f>
        <v>0</v>
      </c>
      <c r="AJ72" s="370">
        <f>储备!AL37</f>
        <v>0</v>
      </c>
      <c r="AK72" s="370">
        <f>储备!AM37</f>
        <v>0</v>
      </c>
      <c r="AL72" s="370" t="e">
        <f>储备!AN37</f>
        <v>#DIV/0!</v>
      </c>
      <c r="AM72" s="370">
        <f>储备!AO37</f>
        <v>0</v>
      </c>
      <c r="AN72" s="370">
        <f>储备!AP37</f>
        <v>0</v>
      </c>
      <c r="AO72" s="370">
        <f>储备!AQ37</f>
        <v>0</v>
      </c>
      <c r="AP72" s="370">
        <f>储备!AR37</f>
        <v>0</v>
      </c>
      <c r="AQ72" s="370">
        <f>储备!AS37</f>
        <v>0</v>
      </c>
      <c r="AR72" s="370">
        <f>储备!AT37</f>
        <v>0</v>
      </c>
      <c r="AS72" s="370">
        <f>储备!AU37</f>
        <v>8740</v>
      </c>
      <c r="AT72" s="370">
        <f>储备!AV37</f>
        <v>0</v>
      </c>
      <c r="AU72" s="370">
        <f>储备!AW37</f>
        <v>0</v>
      </c>
      <c r="AV72" s="370">
        <f>储备!AX37</f>
        <v>8740</v>
      </c>
      <c r="AW72" s="370">
        <f>储备!AY37</f>
        <v>0</v>
      </c>
      <c r="AX72" s="370">
        <f>储备!AZ37</f>
        <v>0</v>
      </c>
      <c r="AY72" s="370">
        <f>储备!BA37</f>
        <v>0</v>
      </c>
      <c r="AZ72" s="370">
        <f>储备!BB37</f>
        <v>0</v>
      </c>
      <c r="BA72" s="370">
        <f>储备!BC37</f>
        <v>0</v>
      </c>
      <c r="BB72" s="370">
        <f>储备!BD37</f>
        <v>0</v>
      </c>
      <c r="BC72" s="370" t="str">
        <f>储备!BE37</f>
        <v>水利专班</v>
      </c>
      <c r="BD72" s="370" t="str">
        <f>储备!BF37</f>
        <v>州水利局</v>
      </c>
      <c r="BE72" s="370" t="str">
        <f>储备!BG37</f>
        <v>邹健</v>
      </c>
      <c r="BF72" s="370" t="str">
        <f>储备!BH37</f>
        <v>乌恰县</v>
      </c>
      <c r="BG72" s="370" t="str">
        <f>储备!BI37</f>
        <v>吐尔孙江·木合塔尔</v>
      </c>
      <c r="BH72" s="370" t="str">
        <f>储备!BJ37</f>
        <v>乌恰县水利局</v>
      </c>
      <c r="BI72" s="370" t="str">
        <f>储备!BK37</f>
        <v>马国成</v>
      </c>
      <c r="BJ72" s="370">
        <f>储备!BL37</f>
        <v>15700991168</v>
      </c>
      <c r="BK72" s="370">
        <f>储备!BM37</f>
        <v>0</v>
      </c>
      <c r="BL72" s="370">
        <f>储备!BN37</f>
        <v>0</v>
      </c>
      <c r="BM72" s="370">
        <f>储备!BO37</f>
        <v>0</v>
      </c>
      <c r="BN72" s="370">
        <f>储备!BP37</f>
        <v>0</v>
      </c>
      <c r="BO72" s="370">
        <f>储备!BQ37</f>
        <v>0</v>
      </c>
    </row>
    <row r="73" ht="42" customHeight="1" spans="1:67">
      <c r="A73" s="370">
        <f>储备!A38</f>
        <v>21</v>
      </c>
      <c r="B73" s="370">
        <f>储备!B38</f>
        <v>1</v>
      </c>
      <c r="C73" s="370" t="str">
        <f>储备!C38</f>
        <v>乌恰县</v>
      </c>
      <c r="D73" s="370">
        <f>储备!D38</f>
        <v>0</v>
      </c>
      <c r="E73" s="370">
        <f>储备!E38</f>
        <v>0</v>
      </c>
      <c r="F73" s="370" t="str">
        <f>储备!F38</f>
        <v>乌恰县水库及渠首水雨情预警监测项目</v>
      </c>
      <c r="G73" s="370" t="str">
        <f>储备!G38</f>
        <v>新建5座渠首水雨情预警监测装置及其他配套附属设施建设</v>
      </c>
      <c r="H73" s="370">
        <f>储备!H38</f>
        <v>500</v>
      </c>
      <c r="I73" s="370">
        <f>储备!I38</f>
        <v>0</v>
      </c>
      <c r="J73" s="370">
        <f>储备!J38</f>
        <v>500</v>
      </c>
      <c r="K73" s="370">
        <f>储备!K38</f>
        <v>1</v>
      </c>
      <c r="L73" s="370">
        <f>储备!L38</f>
        <v>1</v>
      </c>
      <c r="M73" s="370">
        <f>储备!M38</f>
        <v>0</v>
      </c>
      <c r="N73" s="370">
        <f>储备!N38</f>
        <v>0</v>
      </c>
      <c r="O73" s="370">
        <f>储备!O38</f>
        <v>0</v>
      </c>
      <c r="P73" s="370">
        <f>储备!P38</f>
        <v>1</v>
      </c>
      <c r="Q73" s="370">
        <f>储备!Q38</f>
        <v>0</v>
      </c>
      <c r="R73" s="370">
        <f>储备!R38</f>
        <v>0</v>
      </c>
      <c r="S73" s="370">
        <f>储备!T38</f>
        <v>0</v>
      </c>
      <c r="T73" s="370">
        <f>储备!V38</f>
        <v>0</v>
      </c>
      <c r="U73" s="370">
        <f>储备!W38</f>
        <v>0</v>
      </c>
      <c r="V73" s="370">
        <f>储备!X38</f>
        <v>0</v>
      </c>
      <c r="W73" s="370">
        <f>储备!Y38</f>
        <v>0</v>
      </c>
      <c r="X73" s="370">
        <f>储备!Z38</f>
        <v>0</v>
      </c>
      <c r="Y73" s="370">
        <f>储备!AA38</f>
        <v>0</v>
      </c>
      <c r="Z73" s="381">
        <f>储备!AB38</f>
        <v>0</v>
      </c>
      <c r="AA73" s="370">
        <f>储备!AC38</f>
        <v>0</v>
      </c>
      <c r="AB73" s="370">
        <f>储备!AD38</f>
        <v>0</v>
      </c>
      <c r="AC73" s="370">
        <f>储备!AE38</f>
        <v>0</v>
      </c>
      <c r="AD73" s="370">
        <f>储备!AF38</f>
        <v>0</v>
      </c>
      <c r="AE73" s="370">
        <f>储备!AG38</f>
        <v>0</v>
      </c>
      <c r="AF73" s="370">
        <f>储备!AH38</f>
        <v>0</v>
      </c>
      <c r="AG73" s="389">
        <f>储备!AI38</f>
        <v>44835</v>
      </c>
      <c r="AH73" s="370">
        <f>储备!AJ38</f>
        <v>0</v>
      </c>
      <c r="AI73" s="370">
        <f>储备!AK38</f>
        <v>0</v>
      </c>
      <c r="AJ73" s="370">
        <f>储备!AL38</f>
        <v>0</v>
      </c>
      <c r="AK73" s="370">
        <f>储备!AM38</f>
        <v>0</v>
      </c>
      <c r="AL73" s="370" t="e">
        <f>储备!AN38</f>
        <v>#DIV/0!</v>
      </c>
      <c r="AM73" s="370">
        <f>储备!AO38</f>
        <v>0</v>
      </c>
      <c r="AN73" s="370">
        <f>储备!AP38</f>
        <v>0</v>
      </c>
      <c r="AO73" s="370">
        <f>储备!AQ38</f>
        <v>0</v>
      </c>
      <c r="AP73" s="370">
        <f>储备!AR38</f>
        <v>0</v>
      </c>
      <c r="AQ73" s="370">
        <f>储备!AS38</f>
        <v>0</v>
      </c>
      <c r="AR73" s="370">
        <f>储备!AT38</f>
        <v>0</v>
      </c>
      <c r="AS73" s="370">
        <f>储备!AU38</f>
        <v>500</v>
      </c>
      <c r="AT73" s="370">
        <f>储备!AV38</f>
        <v>0</v>
      </c>
      <c r="AU73" s="370">
        <f>储备!AW38</f>
        <v>0</v>
      </c>
      <c r="AV73" s="370">
        <f>储备!AX38</f>
        <v>500</v>
      </c>
      <c r="AW73" s="370">
        <f>储备!AY38</f>
        <v>0</v>
      </c>
      <c r="AX73" s="370">
        <f>储备!AZ38</f>
        <v>0</v>
      </c>
      <c r="AY73" s="370">
        <f>储备!BA38</f>
        <v>0</v>
      </c>
      <c r="AZ73" s="370">
        <f>储备!BB38</f>
        <v>0</v>
      </c>
      <c r="BA73" s="370">
        <f>储备!BC38</f>
        <v>0</v>
      </c>
      <c r="BB73" s="370">
        <f>储备!BD38</f>
        <v>0</v>
      </c>
      <c r="BC73" s="370" t="str">
        <f>储备!BE38</f>
        <v>水利专班</v>
      </c>
      <c r="BD73" s="370" t="str">
        <f>储备!BF38</f>
        <v>州水利局</v>
      </c>
      <c r="BE73" s="370" t="str">
        <f>储备!BG38</f>
        <v>邹健</v>
      </c>
      <c r="BF73" s="370" t="str">
        <f>储备!BH38</f>
        <v>乌恰县</v>
      </c>
      <c r="BG73" s="370" t="str">
        <f>储备!BI38</f>
        <v>吐尔孙江·木合塔尔</v>
      </c>
      <c r="BH73" s="370" t="str">
        <f>储备!BJ38</f>
        <v>乌恰县水利局</v>
      </c>
      <c r="BI73" s="370" t="str">
        <f>储备!BK38</f>
        <v>马国成</v>
      </c>
      <c r="BJ73" s="370">
        <f>储备!BL38</f>
        <v>15700991168</v>
      </c>
      <c r="BK73" s="370">
        <f>储备!BM38</f>
        <v>0</v>
      </c>
      <c r="BL73" s="370">
        <f>储备!BN38</f>
        <v>0</v>
      </c>
      <c r="BM73" s="370">
        <f>储备!BO38</f>
        <v>0</v>
      </c>
      <c r="BN73" s="370">
        <f>储备!BP38</f>
        <v>0</v>
      </c>
      <c r="BO73" s="370">
        <f>储备!BQ38</f>
        <v>0</v>
      </c>
    </row>
    <row r="74" ht="42" customHeight="1" spans="1:67">
      <c r="A74" s="370">
        <f>储备!A45</f>
        <v>27</v>
      </c>
      <c r="B74" s="370">
        <f>储备!B45</f>
        <v>1</v>
      </c>
      <c r="C74" s="370" t="str">
        <f>储备!C45</f>
        <v>乌恰县</v>
      </c>
      <c r="D74" s="370">
        <f>储备!D45</f>
        <v>1</v>
      </c>
      <c r="E74" s="370">
        <f>储备!E45</f>
        <v>7000</v>
      </c>
      <c r="F74" s="370" t="str">
        <f>储备!F45</f>
        <v>克州乌恰县农产品废弃物资源化综合有效利用园区建设项目</v>
      </c>
      <c r="G74" s="370" t="str">
        <f>储备!G45</f>
        <v>新建4个有机肥生产厂房一座、饲料生产厂房一座及配套附属设施建设</v>
      </c>
      <c r="H74" s="370">
        <f>储备!H45</f>
        <v>9000</v>
      </c>
      <c r="I74" s="370">
        <f>储备!I45</f>
        <v>0</v>
      </c>
      <c r="J74" s="370">
        <f>储备!J45</f>
        <v>7000</v>
      </c>
      <c r="K74" s="370">
        <f>储备!K45</f>
        <v>1</v>
      </c>
      <c r="L74" s="370">
        <f>储备!L45</f>
        <v>1</v>
      </c>
      <c r="M74" s="370">
        <f>储备!M45</f>
        <v>1</v>
      </c>
      <c r="N74" s="370">
        <f>储备!N45</f>
        <v>1</v>
      </c>
      <c r="O74" s="370">
        <f>储备!O45</f>
        <v>1</v>
      </c>
      <c r="P74" s="370">
        <f>储备!P45</f>
        <v>0</v>
      </c>
      <c r="Q74" s="370">
        <f>储备!Q45</f>
        <v>1</v>
      </c>
      <c r="R74" s="370">
        <f>储备!R45</f>
        <v>0</v>
      </c>
      <c r="S74" s="370">
        <f>储备!T45</f>
        <v>0</v>
      </c>
      <c r="T74" s="370">
        <f>储备!V45</f>
        <v>1</v>
      </c>
      <c r="U74" s="370">
        <f>储备!W45</f>
        <v>7000</v>
      </c>
      <c r="V74" s="370">
        <f>储备!X45</f>
        <v>7000</v>
      </c>
      <c r="W74" s="370">
        <f>储备!Y45</f>
        <v>0</v>
      </c>
      <c r="X74" s="370">
        <f>储备!Z45</f>
        <v>7000</v>
      </c>
      <c r="Y74" s="370">
        <f>储备!AA45</f>
        <v>5000</v>
      </c>
      <c r="Z74" s="381">
        <f>储备!AB45</f>
        <v>0.714285714285714</v>
      </c>
      <c r="AA74" s="370">
        <f>储备!AC45</f>
        <v>7000</v>
      </c>
      <c r="AB74" s="370">
        <f>储备!AD45</f>
        <v>1</v>
      </c>
      <c r="AC74" s="370">
        <f>储备!AE45</f>
        <v>4179</v>
      </c>
      <c r="AD74" s="370">
        <f>储备!AF45</f>
        <v>0</v>
      </c>
      <c r="AE74" s="370">
        <f>储备!AG45</f>
        <v>5250</v>
      </c>
      <c r="AF74" s="370">
        <f>储备!AH45</f>
        <v>-250</v>
      </c>
      <c r="AG74" s="389">
        <f>储备!AI45</f>
        <v>44799</v>
      </c>
      <c r="AH74" s="370">
        <f>储备!AJ45</f>
        <v>1</v>
      </c>
      <c r="AI74" s="370">
        <f>储备!AK45</f>
        <v>0</v>
      </c>
      <c r="AJ74" s="370">
        <f>储备!AL45</f>
        <v>0</v>
      </c>
      <c r="AK74" s="370">
        <f>储备!AM45</f>
        <v>0</v>
      </c>
      <c r="AL74" s="370" t="e">
        <f>储备!AN45</f>
        <v>#DIV/0!</v>
      </c>
      <c r="AM74" s="370" t="str">
        <f>储备!AO45</f>
        <v>7月26日挂网，8月18日开标，8月26日开工。支付资金4179.32万。支付71%</v>
      </c>
      <c r="AN74" s="370">
        <f>储备!AP45</f>
        <v>0</v>
      </c>
      <c r="AO74" s="370">
        <f>储备!AQ45</f>
        <v>0</v>
      </c>
      <c r="AP74" s="370">
        <f>储备!AR45</f>
        <v>0</v>
      </c>
      <c r="AQ74" s="370">
        <f>储备!AS45</f>
        <v>0</v>
      </c>
      <c r="AR74" s="370">
        <f>储备!AT45</f>
        <v>0</v>
      </c>
      <c r="AS74" s="370">
        <f>储备!AU45</f>
        <v>7000</v>
      </c>
      <c r="AT74" s="370">
        <f>储备!AV45</f>
        <v>0</v>
      </c>
      <c r="AU74" s="370">
        <f>储备!AW45</f>
        <v>0</v>
      </c>
      <c r="AV74" s="370">
        <f>储备!AX45</f>
        <v>0</v>
      </c>
      <c r="AW74" s="370">
        <f>储备!AY45</f>
        <v>0</v>
      </c>
      <c r="AX74" s="370">
        <f>储备!AZ45</f>
        <v>0</v>
      </c>
      <c r="AY74" s="370">
        <f>储备!BA45</f>
        <v>7000</v>
      </c>
      <c r="AZ74" s="370">
        <f>储备!BB45</f>
        <v>0</v>
      </c>
      <c r="BA74" s="370">
        <f>储备!BC45</f>
        <v>0</v>
      </c>
      <c r="BB74" s="370">
        <f>储备!BD45</f>
        <v>0</v>
      </c>
      <c r="BC74" s="370" t="str">
        <f>储备!BE45</f>
        <v>乡村振兴专班</v>
      </c>
      <c r="BD74" s="370" t="str">
        <f>储备!BF45</f>
        <v>州农业农村局</v>
      </c>
      <c r="BE74" s="370" t="str">
        <f>储备!BG45</f>
        <v>权良智</v>
      </c>
      <c r="BF74" s="370" t="str">
        <f>储备!BH45</f>
        <v>乌恰县</v>
      </c>
      <c r="BG74" s="370" t="str">
        <f>储备!BI45</f>
        <v>吐尔孙江·木合塔尔</v>
      </c>
      <c r="BH74" s="370" t="str">
        <f>储备!BJ45</f>
        <v>乌恰县农业农村局</v>
      </c>
      <c r="BI74" s="370" t="str">
        <f>储备!BK45</f>
        <v>买买提居马·阿不都哈地尔</v>
      </c>
      <c r="BJ74" s="370">
        <f>储备!BL45</f>
        <v>13779031280</v>
      </c>
      <c r="BK74" s="370">
        <f>储备!BM45</f>
        <v>0</v>
      </c>
      <c r="BL74" s="370">
        <f>储备!BN45</f>
        <v>0</v>
      </c>
      <c r="BM74" s="370" t="str">
        <f>储备!BO45</f>
        <v>黑孜苇乡</v>
      </c>
      <c r="BN74" s="370" t="str">
        <f>储备!BP45</f>
        <v>阿热布拉克村</v>
      </c>
      <c r="BO74" s="370" t="str">
        <f>储备!BQ45</f>
        <v>5.24日新建转储备</v>
      </c>
    </row>
    <row r="75" ht="42" customHeight="1" spans="1:67">
      <c r="A75" s="370">
        <f>储备!A46</f>
        <v>28</v>
      </c>
      <c r="B75" s="370">
        <f>储备!B46</f>
        <v>1</v>
      </c>
      <c r="C75" s="370" t="str">
        <f>储备!C46</f>
        <v>乌恰县</v>
      </c>
      <c r="D75" s="370">
        <f>储备!D46</f>
        <v>0</v>
      </c>
      <c r="E75" s="370">
        <f>储备!E46</f>
        <v>0</v>
      </c>
      <c r="F75" s="370" t="str">
        <f>储备!F46</f>
        <v>乌恰县农业产业融合发展示范园区建设项目</v>
      </c>
      <c r="G75" s="370" t="str">
        <f>储备!G46</f>
        <v>新建农产品加工区、农产品销售区及及其他配套附属设施建设</v>
      </c>
      <c r="H75" s="370">
        <f>储备!H46</f>
        <v>10000</v>
      </c>
      <c r="I75" s="370">
        <f>储备!I46</f>
        <v>0</v>
      </c>
      <c r="J75" s="370">
        <f>储备!J46</f>
        <v>7000</v>
      </c>
      <c r="K75" s="370">
        <f>储备!K46</f>
        <v>1</v>
      </c>
      <c r="L75" s="370">
        <f>储备!L46</f>
        <v>1</v>
      </c>
      <c r="M75" s="370">
        <f>储备!M46</f>
        <v>1</v>
      </c>
      <c r="N75" s="370">
        <f>储备!N46</f>
        <v>1</v>
      </c>
      <c r="O75" s="370">
        <f>储备!O46</f>
        <v>1</v>
      </c>
      <c r="P75" s="370">
        <f>储备!P46</f>
        <v>0</v>
      </c>
      <c r="Q75" s="370">
        <f>储备!Q46</f>
        <v>1</v>
      </c>
      <c r="R75" s="370">
        <f>储备!R46</f>
        <v>0</v>
      </c>
      <c r="S75" s="370">
        <f>储备!T46</f>
        <v>0</v>
      </c>
      <c r="T75" s="370">
        <f>储备!V46</f>
        <v>0</v>
      </c>
      <c r="U75" s="370">
        <f>储备!W46</f>
        <v>7000</v>
      </c>
      <c r="V75" s="370">
        <f>储备!X46</f>
        <v>7000</v>
      </c>
      <c r="W75" s="370">
        <f>储备!Y46</f>
        <v>0</v>
      </c>
      <c r="X75" s="370">
        <f>储备!Z46</f>
        <v>0</v>
      </c>
      <c r="Y75" s="370">
        <f>储备!AA46</f>
        <v>0</v>
      </c>
      <c r="Z75" s="381">
        <f>储备!AB46</f>
        <v>0</v>
      </c>
      <c r="AA75" s="370">
        <f>储备!AC46</f>
        <v>0</v>
      </c>
      <c r="AB75" s="370">
        <f>储备!AD46</f>
        <v>1</v>
      </c>
      <c r="AC75" s="370">
        <f>储备!AE46</f>
        <v>650</v>
      </c>
      <c r="AD75" s="370">
        <f>储备!AF46</f>
        <v>0</v>
      </c>
      <c r="AE75" s="370">
        <f>储备!AG46</f>
        <v>0</v>
      </c>
      <c r="AF75" s="370">
        <f>储备!AH46</f>
        <v>0</v>
      </c>
      <c r="AG75" s="389">
        <f>储备!AI46</f>
        <v>44835</v>
      </c>
      <c r="AH75" s="370">
        <f>储备!AJ46</f>
        <v>0</v>
      </c>
      <c r="AI75" s="370">
        <f>储备!AK46</f>
        <v>0</v>
      </c>
      <c r="AJ75" s="370">
        <f>储备!AL46</f>
        <v>0</v>
      </c>
      <c r="AK75" s="370">
        <f>储备!AM46</f>
        <v>0</v>
      </c>
      <c r="AL75" s="370" t="e">
        <f>储备!AN46</f>
        <v>#DIV/0!</v>
      </c>
      <c r="AM75" s="370" t="str">
        <f>储备!AO46</f>
        <v>该项目2021年到位一般债3000万，剩余资金无法到位。</v>
      </c>
      <c r="AN75" s="370">
        <f>储备!AP46</f>
        <v>0</v>
      </c>
      <c r="AO75" s="370">
        <f>储备!AQ46</f>
        <v>0</v>
      </c>
      <c r="AP75" s="370">
        <f>储备!AR46</f>
        <v>0</v>
      </c>
      <c r="AQ75" s="370">
        <f>储备!AS46</f>
        <v>0</v>
      </c>
      <c r="AR75" s="370">
        <f>储备!AT46</f>
        <v>0</v>
      </c>
      <c r="AS75" s="370">
        <f>储备!AU46</f>
        <v>7000</v>
      </c>
      <c r="AT75" s="370">
        <f>储备!AV46</f>
        <v>0</v>
      </c>
      <c r="AU75" s="370">
        <f>储备!AW46</f>
        <v>0</v>
      </c>
      <c r="AV75" s="370">
        <f>储备!AX46</f>
        <v>7000</v>
      </c>
      <c r="AW75" s="370">
        <f>储备!AY46</f>
        <v>0</v>
      </c>
      <c r="AX75" s="370">
        <f>储备!AZ46</f>
        <v>0</v>
      </c>
      <c r="AY75" s="370">
        <f>储备!BA46</f>
        <v>0</v>
      </c>
      <c r="AZ75" s="370">
        <f>储备!BB46</f>
        <v>0</v>
      </c>
      <c r="BA75" s="370">
        <f>储备!BC46</f>
        <v>0</v>
      </c>
      <c r="BB75" s="370">
        <f>储备!BD46</f>
        <v>0</v>
      </c>
      <c r="BC75" s="370" t="str">
        <f>储备!BE46</f>
        <v>乡村振兴专班</v>
      </c>
      <c r="BD75" s="370" t="str">
        <f>储备!BF46</f>
        <v>州农业农村局</v>
      </c>
      <c r="BE75" s="370" t="str">
        <f>储备!BG46</f>
        <v>权良智</v>
      </c>
      <c r="BF75" s="370" t="str">
        <f>储备!BH46</f>
        <v>乌恰县</v>
      </c>
      <c r="BG75" s="370" t="str">
        <f>储备!BI46</f>
        <v>吐尔孙江·木合塔尔</v>
      </c>
      <c r="BH75" s="370" t="str">
        <f>储备!BJ46</f>
        <v>乌恰县农业农村局</v>
      </c>
      <c r="BI75" s="370" t="str">
        <f>储备!BK46</f>
        <v>买买提居马·阿不都哈地尔</v>
      </c>
      <c r="BJ75" s="370">
        <f>储备!BL46</f>
        <v>13779031280</v>
      </c>
      <c r="BK75" s="370">
        <f>储备!BM46</f>
        <v>0</v>
      </c>
      <c r="BL75" s="370">
        <f>储备!BN46</f>
        <v>0</v>
      </c>
      <c r="BM75" s="370">
        <f>储备!BO46</f>
        <v>0</v>
      </c>
      <c r="BN75" s="370">
        <f>储备!BP46</f>
        <v>0</v>
      </c>
      <c r="BO75" s="370" t="str">
        <f>储备!BQ46</f>
        <v>该项目到位2021年一般债3000万，剩余无法到位</v>
      </c>
    </row>
    <row r="76" ht="42" customHeight="1" spans="1:67">
      <c r="A76" s="370">
        <f>储备!A47</f>
        <v>29</v>
      </c>
      <c r="B76" s="370">
        <f>储备!B47</f>
        <v>1</v>
      </c>
      <c r="C76" s="370" t="str">
        <f>储备!C47</f>
        <v>乌恰县</v>
      </c>
      <c r="D76" s="370">
        <f>储备!D47</f>
        <v>0</v>
      </c>
      <c r="E76" s="370">
        <f>储备!E47</f>
        <v>0</v>
      </c>
      <c r="F76" s="370" t="str">
        <f>储备!F47</f>
        <v>乌恰县食用菌生产基地建设项目</v>
      </c>
      <c r="G76" s="370" t="str">
        <f>储备!G47</f>
        <v>新建菌丝培育基地及其他配套附属设施建设</v>
      </c>
      <c r="H76" s="370">
        <f>储备!H47</f>
        <v>2000</v>
      </c>
      <c r="I76" s="370">
        <f>储备!I47</f>
        <v>0</v>
      </c>
      <c r="J76" s="370">
        <f>储备!J47</f>
        <v>2000</v>
      </c>
      <c r="K76" s="370">
        <f>储备!K47</f>
        <v>1</v>
      </c>
      <c r="L76" s="370">
        <f>储备!L47</f>
        <v>1</v>
      </c>
      <c r="M76" s="370">
        <f>储备!M47</f>
        <v>0</v>
      </c>
      <c r="N76" s="370">
        <f>储备!N47</f>
        <v>0</v>
      </c>
      <c r="O76" s="370">
        <f>储备!O47</f>
        <v>0</v>
      </c>
      <c r="P76" s="370">
        <f>储备!P47</f>
        <v>1</v>
      </c>
      <c r="Q76" s="370">
        <f>储备!Q47</f>
        <v>0</v>
      </c>
      <c r="R76" s="370">
        <f>储备!R47</f>
        <v>0</v>
      </c>
      <c r="S76" s="370">
        <f>储备!T47</f>
        <v>0</v>
      </c>
      <c r="T76" s="370">
        <f>储备!V47</f>
        <v>0</v>
      </c>
      <c r="U76" s="370">
        <f>储备!W47</f>
        <v>0</v>
      </c>
      <c r="V76" s="370">
        <f>储备!X47</f>
        <v>0</v>
      </c>
      <c r="W76" s="370">
        <f>储备!Y47</f>
        <v>0</v>
      </c>
      <c r="X76" s="370">
        <f>储备!Z47</f>
        <v>0</v>
      </c>
      <c r="Y76" s="370">
        <f>储备!AA47</f>
        <v>0</v>
      </c>
      <c r="Z76" s="381">
        <f>储备!AB47</f>
        <v>0</v>
      </c>
      <c r="AA76" s="370">
        <f>储备!AC47</f>
        <v>0</v>
      </c>
      <c r="AB76" s="370">
        <f>储备!AD47</f>
        <v>0</v>
      </c>
      <c r="AC76" s="370">
        <f>储备!AE47</f>
        <v>0</v>
      </c>
      <c r="AD76" s="370">
        <f>储备!AF47</f>
        <v>0</v>
      </c>
      <c r="AE76" s="370">
        <f>储备!AG47</f>
        <v>0</v>
      </c>
      <c r="AF76" s="370">
        <f>储备!AH47</f>
        <v>0</v>
      </c>
      <c r="AG76" s="389">
        <f>储备!AI47</f>
        <v>44835</v>
      </c>
      <c r="AH76" s="370">
        <f>储备!AJ47</f>
        <v>0</v>
      </c>
      <c r="AI76" s="370">
        <f>储备!AK47</f>
        <v>0</v>
      </c>
      <c r="AJ76" s="370">
        <f>储备!AL47</f>
        <v>0</v>
      </c>
      <c r="AK76" s="370">
        <f>储备!AM47</f>
        <v>0</v>
      </c>
      <c r="AL76" s="370" t="e">
        <f>储备!AN47</f>
        <v>#DIV/0!</v>
      </c>
      <c r="AM76" s="370">
        <f>储备!AO47</f>
        <v>0</v>
      </c>
      <c r="AN76" s="370">
        <f>储备!AP47</f>
        <v>0</v>
      </c>
      <c r="AO76" s="370">
        <f>储备!AQ47</f>
        <v>0</v>
      </c>
      <c r="AP76" s="370">
        <f>储备!AR47</f>
        <v>0</v>
      </c>
      <c r="AQ76" s="370">
        <f>储备!AS47</f>
        <v>0</v>
      </c>
      <c r="AR76" s="370">
        <f>储备!AT47</f>
        <v>0</v>
      </c>
      <c r="AS76" s="370">
        <f>储备!AU47</f>
        <v>2000</v>
      </c>
      <c r="AT76" s="370">
        <f>储备!AV47</f>
        <v>0</v>
      </c>
      <c r="AU76" s="370">
        <f>储备!AW47</f>
        <v>0</v>
      </c>
      <c r="AV76" s="370">
        <f>储备!AX47</f>
        <v>2000</v>
      </c>
      <c r="AW76" s="370">
        <f>储备!AY47</f>
        <v>0</v>
      </c>
      <c r="AX76" s="370">
        <f>储备!AZ47</f>
        <v>0</v>
      </c>
      <c r="AY76" s="370">
        <f>储备!BA47</f>
        <v>0</v>
      </c>
      <c r="AZ76" s="370">
        <f>储备!BB47</f>
        <v>0</v>
      </c>
      <c r="BA76" s="370">
        <f>储备!BC47</f>
        <v>0</v>
      </c>
      <c r="BB76" s="370">
        <f>储备!BD47</f>
        <v>0</v>
      </c>
      <c r="BC76" s="370" t="str">
        <f>储备!BE47</f>
        <v>乡村振兴专班</v>
      </c>
      <c r="BD76" s="370" t="str">
        <f>储备!BF47</f>
        <v>州农业农村局</v>
      </c>
      <c r="BE76" s="370" t="str">
        <f>储备!BG47</f>
        <v>权良智</v>
      </c>
      <c r="BF76" s="370" t="str">
        <f>储备!BH47</f>
        <v>乌恰县</v>
      </c>
      <c r="BG76" s="370" t="str">
        <f>储备!BI47</f>
        <v>吐尔孙江·木合塔尔</v>
      </c>
      <c r="BH76" s="370" t="str">
        <f>储备!BJ47</f>
        <v>乌恰县农业农村局</v>
      </c>
      <c r="BI76" s="370" t="str">
        <f>储备!BK47</f>
        <v>买买提居马·阿不都哈地尔</v>
      </c>
      <c r="BJ76" s="370">
        <f>储备!BL47</f>
        <v>13779031280</v>
      </c>
      <c r="BK76" s="370">
        <f>储备!BM47</f>
        <v>0</v>
      </c>
      <c r="BL76" s="370">
        <f>储备!BN47</f>
        <v>0</v>
      </c>
      <c r="BM76" s="370">
        <f>储备!BO47</f>
        <v>0</v>
      </c>
      <c r="BN76" s="370">
        <f>储备!BP47</f>
        <v>0</v>
      </c>
      <c r="BO76" s="370">
        <f>储备!BQ47</f>
        <v>0</v>
      </c>
    </row>
    <row r="77" ht="42" customHeight="1" spans="1:67">
      <c r="A77" s="370">
        <f>储备!A192</f>
        <v>154</v>
      </c>
      <c r="B77" s="370">
        <f>储备!B192</f>
        <v>1</v>
      </c>
      <c r="C77" s="370" t="str">
        <f>储备!C192</f>
        <v>乌恰县</v>
      </c>
      <c r="D77" s="370">
        <f>储备!D192</f>
        <v>0</v>
      </c>
      <c r="E77" s="370">
        <f>储备!E192</f>
        <v>0</v>
      </c>
      <c r="F77" s="370" t="str">
        <f>储备!F192</f>
        <v>乌恰县宏鑫铸造铸件有限公司安全环保升级改造</v>
      </c>
      <c r="G77" s="370" t="str">
        <f>储备!G192</f>
        <v>新建原料封闭大棚3000平方米及配套附属设施建设</v>
      </c>
      <c r="H77" s="370">
        <f>储备!H192</f>
        <v>4200</v>
      </c>
      <c r="I77" s="370">
        <f>储备!I192</f>
        <v>0</v>
      </c>
      <c r="J77" s="370">
        <f>储备!J192</f>
        <v>4200</v>
      </c>
      <c r="K77" s="370">
        <f>储备!K192</f>
        <v>1</v>
      </c>
      <c r="L77" s="370">
        <f>储备!L192</f>
        <v>1</v>
      </c>
      <c r="M77" s="370">
        <f>储备!M192</f>
        <v>0</v>
      </c>
      <c r="N77" s="370">
        <f>储备!N192</f>
        <v>0</v>
      </c>
      <c r="O77" s="370">
        <f>储备!O192</f>
        <v>1</v>
      </c>
      <c r="P77" s="370">
        <f>储备!P192</f>
        <v>0</v>
      </c>
      <c r="Q77" s="370">
        <f>储备!Q192</f>
        <v>1</v>
      </c>
      <c r="R77" s="370">
        <f>储备!R192</f>
        <v>0</v>
      </c>
      <c r="S77" s="370">
        <f>储备!T192</f>
        <v>0</v>
      </c>
      <c r="T77" s="370">
        <f>储备!V192</f>
        <v>0</v>
      </c>
      <c r="U77" s="370">
        <f>储备!W192</f>
        <v>4200</v>
      </c>
      <c r="V77" s="370">
        <f>储备!X192</f>
        <v>4200</v>
      </c>
      <c r="W77" s="370">
        <f>储备!Y192</f>
        <v>0</v>
      </c>
      <c r="X77" s="370">
        <f>储备!Z192</f>
        <v>0</v>
      </c>
      <c r="Y77" s="370">
        <f>储备!AA192</f>
        <v>0</v>
      </c>
      <c r="Z77" s="381">
        <f>储备!AB192</f>
        <v>0</v>
      </c>
      <c r="AA77" s="370">
        <f>储备!AC192</f>
        <v>200</v>
      </c>
      <c r="AB77" s="370">
        <f>储备!AD192</f>
        <v>0</v>
      </c>
      <c r="AC77" s="370">
        <f>储备!AE192</f>
        <v>0</v>
      </c>
      <c r="AD77" s="370">
        <f>储备!AF192</f>
        <v>0</v>
      </c>
      <c r="AE77" s="370">
        <f>储备!AG192</f>
        <v>0</v>
      </c>
      <c r="AF77" s="370">
        <f>储备!AH192</f>
        <v>0</v>
      </c>
      <c r="AG77" s="389">
        <f>储备!AI192</f>
        <v>44849</v>
      </c>
      <c r="AH77" s="370">
        <f>储备!AJ192</f>
        <v>0</v>
      </c>
      <c r="AI77" s="370">
        <f>储备!AK192</f>
        <v>0</v>
      </c>
      <c r="AJ77" s="370">
        <f>储备!AL192</f>
        <v>0</v>
      </c>
      <c r="AK77" s="370">
        <f>储备!AM192</f>
        <v>0</v>
      </c>
      <c r="AL77" s="370" t="e">
        <f>储备!AN192</f>
        <v>#DIV/0!</v>
      </c>
      <c r="AM77" s="370" t="str">
        <f>储备!AO192</f>
        <v>正在办理开工前准备。受疫情影响技术人员无法到位到场，开工时间延期。</v>
      </c>
      <c r="AN77" s="370">
        <f>储备!AP192</f>
        <v>0</v>
      </c>
      <c r="AO77" s="370">
        <f>储备!AQ192</f>
        <v>0</v>
      </c>
      <c r="AP77" s="370">
        <f>储备!AR192</f>
        <v>0</v>
      </c>
      <c r="AQ77" s="370">
        <f>储备!AS192</f>
        <v>0</v>
      </c>
      <c r="AR77" s="370">
        <f>储备!AT192</f>
        <v>0</v>
      </c>
      <c r="AS77" s="370">
        <f>储备!AU192</f>
        <v>4200</v>
      </c>
      <c r="AT77" s="370">
        <f>储备!AV192</f>
        <v>0</v>
      </c>
      <c r="AU77" s="370">
        <f>储备!AW192</f>
        <v>0</v>
      </c>
      <c r="AV77" s="370">
        <f>储备!AX192</f>
        <v>0</v>
      </c>
      <c r="AW77" s="370">
        <f>储备!AY192</f>
        <v>0</v>
      </c>
      <c r="AX77" s="370">
        <f>储备!AZ192</f>
        <v>0</v>
      </c>
      <c r="AY77" s="370">
        <f>储备!BA192</f>
        <v>0</v>
      </c>
      <c r="AZ77" s="370">
        <f>储备!BB192</f>
        <v>0</v>
      </c>
      <c r="BA77" s="370">
        <f>储备!BC192</f>
        <v>4200</v>
      </c>
      <c r="BB77" s="370">
        <f>储备!BD192</f>
        <v>0</v>
      </c>
      <c r="BC77" s="370" t="str">
        <f>储备!BE192</f>
        <v>产业专班</v>
      </c>
      <c r="BD77" s="370" t="str">
        <f>储备!BF192</f>
        <v>州工信局</v>
      </c>
      <c r="BE77" s="370" t="str">
        <f>储备!BG192</f>
        <v>刘鹏</v>
      </c>
      <c r="BF77" s="370" t="str">
        <f>储备!BH192</f>
        <v>乌恰县</v>
      </c>
      <c r="BG77" s="370" t="str">
        <f>储备!BI192</f>
        <v>杜鹏</v>
      </c>
      <c r="BH77" s="370" t="str">
        <f>储备!BJ192</f>
        <v>乌恰县商信局</v>
      </c>
      <c r="BI77" s="370" t="str">
        <f>储备!BK192</f>
        <v>谢恒勤</v>
      </c>
      <c r="BJ77" s="370">
        <f>储备!BL192</f>
        <v>13899493969</v>
      </c>
      <c r="BK77" s="370">
        <f>储备!BM192</f>
        <v>0</v>
      </c>
      <c r="BL77" s="370">
        <f>储备!BN192</f>
        <v>0</v>
      </c>
      <c r="BM77" s="370">
        <f>储备!BO192</f>
        <v>0</v>
      </c>
      <c r="BN77" s="370">
        <f>储备!BP192</f>
        <v>0</v>
      </c>
      <c r="BO77" s="370" t="str">
        <f>储备!BQ192</f>
        <v>替换</v>
      </c>
    </row>
    <row r="78" ht="42" customHeight="1" spans="1:67">
      <c r="A78" s="370">
        <f>储备!A48</f>
        <v>30</v>
      </c>
      <c r="B78" s="370">
        <f>储备!B48</f>
        <v>1</v>
      </c>
      <c r="C78" s="370" t="str">
        <f>储备!C48</f>
        <v>乌恰县</v>
      </c>
      <c r="D78" s="370">
        <f>储备!D48</f>
        <v>0</v>
      </c>
      <c r="E78" s="370">
        <f>储备!E48</f>
        <v>0</v>
      </c>
      <c r="F78" s="370" t="str">
        <f>储备!F48</f>
        <v>乌恰县设施农业提质增效建设项目</v>
      </c>
      <c r="G78" s="370" t="str">
        <f>储备!G48</f>
        <v>提升改造温室1436座及其他配套附属设施建设</v>
      </c>
      <c r="H78" s="370">
        <f>储备!H48</f>
        <v>11500</v>
      </c>
      <c r="I78" s="370">
        <f>储备!I48</f>
        <v>0</v>
      </c>
      <c r="J78" s="370">
        <f>储备!J48</f>
        <v>10000</v>
      </c>
      <c r="K78" s="370">
        <f>储备!K48</f>
        <v>1</v>
      </c>
      <c r="L78" s="370">
        <f>储备!L48</f>
        <v>1</v>
      </c>
      <c r="M78" s="370">
        <f>储备!M48</f>
        <v>0</v>
      </c>
      <c r="N78" s="370">
        <f>储备!N48</f>
        <v>0</v>
      </c>
      <c r="O78" s="370">
        <f>储备!O48</f>
        <v>0</v>
      </c>
      <c r="P78" s="370">
        <f>储备!P48</f>
        <v>1</v>
      </c>
      <c r="Q78" s="370">
        <f>储备!Q48</f>
        <v>0</v>
      </c>
      <c r="R78" s="370">
        <f>储备!R48</f>
        <v>0</v>
      </c>
      <c r="S78" s="370">
        <f>储备!T48</f>
        <v>0</v>
      </c>
      <c r="T78" s="370">
        <f>储备!V48</f>
        <v>0</v>
      </c>
      <c r="U78" s="370">
        <f>储备!W48</f>
        <v>0</v>
      </c>
      <c r="V78" s="370">
        <f>储备!X48</f>
        <v>0</v>
      </c>
      <c r="W78" s="370">
        <f>储备!Y48</f>
        <v>0</v>
      </c>
      <c r="X78" s="370">
        <f>储备!Z48</f>
        <v>0</v>
      </c>
      <c r="Y78" s="370">
        <f>储备!AA48</f>
        <v>0</v>
      </c>
      <c r="Z78" s="381">
        <f>储备!AB48</f>
        <v>0</v>
      </c>
      <c r="AA78" s="370">
        <f>储备!AC48</f>
        <v>0</v>
      </c>
      <c r="AB78" s="370">
        <f>储备!AD48</f>
        <v>0</v>
      </c>
      <c r="AC78" s="370">
        <f>储备!AE48</f>
        <v>0</v>
      </c>
      <c r="AD78" s="370">
        <f>储备!AF48</f>
        <v>0</v>
      </c>
      <c r="AE78" s="370">
        <f>储备!AG48</f>
        <v>0</v>
      </c>
      <c r="AF78" s="370">
        <f>储备!AH48</f>
        <v>0</v>
      </c>
      <c r="AG78" s="389">
        <f>储备!AI48</f>
        <v>44835</v>
      </c>
      <c r="AH78" s="370">
        <f>储备!AJ48</f>
        <v>0</v>
      </c>
      <c r="AI78" s="370">
        <f>储备!AK48</f>
        <v>0</v>
      </c>
      <c r="AJ78" s="370">
        <f>储备!AL48</f>
        <v>0</v>
      </c>
      <c r="AK78" s="370">
        <f>储备!AM48</f>
        <v>0</v>
      </c>
      <c r="AL78" s="370" t="e">
        <f>储备!AN48</f>
        <v>#DIV/0!</v>
      </c>
      <c r="AM78" s="370">
        <f>储备!AO48</f>
        <v>0</v>
      </c>
      <c r="AN78" s="370">
        <f>储备!AP48</f>
        <v>0</v>
      </c>
      <c r="AO78" s="370">
        <f>储备!AQ48</f>
        <v>0</v>
      </c>
      <c r="AP78" s="370">
        <f>储备!AR48</f>
        <v>0</v>
      </c>
      <c r="AQ78" s="370">
        <f>储备!AS48</f>
        <v>0</v>
      </c>
      <c r="AR78" s="370">
        <f>储备!AT48</f>
        <v>0</v>
      </c>
      <c r="AS78" s="370">
        <f>储备!AU48</f>
        <v>10000</v>
      </c>
      <c r="AT78" s="370">
        <f>储备!AV48</f>
        <v>0</v>
      </c>
      <c r="AU78" s="370">
        <f>储备!AW48</f>
        <v>0</v>
      </c>
      <c r="AV78" s="370">
        <f>储备!AX48</f>
        <v>10000</v>
      </c>
      <c r="AW78" s="370">
        <f>储备!AY48</f>
        <v>0</v>
      </c>
      <c r="AX78" s="370">
        <f>储备!AZ48</f>
        <v>0</v>
      </c>
      <c r="AY78" s="370">
        <f>储备!BA48</f>
        <v>0</v>
      </c>
      <c r="AZ78" s="370">
        <f>储备!BB48</f>
        <v>0</v>
      </c>
      <c r="BA78" s="370">
        <f>储备!BC48</f>
        <v>0</v>
      </c>
      <c r="BB78" s="370">
        <f>储备!BD48</f>
        <v>0</v>
      </c>
      <c r="BC78" s="370" t="str">
        <f>储备!BE48</f>
        <v>乡村振兴专班</v>
      </c>
      <c r="BD78" s="370" t="str">
        <f>储备!BF48</f>
        <v>州农业农村局</v>
      </c>
      <c r="BE78" s="370" t="str">
        <f>储备!BG48</f>
        <v>权良智</v>
      </c>
      <c r="BF78" s="370" t="str">
        <f>储备!BH48</f>
        <v>乌恰县</v>
      </c>
      <c r="BG78" s="370" t="str">
        <f>储备!BI48</f>
        <v>吐尔孙江·木合塔尔</v>
      </c>
      <c r="BH78" s="370" t="str">
        <f>储备!BJ48</f>
        <v>乌恰县农业农村局</v>
      </c>
      <c r="BI78" s="370" t="str">
        <f>储备!BK48</f>
        <v>买买提居马·阿不都哈地尔</v>
      </c>
      <c r="BJ78" s="370">
        <f>储备!BL48</f>
        <v>13779031280</v>
      </c>
      <c r="BK78" s="370">
        <f>储备!BM48</f>
        <v>0</v>
      </c>
      <c r="BL78" s="370">
        <f>储备!BN48</f>
        <v>0</v>
      </c>
      <c r="BM78" s="370">
        <f>储备!BO48</f>
        <v>0</v>
      </c>
      <c r="BN78" s="370">
        <f>储备!BP48</f>
        <v>0</v>
      </c>
      <c r="BO78" s="370">
        <f>储备!BQ48</f>
        <v>0</v>
      </c>
    </row>
    <row r="79" ht="42" customHeight="1" spans="1:67">
      <c r="A79" s="370">
        <f>储备!A49</f>
        <v>31</v>
      </c>
      <c r="B79" s="370">
        <f>储备!B49</f>
        <v>1</v>
      </c>
      <c r="C79" s="370" t="str">
        <f>储备!C49</f>
        <v>乌恰县</v>
      </c>
      <c r="D79" s="370">
        <f>储备!D49</f>
        <v>0</v>
      </c>
      <c r="E79" s="370">
        <f>储备!E49</f>
        <v>0</v>
      </c>
      <c r="F79" s="370" t="str">
        <f>储备!F49</f>
        <v>乌恰县现代农业生产示范园区建设项目</v>
      </c>
      <c r="G79" s="370" t="str">
        <f>储备!G49</f>
        <v>总建筑面积30万平方米及其他配套附属设施建设</v>
      </c>
      <c r="H79" s="370">
        <f>储备!H49</f>
        <v>23000</v>
      </c>
      <c r="I79" s="370">
        <f>储备!I49</f>
        <v>0</v>
      </c>
      <c r="J79" s="370">
        <f>储备!J49</f>
        <v>16000</v>
      </c>
      <c r="K79" s="370">
        <f>储备!K49</f>
        <v>1</v>
      </c>
      <c r="L79" s="370">
        <f>储备!L49</f>
        <v>1</v>
      </c>
      <c r="M79" s="370">
        <f>储备!M49</f>
        <v>0</v>
      </c>
      <c r="N79" s="370">
        <f>储备!N49</f>
        <v>0</v>
      </c>
      <c r="O79" s="370">
        <f>储备!O49</f>
        <v>0</v>
      </c>
      <c r="P79" s="370">
        <f>储备!P49</f>
        <v>1</v>
      </c>
      <c r="Q79" s="370">
        <f>储备!Q49</f>
        <v>0</v>
      </c>
      <c r="R79" s="370">
        <f>储备!R49</f>
        <v>0</v>
      </c>
      <c r="S79" s="370">
        <f>储备!T49</f>
        <v>0</v>
      </c>
      <c r="T79" s="370">
        <f>储备!V49</f>
        <v>0</v>
      </c>
      <c r="U79" s="370">
        <f>储备!W49</f>
        <v>0</v>
      </c>
      <c r="V79" s="370">
        <f>储备!X49</f>
        <v>0</v>
      </c>
      <c r="W79" s="370">
        <f>储备!Y49</f>
        <v>0</v>
      </c>
      <c r="X79" s="370">
        <f>储备!Z49</f>
        <v>0</v>
      </c>
      <c r="Y79" s="370">
        <f>储备!AA49</f>
        <v>0</v>
      </c>
      <c r="Z79" s="381">
        <f>储备!AB49</f>
        <v>0</v>
      </c>
      <c r="AA79" s="370">
        <f>储备!AC49</f>
        <v>0</v>
      </c>
      <c r="AB79" s="370">
        <f>储备!AD49</f>
        <v>0</v>
      </c>
      <c r="AC79" s="370">
        <f>储备!AE49</f>
        <v>0</v>
      </c>
      <c r="AD79" s="370">
        <f>储备!AF49</f>
        <v>0</v>
      </c>
      <c r="AE79" s="370">
        <f>储备!AG49</f>
        <v>0</v>
      </c>
      <c r="AF79" s="370">
        <f>储备!AH49</f>
        <v>0</v>
      </c>
      <c r="AG79" s="389">
        <f>储备!AI49</f>
        <v>44835</v>
      </c>
      <c r="AH79" s="370">
        <f>储备!AJ49</f>
        <v>0</v>
      </c>
      <c r="AI79" s="370">
        <f>储备!AK49</f>
        <v>0</v>
      </c>
      <c r="AJ79" s="370">
        <f>储备!AL49</f>
        <v>0</v>
      </c>
      <c r="AK79" s="370">
        <f>储备!AM49</f>
        <v>0</v>
      </c>
      <c r="AL79" s="370" t="e">
        <f>储备!AN49</f>
        <v>#DIV/0!</v>
      </c>
      <c r="AM79" s="370">
        <f>储备!AO49</f>
        <v>0</v>
      </c>
      <c r="AN79" s="370">
        <f>储备!AP49</f>
        <v>0</v>
      </c>
      <c r="AO79" s="370">
        <f>储备!AQ49</f>
        <v>0</v>
      </c>
      <c r="AP79" s="370">
        <f>储备!AR49</f>
        <v>0</v>
      </c>
      <c r="AQ79" s="370">
        <f>储备!AS49</f>
        <v>0</v>
      </c>
      <c r="AR79" s="370">
        <f>储备!AT49</f>
        <v>0</v>
      </c>
      <c r="AS79" s="370">
        <f>储备!AU49</f>
        <v>16000</v>
      </c>
      <c r="AT79" s="370">
        <f>储备!AV49</f>
        <v>0</v>
      </c>
      <c r="AU79" s="370">
        <f>储备!AW49</f>
        <v>0</v>
      </c>
      <c r="AV79" s="370">
        <f>储备!AX49</f>
        <v>16000</v>
      </c>
      <c r="AW79" s="370">
        <f>储备!AY49</f>
        <v>0</v>
      </c>
      <c r="AX79" s="370">
        <f>储备!AZ49</f>
        <v>0</v>
      </c>
      <c r="AY79" s="370">
        <f>储备!BA49</f>
        <v>0</v>
      </c>
      <c r="AZ79" s="370">
        <f>储备!BB49</f>
        <v>0</v>
      </c>
      <c r="BA79" s="370">
        <f>储备!BC49</f>
        <v>0</v>
      </c>
      <c r="BB79" s="370">
        <f>储备!BD49</f>
        <v>0</v>
      </c>
      <c r="BC79" s="370" t="str">
        <f>储备!BE49</f>
        <v>乡村振兴专班</v>
      </c>
      <c r="BD79" s="370" t="str">
        <f>储备!BF49</f>
        <v>州农业农村局</v>
      </c>
      <c r="BE79" s="370" t="str">
        <f>储备!BG49</f>
        <v>权良智</v>
      </c>
      <c r="BF79" s="370" t="str">
        <f>储备!BH49</f>
        <v>乌恰县</v>
      </c>
      <c r="BG79" s="370" t="str">
        <f>储备!BI49</f>
        <v>吐尔孙江·木合塔尔</v>
      </c>
      <c r="BH79" s="370" t="str">
        <f>储备!BJ49</f>
        <v>乌恰县农业农村局</v>
      </c>
      <c r="BI79" s="370" t="str">
        <f>储备!BK49</f>
        <v>买买提居马·阿不都哈地尔</v>
      </c>
      <c r="BJ79" s="370">
        <f>储备!BL49</f>
        <v>13779031280</v>
      </c>
      <c r="BK79" s="370">
        <f>储备!BM49</f>
        <v>0</v>
      </c>
      <c r="BL79" s="370">
        <f>储备!BN49</f>
        <v>0</v>
      </c>
      <c r="BM79" s="370">
        <f>储备!BO49</f>
        <v>0</v>
      </c>
      <c r="BN79" s="370">
        <f>储备!BP49</f>
        <v>0</v>
      </c>
      <c r="BO79" s="370" t="str">
        <f>储备!BQ49</f>
        <v>5.24日投资减少3000万</v>
      </c>
    </row>
    <row r="80" ht="42" customHeight="1" spans="1:67">
      <c r="A80" s="370">
        <f>储备!A50</f>
        <v>32</v>
      </c>
      <c r="B80" s="370">
        <f>储备!B50</f>
        <v>1</v>
      </c>
      <c r="C80" s="370" t="str">
        <f>储备!C50</f>
        <v>乌恰县</v>
      </c>
      <c r="D80" s="370">
        <f>储备!D50</f>
        <v>1</v>
      </c>
      <c r="E80" s="370">
        <f>储备!E50</f>
        <v>505</v>
      </c>
      <c r="F80" s="370" t="str">
        <f>储备!F50</f>
        <v>乌恰县养殖场改扩建工程</v>
      </c>
      <c r="G80" s="370" t="str">
        <f>储备!G50</f>
        <v>改建青贮池6个、新建管道1620米、硬化4200米、饲料库编修500个、生活区围墙380米、育肥工作间修缮、堆粪场地等附属设施。</v>
      </c>
      <c r="H80" s="370">
        <f>储备!H50</f>
        <v>505</v>
      </c>
      <c r="I80" s="370">
        <f>储备!I50</f>
        <v>0</v>
      </c>
      <c r="J80" s="370">
        <f>储备!J50</f>
        <v>505</v>
      </c>
      <c r="K80" s="370">
        <f>储备!K50</f>
        <v>1</v>
      </c>
      <c r="L80" s="370">
        <f>储备!L50</f>
        <v>1</v>
      </c>
      <c r="M80" s="370">
        <f>储备!M50</f>
        <v>0</v>
      </c>
      <c r="N80" s="370">
        <f>储备!N50</f>
        <v>0</v>
      </c>
      <c r="O80" s="370">
        <f>储备!O50</f>
        <v>1</v>
      </c>
      <c r="P80" s="370">
        <f>储备!P50</f>
        <v>0</v>
      </c>
      <c r="Q80" s="370">
        <f>储备!Q50</f>
        <v>1</v>
      </c>
      <c r="R80" s="370">
        <f>储备!R50</f>
        <v>0</v>
      </c>
      <c r="S80" s="370">
        <f>储备!T50</f>
        <v>0</v>
      </c>
      <c r="T80" s="370">
        <f>储备!V50</f>
        <v>1</v>
      </c>
      <c r="U80" s="370">
        <f>储备!W50</f>
        <v>505</v>
      </c>
      <c r="V80" s="370">
        <f>储备!X50</f>
        <v>505</v>
      </c>
      <c r="W80" s="370">
        <f>储备!Y50</f>
        <v>0</v>
      </c>
      <c r="X80" s="370">
        <f>储备!Z50</f>
        <v>505</v>
      </c>
      <c r="Y80" s="370">
        <f>储备!AA50</f>
        <v>455</v>
      </c>
      <c r="Z80" s="381">
        <f>储备!AB50</f>
        <v>0.900990099009901</v>
      </c>
      <c r="AA80" s="370">
        <f>储备!AC50</f>
        <v>505</v>
      </c>
      <c r="AB80" s="370">
        <f>储备!AD50</f>
        <v>0</v>
      </c>
      <c r="AC80" s="370">
        <f>储备!AE50</f>
        <v>0</v>
      </c>
      <c r="AD80" s="370">
        <f>储备!AF50</f>
        <v>0</v>
      </c>
      <c r="AE80" s="370">
        <f>储备!AG50</f>
        <v>378.75</v>
      </c>
      <c r="AF80" s="370">
        <f>储备!AH50</f>
        <v>76.25</v>
      </c>
      <c r="AG80" s="389">
        <f>储备!AI50</f>
        <v>44797</v>
      </c>
      <c r="AH80" s="370">
        <f>储备!AJ50</f>
        <v>1</v>
      </c>
      <c r="AI80" s="370">
        <f>储备!AK50</f>
        <v>0</v>
      </c>
      <c r="AJ80" s="370">
        <f>储备!AL50</f>
        <v>0</v>
      </c>
      <c r="AK80" s="370">
        <f>储备!AM50</f>
        <v>0</v>
      </c>
      <c r="AL80" s="370" t="e">
        <f>储备!AN50</f>
        <v>#DIV/0!</v>
      </c>
      <c r="AM80" s="370" t="str">
        <f>储备!AO50</f>
        <v>完成总工程量的90%</v>
      </c>
      <c r="AN80" s="370">
        <f>储备!AP50</f>
        <v>0</v>
      </c>
      <c r="AO80" s="370">
        <f>储备!AQ50</f>
        <v>0</v>
      </c>
      <c r="AP80" s="370">
        <f>储备!AR50</f>
        <v>0</v>
      </c>
      <c r="AQ80" s="370">
        <f>储备!AS50</f>
        <v>0</v>
      </c>
      <c r="AR80" s="370">
        <f>储备!AT50</f>
        <v>0</v>
      </c>
      <c r="AS80" s="370">
        <f>储备!AU50</f>
        <v>505</v>
      </c>
      <c r="AT80" s="370">
        <f>储备!AV50</f>
        <v>0</v>
      </c>
      <c r="AU80" s="370">
        <f>储备!AW50</f>
        <v>0</v>
      </c>
      <c r="AV80" s="370">
        <f>储备!AX50</f>
        <v>0</v>
      </c>
      <c r="AW80" s="370">
        <f>储备!AY50</f>
        <v>0</v>
      </c>
      <c r="AX80" s="370">
        <f>储备!AZ50</f>
        <v>0</v>
      </c>
      <c r="AY80" s="370">
        <f>储备!BA50</f>
        <v>0</v>
      </c>
      <c r="AZ80" s="370">
        <f>储备!BB50</f>
        <v>0</v>
      </c>
      <c r="BA80" s="370">
        <f>储备!BC50</f>
        <v>505</v>
      </c>
      <c r="BB80" s="370">
        <f>储备!BD50</f>
        <v>0</v>
      </c>
      <c r="BC80" s="370" t="str">
        <f>储备!BE50</f>
        <v>乡村振兴专班</v>
      </c>
      <c r="BD80" s="370" t="str">
        <f>储备!BF50</f>
        <v>州农业农村局</v>
      </c>
      <c r="BE80" s="370" t="str">
        <f>储备!BG50</f>
        <v>权良智</v>
      </c>
      <c r="BF80" s="370" t="str">
        <f>储备!BH50</f>
        <v>乌恰县</v>
      </c>
      <c r="BG80" s="370" t="str">
        <f>储备!BI50</f>
        <v>吐尔孙江·木合塔尔</v>
      </c>
      <c r="BH80" s="370" t="str">
        <f>储备!BJ50</f>
        <v>乌恰县农业农村局</v>
      </c>
      <c r="BI80" s="370" t="str">
        <f>储备!BK50</f>
        <v>买买提居马·阿不都哈地尔</v>
      </c>
      <c r="BJ80" s="370">
        <f>储备!BL50</f>
        <v>13779031280</v>
      </c>
      <c r="BK80" s="370" t="str">
        <f>储备!BM50</f>
        <v>企业：新疆立泽来牧业有限公司</v>
      </c>
      <c r="BL80" s="370">
        <f>储备!BN50</f>
        <v>0</v>
      </c>
      <c r="BM80" s="370">
        <f>储备!BO50</f>
        <v>0</v>
      </c>
      <c r="BN80" s="370">
        <f>储备!BP50</f>
        <v>0</v>
      </c>
      <c r="BO80" s="370" t="str">
        <f>储备!BQ50</f>
        <v>8.29日调整</v>
      </c>
    </row>
    <row r="81" ht="42" customHeight="1" spans="1:67">
      <c r="A81" s="370">
        <f>储备!A56</f>
        <v>37</v>
      </c>
      <c r="B81" s="370">
        <f>储备!B56</f>
        <v>1</v>
      </c>
      <c r="C81" s="370" t="str">
        <f>储备!C56</f>
        <v>乌恰县</v>
      </c>
      <c r="D81" s="370">
        <f>储备!D56</f>
        <v>1</v>
      </c>
      <c r="E81" s="370">
        <f>储备!E56</f>
        <v>6000</v>
      </c>
      <c r="F81" s="370" t="str">
        <f>储备!F56</f>
        <v>乌恰县畜禽粪污资源化利用建设项目</v>
      </c>
      <c r="G81" s="370" t="str">
        <f>储备!G56</f>
        <v>新建区域性粪污处理中心6个、粪污集中收集点 28 个及相关配套设施建设</v>
      </c>
      <c r="H81" s="370">
        <f>储备!H56</f>
        <v>7500</v>
      </c>
      <c r="I81" s="370">
        <f>储备!I56</f>
        <v>0</v>
      </c>
      <c r="J81" s="370">
        <f>储备!J56</f>
        <v>6000</v>
      </c>
      <c r="K81" s="370">
        <f>储备!K56</f>
        <v>1</v>
      </c>
      <c r="L81" s="370">
        <f>储备!L56</f>
        <v>1</v>
      </c>
      <c r="M81" s="370">
        <f>储备!M56</f>
        <v>1</v>
      </c>
      <c r="N81" s="370">
        <f>储备!N56</f>
        <v>1</v>
      </c>
      <c r="O81" s="370">
        <f>储备!O56</f>
        <v>1</v>
      </c>
      <c r="P81" s="370">
        <f>储备!P56</f>
        <v>0</v>
      </c>
      <c r="Q81" s="370">
        <f>储备!Q56</f>
        <v>1</v>
      </c>
      <c r="R81" s="370">
        <f>储备!R56</f>
        <v>0</v>
      </c>
      <c r="S81" s="370">
        <f>储备!T56</f>
        <v>0</v>
      </c>
      <c r="T81" s="370">
        <f>储备!V56</f>
        <v>1</v>
      </c>
      <c r="U81" s="370">
        <f>储备!W56</f>
        <v>6000</v>
      </c>
      <c r="V81" s="370">
        <f>储备!X56</f>
        <v>6000</v>
      </c>
      <c r="W81" s="370">
        <f>储备!Y56</f>
        <v>0</v>
      </c>
      <c r="X81" s="370">
        <f>储备!Z56</f>
        <v>6000</v>
      </c>
      <c r="Y81" s="370">
        <f>储备!AA56</f>
        <v>4500</v>
      </c>
      <c r="Z81" s="381">
        <f>储备!AB56</f>
        <v>0.75</v>
      </c>
      <c r="AA81" s="370">
        <f>储备!AC56</f>
        <v>6000</v>
      </c>
      <c r="AB81" s="370">
        <f>储备!AD56</f>
        <v>1</v>
      </c>
      <c r="AC81" s="370">
        <f>储备!AE56</f>
        <v>2367</v>
      </c>
      <c r="AD81" s="370">
        <f>储备!AF56</f>
        <v>0</v>
      </c>
      <c r="AE81" s="370">
        <f>储备!AG56</f>
        <v>4500</v>
      </c>
      <c r="AF81" s="370">
        <f>储备!AH56</f>
        <v>0</v>
      </c>
      <c r="AG81" s="389">
        <f>储备!AI56</f>
        <v>44794</v>
      </c>
      <c r="AH81" s="370">
        <f>储备!AJ56</f>
        <v>1</v>
      </c>
      <c r="AI81" s="370">
        <f>储备!AK56</f>
        <v>0</v>
      </c>
      <c r="AJ81" s="370">
        <f>储备!AL56</f>
        <v>0</v>
      </c>
      <c r="AK81" s="370">
        <f>储备!AM56</f>
        <v>0</v>
      </c>
      <c r="AL81" s="370" t="e">
        <f>储备!AN56</f>
        <v>#DIV/0!</v>
      </c>
      <c r="AM81" s="370" t="str">
        <f>储备!AO56</f>
        <v>7月18日采购挂网，采购开标8月9日至10日；基建挂网7月26日，基建开标8月19日，8月21日开工。完成总工程量的75%。</v>
      </c>
      <c r="AN81" s="370">
        <f>储备!AP56</f>
        <v>0</v>
      </c>
      <c r="AO81" s="370">
        <f>储备!AQ56</f>
        <v>0</v>
      </c>
      <c r="AP81" s="370">
        <f>储备!AR56</f>
        <v>0</v>
      </c>
      <c r="AQ81" s="370">
        <f>储备!AS56</f>
        <v>0</v>
      </c>
      <c r="AR81" s="370">
        <f>储备!AT56</f>
        <v>0</v>
      </c>
      <c r="AS81" s="370">
        <f>储备!AU56</f>
        <v>6000</v>
      </c>
      <c r="AT81" s="370">
        <f>储备!AV56</f>
        <v>2750</v>
      </c>
      <c r="AU81" s="370">
        <f>储备!AW56</f>
        <v>0</v>
      </c>
      <c r="AV81" s="370">
        <f>储备!AX56</f>
        <v>3250</v>
      </c>
      <c r="AW81" s="370">
        <f>储备!AY56</f>
        <v>0</v>
      </c>
      <c r="AX81" s="370">
        <f>储备!AZ56</f>
        <v>0</v>
      </c>
      <c r="AY81" s="370">
        <f>储备!BA56</f>
        <v>0</v>
      </c>
      <c r="AZ81" s="370">
        <f>储备!BB56</f>
        <v>0</v>
      </c>
      <c r="BA81" s="370">
        <f>储备!BC56</f>
        <v>0</v>
      </c>
      <c r="BB81" s="370">
        <f>储备!BD56</f>
        <v>0</v>
      </c>
      <c r="BC81" s="370" t="str">
        <f>储备!BE56</f>
        <v>乡村振兴专班</v>
      </c>
      <c r="BD81" s="370" t="str">
        <f>储备!BF56</f>
        <v>州畜牧兽医局</v>
      </c>
      <c r="BE81" s="370" t="str">
        <f>储备!BG56</f>
        <v>努尔艾力·买买提</v>
      </c>
      <c r="BF81" s="370" t="str">
        <f>储备!BH56</f>
        <v>乌恰县</v>
      </c>
      <c r="BG81" s="370" t="str">
        <f>储备!BI56</f>
        <v>吐尔孙江·木合塔尔</v>
      </c>
      <c r="BH81" s="370" t="str">
        <f>储备!BJ56</f>
        <v>乌恰县畜牧兽医局</v>
      </c>
      <c r="BI81" s="370" t="str">
        <f>储备!BK56</f>
        <v>巴依哈孜·艾尔肯</v>
      </c>
      <c r="BJ81" s="370">
        <f>储备!BL56</f>
        <v>18199705510</v>
      </c>
      <c r="BK81" s="370">
        <f>储备!BM56</f>
        <v>0</v>
      </c>
      <c r="BL81" s="370">
        <f>储备!BN56</f>
        <v>0</v>
      </c>
      <c r="BM81" s="370">
        <f>储备!BO56</f>
        <v>0</v>
      </c>
      <c r="BN81" s="370">
        <f>储备!BP56</f>
        <v>0</v>
      </c>
      <c r="BO81" s="370" t="str">
        <f>储备!BQ56</f>
        <v>8.15日年度投资增加500万元</v>
      </c>
    </row>
    <row r="82" ht="42" customHeight="1" spans="1:67">
      <c r="A82" s="370">
        <f>储备!A58</f>
        <v>39</v>
      </c>
      <c r="B82" s="370">
        <f>储备!B58</f>
        <v>1</v>
      </c>
      <c r="C82" s="370" t="str">
        <f>储备!C58</f>
        <v>乌恰县</v>
      </c>
      <c r="D82" s="370">
        <f>储备!D58</f>
        <v>0</v>
      </c>
      <c r="E82" s="370">
        <f>储备!E58</f>
        <v>0</v>
      </c>
      <c r="F82" s="370" t="str">
        <f>储备!F58</f>
        <v>乌恰县玛依喀克西门塔尔牛养殖基地建设项目</v>
      </c>
      <c r="G82" s="370" t="str">
        <f>储备!G58</f>
        <v>新建棚圈30000平方米、青贮池26200立方米、配种站1座、草料棚8550平方米及附属设施建设</v>
      </c>
      <c r="H82" s="370">
        <f>储备!H58</f>
        <v>2900</v>
      </c>
      <c r="I82" s="370">
        <f>储备!I58</f>
        <v>0</v>
      </c>
      <c r="J82" s="370">
        <f>储备!J58</f>
        <v>2900</v>
      </c>
      <c r="K82" s="370">
        <f>储备!K58</f>
        <v>1</v>
      </c>
      <c r="L82" s="370">
        <f>储备!L58</f>
        <v>1</v>
      </c>
      <c r="M82" s="370">
        <f>储备!M58</f>
        <v>1</v>
      </c>
      <c r="N82" s="370">
        <f>储备!N58</f>
        <v>1</v>
      </c>
      <c r="O82" s="370">
        <f>储备!O58</f>
        <v>1</v>
      </c>
      <c r="P82" s="370">
        <f>储备!P58</f>
        <v>0</v>
      </c>
      <c r="Q82" s="370">
        <f>储备!Q58</f>
        <v>1</v>
      </c>
      <c r="R82" s="370">
        <f>储备!R58</f>
        <v>0</v>
      </c>
      <c r="S82" s="370">
        <f>储备!T58</f>
        <v>0</v>
      </c>
      <c r="T82" s="370">
        <f>储备!V58</f>
        <v>0</v>
      </c>
      <c r="U82" s="370">
        <f>储备!W58</f>
        <v>2900</v>
      </c>
      <c r="V82" s="370">
        <f>储备!X58</f>
        <v>2900</v>
      </c>
      <c r="W82" s="370">
        <f>储备!Y58</f>
        <v>0</v>
      </c>
      <c r="X82" s="370">
        <f>储备!Z58</f>
        <v>0</v>
      </c>
      <c r="Y82" s="370">
        <f>储备!AA58</f>
        <v>0</v>
      </c>
      <c r="Z82" s="381">
        <f>储备!AB58</f>
        <v>0</v>
      </c>
      <c r="AA82" s="370">
        <f>储备!AC58</f>
        <v>0</v>
      </c>
      <c r="AB82" s="370">
        <f>储备!AD58</f>
        <v>0</v>
      </c>
      <c r="AC82" s="370">
        <f>储备!AE58</f>
        <v>0</v>
      </c>
      <c r="AD82" s="370">
        <f>储备!AF58</f>
        <v>0</v>
      </c>
      <c r="AE82" s="370">
        <f>储备!AG58</f>
        <v>0</v>
      </c>
      <c r="AF82" s="370">
        <f>储备!AH58</f>
        <v>0</v>
      </c>
      <c r="AG82" s="389">
        <f>储备!AI58</f>
        <v>44835</v>
      </c>
      <c r="AH82" s="370">
        <f>储备!AJ58</f>
        <v>0</v>
      </c>
      <c r="AI82" s="370">
        <f>储备!AK58</f>
        <v>0</v>
      </c>
      <c r="AJ82" s="370">
        <f>储备!AL58</f>
        <v>0</v>
      </c>
      <c r="AK82" s="370">
        <f>储备!AM58</f>
        <v>0</v>
      </c>
      <c r="AL82" s="370" t="e">
        <f>储备!AN58</f>
        <v>#DIV/0!</v>
      </c>
      <c r="AM82" s="370">
        <f>储备!AO58</f>
        <v>0</v>
      </c>
      <c r="AN82" s="370">
        <f>储备!AP58</f>
        <v>0</v>
      </c>
      <c r="AO82" s="370">
        <f>储备!AQ58</f>
        <v>0</v>
      </c>
      <c r="AP82" s="370">
        <f>储备!AR58</f>
        <v>0</v>
      </c>
      <c r="AQ82" s="370">
        <f>储备!AS58</f>
        <v>0</v>
      </c>
      <c r="AR82" s="370">
        <f>储备!AT58</f>
        <v>0</v>
      </c>
      <c r="AS82" s="370">
        <f>储备!AU58</f>
        <v>2900</v>
      </c>
      <c r="AT82" s="370">
        <f>储备!AV58</f>
        <v>0</v>
      </c>
      <c r="AU82" s="370">
        <f>储备!AW58</f>
        <v>0</v>
      </c>
      <c r="AV82" s="370">
        <f>储备!AX58</f>
        <v>0</v>
      </c>
      <c r="AW82" s="370">
        <f>储备!AY58</f>
        <v>0</v>
      </c>
      <c r="AX82" s="370">
        <f>储备!AZ58</f>
        <v>0</v>
      </c>
      <c r="AY82" s="370">
        <f>储备!BA58</f>
        <v>0</v>
      </c>
      <c r="AZ82" s="370">
        <f>储备!BB58</f>
        <v>0</v>
      </c>
      <c r="BA82" s="370">
        <f>储备!BC58</f>
        <v>0</v>
      </c>
      <c r="BB82" s="370">
        <f>储备!BD58</f>
        <v>2900</v>
      </c>
      <c r="BC82" s="370" t="str">
        <f>储备!BE58</f>
        <v>乡村振兴专班</v>
      </c>
      <c r="BD82" s="370" t="str">
        <f>储备!BF58</f>
        <v>州畜牧兽医局</v>
      </c>
      <c r="BE82" s="370" t="str">
        <f>储备!BG58</f>
        <v>努尔艾力·买买提</v>
      </c>
      <c r="BF82" s="370" t="str">
        <f>储备!BH58</f>
        <v>乌恰县</v>
      </c>
      <c r="BG82" s="370" t="str">
        <f>储备!BI58</f>
        <v>吐尔孙江·木合塔尔</v>
      </c>
      <c r="BH82" s="370" t="str">
        <f>储备!BJ58</f>
        <v>乌恰县畜牧兽医局</v>
      </c>
      <c r="BI82" s="370" t="str">
        <f>储备!BK58</f>
        <v>巴依哈孜·艾尔肯</v>
      </c>
      <c r="BJ82" s="370">
        <f>储备!BL58</f>
        <v>18199705510</v>
      </c>
      <c r="BK82" s="370">
        <f>储备!BM58</f>
        <v>0</v>
      </c>
      <c r="BL82" s="370">
        <f>储备!BN58</f>
        <v>0</v>
      </c>
      <c r="BM82" s="370">
        <f>储备!BO58</f>
        <v>0</v>
      </c>
      <c r="BN82" s="370">
        <f>储备!BP58</f>
        <v>0</v>
      </c>
      <c r="BO82" s="370" t="str">
        <f>储备!BQ58</f>
        <v>申请中央预算</v>
      </c>
    </row>
    <row r="83" ht="42" customHeight="1" spans="1:67">
      <c r="A83" s="370">
        <f>储备!A120</f>
        <v>92</v>
      </c>
      <c r="B83" s="370">
        <f>储备!B120</f>
        <v>1</v>
      </c>
      <c r="C83" s="370" t="str">
        <f>储备!C120</f>
        <v>乌恰县</v>
      </c>
      <c r="D83" s="370">
        <f>储备!D120</f>
        <v>1</v>
      </c>
      <c r="E83" s="370">
        <f>储备!E120</f>
        <v>1500</v>
      </c>
      <c r="F83" s="370" t="str">
        <f>储备!F120</f>
        <v>克州乌恰县游客服务中心玛纳斯公园提升打造项目</v>
      </c>
      <c r="G83" s="370" t="str">
        <f>储备!G120</f>
        <v>打造玛纳斯公园四季花海景观250亩，种植适宜花种，建设花海等配套设施。</v>
      </c>
      <c r="H83" s="370">
        <f>储备!H120</f>
        <v>1500</v>
      </c>
      <c r="I83" s="370">
        <f>储备!I120</f>
        <v>0</v>
      </c>
      <c r="J83" s="370">
        <f>储备!J120</f>
        <v>1500</v>
      </c>
      <c r="K83" s="370">
        <f>储备!K120</f>
        <v>1</v>
      </c>
      <c r="L83" s="370">
        <f>储备!L120</f>
        <v>1</v>
      </c>
      <c r="M83" s="370">
        <f>储备!M120</f>
        <v>1</v>
      </c>
      <c r="N83" s="370">
        <f>储备!N120</f>
        <v>1</v>
      </c>
      <c r="O83" s="370">
        <f>储备!O120</f>
        <v>1</v>
      </c>
      <c r="P83" s="370">
        <f>储备!P120</f>
        <v>0</v>
      </c>
      <c r="Q83" s="370">
        <f>储备!Q120</f>
        <v>1</v>
      </c>
      <c r="R83" s="370">
        <f>储备!R120</f>
        <v>0</v>
      </c>
      <c r="S83" s="370">
        <f>储备!T120</f>
        <v>0</v>
      </c>
      <c r="T83" s="370">
        <f>储备!V120</f>
        <v>1</v>
      </c>
      <c r="U83" s="370">
        <f>储备!W120</f>
        <v>1500</v>
      </c>
      <c r="V83" s="370">
        <f>储备!X120</f>
        <v>1500</v>
      </c>
      <c r="W83" s="370">
        <f>储备!Y120</f>
        <v>0</v>
      </c>
      <c r="X83" s="370">
        <f>储备!Z120</f>
        <v>1500</v>
      </c>
      <c r="Y83" s="370">
        <f>储备!AA120</f>
        <v>650</v>
      </c>
      <c r="Z83" s="381">
        <f>储备!AB120</f>
        <v>0.433333333333333</v>
      </c>
      <c r="AA83" s="370">
        <f>储备!AC120</f>
        <v>200</v>
      </c>
      <c r="AB83" s="370">
        <f>储备!AD120</f>
        <v>0</v>
      </c>
      <c r="AC83" s="370">
        <f>储备!AE120</f>
        <v>0</v>
      </c>
      <c r="AD83" s="370">
        <f>储备!AF120</f>
        <v>0</v>
      </c>
      <c r="AE83" s="370">
        <f>储备!AG120</f>
        <v>1125</v>
      </c>
      <c r="AF83" s="370">
        <f>储备!AH120</f>
        <v>-475</v>
      </c>
      <c r="AG83" s="389">
        <f>储备!AI120</f>
        <v>44743</v>
      </c>
      <c r="AH83" s="370">
        <f>储备!AJ120</f>
        <v>1</v>
      </c>
      <c r="AI83" s="370">
        <f>储备!AK120</f>
        <v>0</v>
      </c>
      <c r="AJ83" s="370">
        <f>储备!AL120</f>
        <v>0</v>
      </c>
      <c r="AK83" s="370">
        <f>储备!AM120</f>
        <v>0</v>
      </c>
      <c r="AL83" s="370" t="e">
        <f>储备!AN120</f>
        <v>#DIV/0!</v>
      </c>
      <c r="AM83" s="370" t="str">
        <f>储备!AO120</f>
        <v>于2022年4月29日已备案，该项目前期场地平整等工程已完成，8月19日第三方网站（中国招标网）已挂网，9月9日开标。完成总工程量的43%</v>
      </c>
      <c r="AN83" s="370">
        <f>储备!AP120</f>
        <v>0</v>
      </c>
      <c r="AO83" s="370">
        <f>储备!AQ120</f>
        <v>0</v>
      </c>
      <c r="AP83" s="370">
        <f>储备!AR120</f>
        <v>0</v>
      </c>
      <c r="AQ83" s="370">
        <f>储备!AS120</f>
        <v>0</v>
      </c>
      <c r="AR83" s="370">
        <f>储备!AT120</f>
        <v>0</v>
      </c>
      <c r="AS83" s="370">
        <f>储备!AU120</f>
        <v>1500</v>
      </c>
      <c r="AT83" s="370">
        <f>储备!AV120</f>
        <v>0</v>
      </c>
      <c r="AU83" s="370">
        <f>储备!AW120</f>
        <v>0</v>
      </c>
      <c r="AV83" s="370">
        <f>储备!AX120</f>
        <v>0</v>
      </c>
      <c r="AW83" s="370">
        <f>储备!AY120</f>
        <v>0</v>
      </c>
      <c r="AX83" s="370">
        <f>储备!AZ120</f>
        <v>0</v>
      </c>
      <c r="AY83" s="370">
        <f>储备!BA120</f>
        <v>0</v>
      </c>
      <c r="AZ83" s="370">
        <f>储备!BB120</f>
        <v>0</v>
      </c>
      <c r="BA83" s="370">
        <f>储备!BC120</f>
        <v>0</v>
      </c>
      <c r="BB83" s="370">
        <f>储备!BD120</f>
        <v>1500</v>
      </c>
      <c r="BC83" s="370" t="str">
        <f>储备!BE120</f>
        <v>文化体育旅游专班</v>
      </c>
      <c r="BD83" s="370" t="str">
        <f>储备!BF120</f>
        <v>州文旅局</v>
      </c>
      <c r="BE83" s="370" t="str">
        <f>储备!BG120</f>
        <v>马中阳</v>
      </c>
      <c r="BF83" s="370" t="str">
        <f>储备!BH120</f>
        <v>乌恰县</v>
      </c>
      <c r="BG83" s="370" t="str">
        <f>储备!BI120</f>
        <v>房树江</v>
      </c>
      <c r="BH83" s="370" t="str">
        <f>储备!BJ120</f>
        <v>乌恰县文旅局</v>
      </c>
      <c r="BI83" s="370" t="str">
        <f>储备!BK120</f>
        <v>阿丽娅·艾尼瓦尔</v>
      </c>
      <c r="BJ83" s="370">
        <f>储备!BL120</f>
        <v>15719021555</v>
      </c>
      <c r="BK83" s="370">
        <f>储备!BM120</f>
        <v>0</v>
      </c>
      <c r="BL83" s="370">
        <f>储备!BN120</f>
        <v>0</v>
      </c>
      <c r="BM83" s="370">
        <f>储备!BO120</f>
        <v>0</v>
      </c>
      <c r="BN83" s="370">
        <f>储备!BP120</f>
        <v>0</v>
      </c>
      <c r="BO83" s="370">
        <f>储备!BQ120</f>
        <v>0</v>
      </c>
    </row>
    <row r="84" ht="42" customHeight="1" spans="1:67">
      <c r="A84" s="370">
        <f>储备!A59</f>
        <v>40</v>
      </c>
      <c r="B84" s="370">
        <f>储备!B59</f>
        <v>1</v>
      </c>
      <c r="C84" s="370" t="str">
        <f>储备!C59</f>
        <v>乌恰县</v>
      </c>
      <c r="D84" s="370">
        <f>储备!D59</f>
        <v>0</v>
      </c>
      <c r="E84" s="370">
        <f>储备!E59</f>
        <v>0</v>
      </c>
      <c r="F84" s="370" t="str">
        <f>储备!F59</f>
        <v>乌恰县优质饲草地建设项目</v>
      </c>
      <c r="G84" s="370" t="str">
        <f>储备!G59</f>
        <v>新建优质饲草料地10000亩，开垦、灌溉、网围等配套设施建设</v>
      </c>
      <c r="H84" s="370">
        <f>储备!H59</f>
        <v>8000</v>
      </c>
      <c r="I84" s="370">
        <f>储备!I59</f>
        <v>0</v>
      </c>
      <c r="J84" s="370">
        <f>储备!J59</f>
        <v>8000</v>
      </c>
      <c r="K84" s="370">
        <f>储备!K59</f>
        <v>0</v>
      </c>
      <c r="L84" s="370">
        <f>储备!L59</f>
        <v>0</v>
      </c>
      <c r="M84" s="370">
        <f>储备!M59</f>
        <v>0</v>
      </c>
      <c r="N84" s="370">
        <f>储备!N59</f>
        <v>0</v>
      </c>
      <c r="O84" s="370">
        <f>储备!O59</f>
        <v>0</v>
      </c>
      <c r="P84" s="370">
        <f>储备!P59</f>
        <v>1</v>
      </c>
      <c r="Q84" s="370">
        <f>储备!Q59</f>
        <v>0</v>
      </c>
      <c r="R84" s="370">
        <f>储备!R59</f>
        <v>0</v>
      </c>
      <c r="S84" s="370">
        <f>储备!T59</f>
        <v>0</v>
      </c>
      <c r="T84" s="370">
        <f>储备!V59</f>
        <v>0</v>
      </c>
      <c r="U84" s="370">
        <f>储备!W59</f>
        <v>0</v>
      </c>
      <c r="V84" s="370">
        <f>储备!X59</f>
        <v>0</v>
      </c>
      <c r="W84" s="370">
        <f>储备!Y59</f>
        <v>0</v>
      </c>
      <c r="X84" s="370">
        <f>储备!Z59</f>
        <v>0</v>
      </c>
      <c r="Y84" s="370">
        <f>储备!AA59</f>
        <v>0</v>
      </c>
      <c r="Z84" s="381">
        <f>储备!AB59</f>
        <v>0</v>
      </c>
      <c r="AA84" s="370">
        <f>储备!AC59</f>
        <v>0</v>
      </c>
      <c r="AB84" s="370">
        <f>储备!AD59</f>
        <v>0</v>
      </c>
      <c r="AC84" s="370">
        <f>储备!AE59</f>
        <v>0</v>
      </c>
      <c r="AD84" s="370">
        <f>储备!AF59</f>
        <v>0</v>
      </c>
      <c r="AE84" s="370">
        <f>储备!AG59</f>
        <v>0</v>
      </c>
      <c r="AF84" s="370">
        <f>储备!AH59</f>
        <v>0</v>
      </c>
      <c r="AG84" s="389">
        <f>储备!AI59</f>
        <v>44835</v>
      </c>
      <c r="AH84" s="370">
        <f>储备!AJ59</f>
        <v>0</v>
      </c>
      <c r="AI84" s="370">
        <f>储备!AK59</f>
        <v>0</v>
      </c>
      <c r="AJ84" s="370">
        <f>储备!AL59</f>
        <v>0</v>
      </c>
      <c r="AK84" s="370">
        <f>储备!AM59</f>
        <v>0</v>
      </c>
      <c r="AL84" s="370" t="e">
        <f>储备!AN59</f>
        <v>#DIV/0!</v>
      </c>
      <c r="AM84" s="370">
        <f>储备!AO59</f>
        <v>0</v>
      </c>
      <c r="AN84" s="370">
        <f>储备!AP59</f>
        <v>0</v>
      </c>
      <c r="AO84" s="370">
        <f>储备!AQ59</f>
        <v>0</v>
      </c>
      <c r="AP84" s="370">
        <f>储备!AR59</f>
        <v>0</v>
      </c>
      <c r="AQ84" s="370">
        <f>储备!AS59</f>
        <v>0</v>
      </c>
      <c r="AR84" s="370">
        <f>储备!AT59</f>
        <v>0</v>
      </c>
      <c r="AS84" s="370">
        <f>储备!AU59</f>
        <v>8000</v>
      </c>
      <c r="AT84" s="370">
        <f>储备!AV59</f>
        <v>0</v>
      </c>
      <c r="AU84" s="370">
        <f>储备!AW59</f>
        <v>0</v>
      </c>
      <c r="AV84" s="370">
        <f>储备!AX59</f>
        <v>0</v>
      </c>
      <c r="AW84" s="370">
        <f>储备!AY59</f>
        <v>0</v>
      </c>
      <c r="AX84" s="370">
        <f>储备!AZ59</f>
        <v>0</v>
      </c>
      <c r="AY84" s="370">
        <f>储备!BA59</f>
        <v>0</v>
      </c>
      <c r="AZ84" s="370">
        <f>储备!BB59</f>
        <v>0</v>
      </c>
      <c r="BA84" s="370">
        <f>储备!BC59</f>
        <v>0</v>
      </c>
      <c r="BB84" s="370">
        <f>储备!BD59</f>
        <v>8000</v>
      </c>
      <c r="BC84" s="370" t="str">
        <f>储备!BE59</f>
        <v>乡村振兴专班</v>
      </c>
      <c r="BD84" s="370" t="str">
        <f>储备!BF59</f>
        <v>州畜牧兽医局</v>
      </c>
      <c r="BE84" s="370" t="str">
        <f>储备!BG59</f>
        <v>努尔艾力·买买提</v>
      </c>
      <c r="BF84" s="370" t="str">
        <f>储备!BH59</f>
        <v>乌恰县</v>
      </c>
      <c r="BG84" s="370" t="str">
        <f>储备!BI59</f>
        <v>吐尔孙江·木合塔尔</v>
      </c>
      <c r="BH84" s="370" t="str">
        <f>储备!BJ59</f>
        <v>乌恰县畜牧兽医局</v>
      </c>
      <c r="BI84" s="370" t="str">
        <f>储备!BK59</f>
        <v>巴依哈孜·艾尔肯</v>
      </c>
      <c r="BJ84" s="370">
        <f>储备!BL59</f>
        <v>18199705510</v>
      </c>
      <c r="BK84" s="370">
        <f>储备!BM59</f>
        <v>0</v>
      </c>
      <c r="BL84" s="370">
        <f>储备!BN59</f>
        <v>0</v>
      </c>
      <c r="BM84" s="370">
        <f>储备!BO59</f>
        <v>0</v>
      </c>
      <c r="BN84" s="370">
        <f>储备!BP59</f>
        <v>0</v>
      </c>
      <c r="BO84" s="370">
        <f>储备!BQ59</f>
        <v>0</v>
      </c>
    </row>
    <row r="85" ht="42" customHeight="1" spans="1:67">
      <c r="A85" s="370">
        <f>储备!A60</f>
        <v>41</v>
      </c>
      <c r="B85" s="370">
        <f>储备!B60</f>
        <v>1</v>
      </c>
      <c r="C85" s="370" t="str">
        <f>储备!C60</f>
        <v>乌恰县</v>
      </c>
      <c r="D85" s="370">
        <f>储备!D60</f>
        <v>0</v>
      </c>
      <c r="E85" s="370">
        <f>储备!E60</f>
        <v>0</v>
      </c>
      <c r="F85" s="370" t="str">
        <f>储备!F60</f>
        <v>乌恰县巴音库鲁提镇农副产品深加工建设项目</v>
      </c>
      <c r="G85" s="370" t="str">
        <f>储备!G60</f>
        <v>对加工车间进行水、电等进行改造，购置畜产品加工厂深加工设备</v>
      </c>
      <c r="H85" s="370">
        <f>储备!H60</f>
        <v>1400</v>
      </c>
      <c r="I85" s="370">
        <f>储备!I60</f>
        <v>0</v>
      </c>
      <c r="J85" s="370">
        <f>储备!J60</f>
        <v>1400</v>
      </c>
      <c r="K85" s="370">
        <f>储备!K60</f>
        <v>1</v>
      </c>
      <c r="L85" s="370">
        <f>储备!L60</f>
        <v>1</v>
      </c>
      <c r="M85" s="370">
        <f>储备!M60</f>
        <v>1</v>
      </c>
      <c r="N85" s="370">
        <f>储备!N60</f>
        <v>1</v>
      </c>
      <c r="O85" s="370">
        <f>储备!O60</f>
        <v>0</v>
      </c>
      <c r="P85" s="370">
        <f>储备!P60</f>
        <v>1</v>
      </c>
      <c r="Q85" s="370">
        <f>储备!Q60</f>
        <v>0</v>
      </c>
      <c r="R85" s="370">
        <f>储备!R60</f>
        <v>0</v>
      </c>
      <c r="S85" s="370">
        <f>储备!T60</f>
        <v>0</v>
      </c>
      <c r="T85" s="370">
        <f>储备!V60</f>
        <v>0</v>
      </c>
      <c r="U85" s="370">
        <f>储备!W60</f>
        <v>0</v>
      </c>
      <c r="V85" s="370">
        <f>储备!X60</f>
        <v>0</v>
      </c>
      <c r="W85" s="370">
        <f>储备!Y60</f>
        <v>0</v>
      </c>
      <c r="X85" s="370">
        <f>储备!Z60</f>
        <v>0</v>
      </c>
      <c r="Y85" s="370">
        <f>储备!AA60</f>
        <v>0</v>
      </c>
      <c r="Z85" s="381">
        <f>储备!AB60</f>
        <v>0</v>
      </c>
      <c r="AA85" s="370">
        <f>储备!AC60</f>
        <v>0</v>
      </c>
      <c r="AB85" s="370">
        <f>储备!AD60</f>
        <v>0</v>
      </c>
      <c r="AC85" s="370">
        <f>储备!AE60</f>
        <v>0</v>
      </c>
      <c r="AD85" s="370">
        <f>储备!AF60</f>
        <v>0</v>
      </c>
      <c r="AE85" s="370">
        <f>储备!AG60</f>
        <v>0</v>
      </c>
      <c r="AF85" s="370">
        <f>储备!AH60</f>
        <v>0</v>
      </c>
      <c r="AG85" s="389">
        <f>储备!AI60</f>
        <v>44835</v>
      </c>
      <c r="AH85" s="370">
        <f>储备!AJ60</f>
        <v>0</v>
      </c>
      <c r="AI85" s="370">
        <f>储备!AK60</f>
        <v>0</v>
      </c>
      <c r="AJ85" s="370">
        <f>储备!AL60</f>
        <v>0</v>
      </c>
      <c r="AK85" s="370">
        <f>储备!AM60</f>
        <v>0</v>
      </c>
      <c r="AL85" s="370" t="e">
        <f>储备!AN60</f>
        <v>#DIV/0!</v>
      </c>
      <c r="AM85" s="370">
        <f>储备!AO60</f>
        <v>0</v>
      </c>
      <c r="AN85" s="370">
        <f>储备!AP60</f>
        <v>0</v>
      </c>
      <c r="AO85" s="370">
        <f>储备!AQ60</f>
        <v>0</v>
      </c>
      <c r="AP85" s="370">
        <f>储备!AR60</f>
        <v>0</v>
      </c>
      <c r="AQ85" s="370">
        <f>储备!AS60</f>
        <v>0</v>
      </c>
      <c r="AR85" s="370">
        <f>储备!AT60</f>
        <v>0</v>
      </c>
      <c r="AS85" s="370">
        <f>储备!AU60</f>
        <v>1400</v>
      </c>
      <c r="AT85" s="370">
        <f>储备!AV60</f>
        <v>0</v>
      </c>
      <c r="AU85" s="370">
        <f>储备!AW60</f>
        <v>0</v>
      </c>
      <c r="AV85" s="370">
        <f>储备!AX60</f>
        <v>0</v>
      </c>
      <c r="AW85" s="370">
        <f>储备!AY60</f>
        <v>1400</v>
      </c>
      <c r="AX85" s="370">
        <f>储备!AZ60</f>
        <v>0</v>
      </c>
      <c r="AY85" s="370">
        <f>储备!BA60</f>
        <v>0</v>
      </c>
      <c r="AZ85" s="370">
        <f>储备!BB60</f>
        <v>0</v>
      </c>
      <c r="BA85" s="370">
        <f>储备!BC60</f>
        <v>0</v>
      </c>
      <c r="BB85" s="370">
        <f>储备!BD60</f>
        <v>0</v>
      </c>
      <c r="BC85" s="370" t="str">
        <f>储备!BE60</f>
        <v>乡村振兴专班</v>
      </c>
      <c r="BD85" s="370" t="str">
        <f>储备!BF60</f>
        <v>州畜牧兽医局</v>
      </c>
      <c r="BE85" s="370" t="str">
        <f>储备!BG60</f>
        <v>努尔艾力·买买提</v>
      </c>
      <c r="BF85" s="370" t="str">
        <f>储备!BH60</f>
        <v>乌恰县</v>
      </c>
      <c r="BG85" s="370" t="str">
        <f>储备!BI60</f>
        <v>吐尔孙江·木合塔尔</v>
      </c>
      <c r="BH85" s="370" t="str">
        <f>储备!BJ60</f>
        <v>乌恰县畜牧兽医局</v>
      </c>
      <c r="BI85" s="370" t="str">
        <f>储备!BK60</f>
        <v>巴依哈孜·艾尔肯</v>
      </c>
      <c r="BJ85" s="370">
        <f>储备!BL60</f>
        <v>18199705510</v>
      </c>
      <c r="BK85" s="370">
        <f>储备!BM60</f>
        <v>0</v>
      </c>
      <c r="BL85" s="370">
        <f>储备!BN60</f>
        <v>0</v>
      </c>
      <c r="BM85" s="370">
        <f>储备!BO60</f>
        <v>0</v>
      </c>
      <c r="BN85" s="370">
        <f>储备!BP60</f>
        <v>0</v>
      </c>
      <c r="BO85" s="370">
        <f>储备!BQ60</f>
        <v>0</v>
      </c>
    </row>
    <row r="86" ht="42" customHeight="1" spans="1:67">
      <c r="A86" s="370">
        <f>储备!A61</f>
        <v>42</v>
      </c>
      <c r="B86" s="370">
        <f>储备!B61</f>
        <v>1</v>
      </c>
      <c r="C86" s="370" t="str">
        <f>储备!C61</f>
        <v>乌恰县</v>
      </c>
      <c r="D86" s="370">
        <f>储备!D61</f>
        <v>0</v>
      </c>
      <c r="E86" s="370">
        <f>储备!E61</f>
        <v>0</v>
      </c>
      <c r="F86" s="370" t="str">
        <f>储备!F61</f>
        <v>乌恰县动物防疫体系建设项目</v>
      </c>
      <c r="G86" s="370" t="str">
        <f>储备!G61</f>
        <v>改建动物疫病实验室及相关配套设施建设</v>
      </c>
      <c r="H86" s="370">
        <f>储备!H61</f>
        <v>1200</v>
      </c>
      <c r="I86" s="370">
        <f>储备!I61</f>
        <v>0</v>
      </c>
      <c r="J86" s="370">
        <f>储备!J61</f>
        <v>1200</v>
      </c>
      <c r="K86" s="370">
        <f>储备!K61</f>
        <v>1</v>
      </c>
      <c r="L86" s="370">
        <f>储备!L61</f>
        <v>0</v>
      </c>
      <c r="M86" s="370">
        <f>储备!M61</f>
        <v>0</v>
      </c>
      <c r="N86" s="370">
        <f>储备!N61</f>
        <v>0</v>
      </c>
      <c r="O86" s="370">
        <f>储备!O61</f>
        <v>0</v>
      </c>
      <c r="P86" s="370">
        <f>储备!P61</f>
        <v>1</v>
      </c>
      <c r="Q86" s="370">
        <f>储备!Q61</f>
        <v>0</v>
      </c>
      <c r="R86" s="370">
        <f>储备!R61</f>
        <v>0</v>
      </c>
      <c r="S86" s="370">
        <f>储备!T61</f>
        <v>0</v>
      </c>
      <c r="T86" s="370">
        <f>储备!V61</f>
        <v>0</v>
      </c>
      <c r="U86" s="370">
        <f>储备!W61</f>
        <v>0</v>
      </c>
      <c r="V86" s="370">
        <f>储备!X61</f>
        <v>0</v>
      </c>
      <c r="W86" s="370">
        <f>储备!Y61</f>
        <v>0</v>
      </c>
      <c r="X86" s="370">
        <f>储备!Z61</f>
        <v>0</v>
      </c>
      <c r="Y86" s="370">
        <f>储备!AA61</f>
        <v>0</v>
      </c>
      <c r="Z86" s="381">
        <f>储备!AB61</f>
        <v>0</v>
      </c>
      <c r="AA86" s="370">
        <f>储备!AC61</f>
        <v>0</v>
      </c>
      <c r="AB86" s="370">
        <f>储备!AD61</f>
        <v>0</v>
      </c>
      <c r="AC86" s="370">
        <f>储备!AE61</f>
        <v>0</v>
      </c>
      <c r="AD86" s="370">
        <f>储备!AF61</f>
        <v>0</v>
      </c>
      <c r="AE86" s="370">
        <f>储备!AG61</f>
        <v>0</v>
      </c>
      <c r="AF86" s="370">
        <f>储备!AH61</f>
        <v>0</v>
      </c>
      <c r="AG86" s="389">
        <f>储备!AI61</f>
        <v>44835</v>
      </c>
      <c r="AH86" s="370">
        <f>储备!AJ61</f>
        <v>0</v>
      </c>
      <c r="AI86" s="370">
        <f>储备!AK61</f>
        <v>0</v>
      </c>
      <c r="AJ86" s="370">
        <f>储备!AL61</f>
        <v>0</v>
      </c>
      <c r="AK86" s="370">
        <f>储备!AM61</f>
        <v>0</v>
      </c>
      <c r="AL86" s="370" t="e">
        <f>储备!AN61</f>
        <v>#DIV/0!</v>
      </c>
      <c r="AM86" s="370">
        <f>储备!AO61</f>
        <v>0</v>
      </c>
      <c r="AN86" s="370">
        <f>储备!AP61</f>
        <v>0</v>
      </c>
      <c r="AO86" s="370">
        <f>储备!AQ61</f>
        <v>0</v>
      </c>
      <c r="AP86" s="370">
        <f>储备!AR61</f>
        <v>0</v>
      </c>
      <c r="AQ86" s="370">
        <f>储备!AS61</f>
        <v>0</v>
      </c>
      <c r="AR86" s="370">
        <f>储备!AT61</f>
        <v>0</v>
      </c>
      <c r="AS86" s="370">
        <f>储备!AU61</f>
        <v>1200</v>
      </c>
      <c r="AT86" s="370">
        <f>储备!AV61</f>
        <v>0</v>
      </c>
      <c r="AU86" s="370">
        <f>储备!AW61</f>
        <v>0</v>
      </c>
      <c r="AV86" s="370">
        <f>储备!AX61</f>
        <v>1200</v>
      </c>
      <c r="AW86" s="370">
        <f>储备!AY61</f>
        <v>0</v>
      </c>
      <c r="AX86" s="370">
        <f>储备!AZ61</f>
        <v>0</v>
      </c>
      <c r="AY86" s="370">
        <f>储备!BA61</f>
        <v>0</v>
      </c>
      <c r="AZ86" s="370">
        <f>储备!BB61</f>
        <v>0</v>
      </c>
      <c r="BA86" s="370">
        <f>储备!BC61</f>
        <v>0</v>
      </c>
      <c r="BB86" s="370">
        <f>储备!BD61</f>
        <v>0</v>
      </c>
      <c r="BC86" s="370" t="str">
        <f>储备!BE61</f>
        <v>乡村振兴专班</v>
      </c>
      <c r="BD86" s="370" t="str">
        <f>储备!BF61</f>
        <v>州畜牧兽医局</v>
      </c>
      <c r="BE86" s="370" t="str">
        <f>储备!BG61</f>
        <v>努尔艾力·买买提</v>
      </c>
      <c r="BF86" s="370" t="str">
        <f>储备!BH61</f>
        <v>乌恰县</v>
      </c>
      <c r="BG86" s="370" t="str">
        <f>储备!BI61</f>
        <v>吐尔孙江·木合塔尔</v>
      </c>
      <c r="BH86" s="370" t="str">
        <f>储备!BJ61</f>
        <v>乌恰县畜牧兽医局</v>
      </c>
      <c r="BI86" s="370" t="str">
        <f>储备!BK61</f>
        <v>巴依哈孜·艾尔肯</v>
      </c>
      <c r="BJ86" s="370">
        <f>储备!BL61</f>
        <v>18199705510</v>
      </c>
      <c r="BK86" s="370">
        <f>储备!BM61</f>
        <v>0</v>
      </c>
      <c r="BL86" s="370">
        <f>储备!BN61</f>
        <v>0</v>
      </c>
      <c r="BM86" s="370">
        <f>储备!BO61</f>
        <v>0</v>
      </c>
      <c r="BN86" s="370">
        <f>储备!BP61</f>
        <v>0</v>
      </c>
      <c r="BO86" s="370">
        <f>储备!BQ61</f>
        <v>0</v>
      </c>
    </row>
    <row r="87" ht="42" customHeight="1" spans="1:67">
      <c r="A87" s="370">
        <f>储备!A64</f>
        <v>44</v>
      </c>
      <c r="B87" s="370">
        <f>储备!B64</f>
        <v>1</v>
      </c>
      <c r="C87" s="370" t="str">
        <f>储备!C64</f>
        <v>乌恰县</v>
      </c>
      <c r="D87" s="370">
        <f>储备!D64</f>
        <v>0</v>
      </c>
      <c r="E87" s="370">
        <f>储备!E64</f>
        <v>0</v>
      </c>
      <c r="F87" s="370" t="str">
        <f>储备!F64</f>
        <v>乌恰县2022年塔里木河流域生态修复项目</v>
      </c>
      <c r="G87" s="370" t="str">
        <f>储备!G64</f>
        <v>人工造林0.2万亩，封山育林2万亩，对全县3万亩天然林和2万亩人工林进行病虫害防治</v>
      </c>
      <c r="H87" s="370">
        <f>储备!H64</f>
        <v>792</v>
      </c>
      <c r="I87" s="370">
        <f>储备!I64</f>
        <v>0</v>
      </c>
      <c r="J87" s="370">
        <f>储备!J64</f>
        <v>792</v>
      </c>
      <c r="K87" s="370">
        <f>储备!K64</f>
        <v>1</v>
      </c>
      <c r="L87" s="370">
        <f>储备!L64</f>
        <v>1</v>
      </c>
      <c r="M87" s="370">
        <f>储备!M64</f>
        <v>0</v>
      </c>
      <c r="N87" s="370">
        <f>储备!N64</f>
        <v>0</v>
      </c>
      <c r="O87" s="370">
        <f>储备!O64</f>
        <v>0</v>
      </c>
      <c r="P87" s="370">
        <f>储备!P64</f>
        <v>1</v>
      </c>
      <c r="Q87" s="370">
        <f>储备!Q64</f>
        <v>0</v>
      </c>
      <c r="R87" s="370">
        <f>储备!R64</f>
        <v>0</v>
      </c>
      <c r="S87" s="370">
        <f>储备!T64</f>
        <v>0</v>
      </c>
      <c r="T87" s="370">
        <f>储备!V64</f>
        <v>0</v>
      </c>
      <c r="U87" s="370">
        <f>储备!W64</f>
        <v>0</v>
      </c>
      <c r="V87" s="370">
        <f>储备!X64</f>
        <v>0</v>
      </c>
      <c r="W87" s="370">
        <f>储备!Y64</f>
        <v>0</v>
      </c>
      <c r="X87" s="370">
        <f>储备!Z64</f>
        <v>0</v>
      </c>
      <c r="Y87" s="370">
        <f>储备!AA64</f>
        <v>0</v>
      </c>
      <c r="Z87" s="381">
        <f>储备!AB64</f>
        <v>0</v>
      </c>
      <c r="AA87" s="370">
        <f>储备!AC64</f>
        <v>0</v>
      </c>
      <c r="AB87" s="370">
        <f>储备!AD64</f>
        <v>0</v>
      </c>
      <c r="AC87" s="370">
        <f>储备!AE64</f>
        <v>0</v>
      </c>
      <c r="AD87" s="370">
        <f>储备!AF64</f>
        <v>0</v>
      </c>
      <c r="AE87" s="370">
        <f>储备!AG64</f>
        <v>0</v>
      </c>
      <c r="AF87" s="370">
        <f>储备!AH64</f>
        <v>0</v>
      </c>
      <c r="AG87" s="389">
        <f>储备!AI64</f>
        <v>44835</v>
      </c>
      <c r="AH87" s="370">
        <f>储备!AJ64</f>
        <v>0</v>
      </c>
      <c r="AI87" s="370">
        <f>储备!AK64</f>
        <v>0</v>
      </c>
      <c r="AJ87" s="370">
        <f>储备!AL64</f>
        <v>0</v>
      </c>
      <c r="AK87" s="370">
        <f>储备!AM64</f>
        <v>0</v>
      </c>
      <c r="AL87" s="370" t="e">
        <f>储备!AN64</f>
        <v>#DIV/0!</v>
      </c>
      <c r="AM87" s="370">
        <f>储备!AO64</f>
        <v>0</v>
      </c>
      <c r="AN87" s="370">
        <f>储备!AP64</f>
        <v>0</v>
      </c>
      <c r="AO87" s="370">
        <f>储备!AQ64</f>
        <v>0</v>
      </c>
      <c r="AP87" s="370">
        <f>储备!AR64</f>
        <v>0</v>
      </c>
      <c r="AQ87" s="370">
        <f>储备!AS64</f>
        <v>0</v>
      </c>
      <c r="AR87" s="370">
        <f>储备!AT64</f>
        <v>0</v>
      </c>
      <c r="AS87" s="370">
        <f>储备!AU64</f>
        <v>792</v>
      </c>
      <c r="AT87" s="370">
        <f>储备!AV64</f>
        <v>792</v>
      </c>
      <c r="AU87" s="370">
        <f>储备!AW64</f>
        <v>0</v>
      </c>
      <c r="AV87" s="370">
        <f>储备!AX64</f>
        <v>0</v>
      </c>
      <c r="AW87" s="370">
        <f>储备!AY64</f>
        <v>0</v>
      </c>
      <c r="AX87" s="370">
        <f>储备!AZ64</f>
        <v>0</v>
      </c>
      <c r="AY87" s="370">
        <f>储备!BA64</f>
        <v>0</v>
      </c>
      <c r="AZ87" s="370">
        <f>储备!BB64</f>
        <v>0</v>
      </c>
      <c r="BA87" s="370">
        <f>储备!BC64</f>
        <v>0</v>
      </c>
      <c r="BB87" s="370">
        <f>储备!BD64</f>
        <v>0</v>
      </c>
      <c r="BC87" s="370" t="str">
        <f>储备!BE64</f>
        <v>乡村振兴专班</v>
      </c>
      <c r="BD87" s="370" t="str">
        <f>储备!BF64</f>
        <v>州林草局</v>
      </c>
      <c r="BE87" s="370" t="str">
        <f>储备!BG64</f>
        <v>刘曙伟</v>
      </c>
      <c r="BF87" s="370" t="str">
        <f>储备!BH64</f>
        <v>乌恰县</v>
      </c>
      <c r="BG87" s="370" t="str">
        <f>储备!BI64</f>
        <v>杜鹏</v>
      </c>
      <c r="BH87" s="370" t="str">
        <f>储备!BJ64</f>
        <v>乌恰县林草局</v>
      </c>
      <c r="BI87" s="370" t="str">
        <f>储备!BK64</f>
        <v>柴春强</v>
      </c>
      <c r="BJ87" s="370">
        <f>储备!BL64</f>
        <v>13319086932</v>
      </c>
      <c r="BK87" s="370">
        <f>储备!BM64</f>
        <v>0</v>
      </c>
      <c r="BL87" s="370">
        <f>储备!BN64</f>
        <v>0</v>
      </c>
      <c r="BM87" s="370">
        <f>储备!BO64</f>
        <v>0</v>
      </c>
      <c r="BN87" s="370">
        <f>储备!BP64</f>
        <v>0</v>
      </c>
      <c r="BO87" s="370">
        <f>储备!BQ64</f>
        <v>0</v>
      </c>
    </row>
    <row r="88" ht="42" customHeight="1" spans="1:67">
      <c r="A88" s="370">
        <f>储备!A65</f>
        <v>45</v>
      </c>
      <c r="B88" s="370">
        <f>储备!B65</f>
        <v>1</v>
      </c>
      <c r="C88" s="370" t="str">
        <f>储备!C65</f>
        <v>乌恰县</v>
      </c>
      <c r="D88" s="370">
        <f>储备!D65</f>
        <v>0</v>
      </c>
      <c r="E88" s="370">
        <f>储备!E65</f>
        <v>0</v>
      </c>
      <c r="F88" s="370" t="str">
        <f>储备!F65</f>
        <v>乌恰县特色林果标准化生产示范基地建设项目</v>
      </c>
      <c r="G88" s="370" t="str">
        <f>储备!G65</f>
        <v>对原有10000亩杏树、沙棘进行标准化建设</v>
      </c>
      <c r="H88" s="370">
        <f>储备!H65</f>
        <v>800</v>
      </c>
      <c r="I88" s="370">
        <f>储备!I65</f>
        <v>0</v>
      </c>
      <c r="J88" s="370">
        <f>储备!J65</f>
        <v>800</v>
      </c>
      <c r="K88" s="370">
        <f>储备!K65</f>
        <v>0</v>
      </c>
      <c r="L88" s="370">
        <f>储备!L65</f>
        <v>0</v>
      </c>
      <c r="M88" s="370">
        <f>储备!M65</f>
        <v>0</v>
      </c>
      <c r="N88" s="370">
        <f>储备!N65</f>
        <v>0</v>
      </c>
      <c r="O88" s="370">
        <f>储备!O65</f>
        <v>0</v>
      </c>
      <c r="P88" s="370">
        <f>储备!P65</f>
        <v>1</v>
      </c>
      <c r="Q88" s="370">
        <f>储备!Q65</f>
        <v>0</v>
      </c>
      <c r="R88" s="370">
        <f>储备!R65</f>
        <v>0</v>
      </c>
      <c r="S88" s="370">
        <f>储备!T65</f>
        <v>0</v>
      </c>
      <c r="T88" s="370">
        <f>储备!V65</f>
        <v>0</v>
      </c>
      <c r="U88" s="370">
        <f>储备!W65</f>
        <v>0</v>
      </c>
      <c r="V88" s="370">
        <f>储备!X65</f>
        <v>0</v>
      </c>
      <c r="W88" s="370">
        <f>储备!Y65</f>
        <v>0</v>
      </c>
      <c r="X88" s="370">
        <f>储备!Z65</f>
        <v>0</v>
      </c>
      <c r="Y88" s="370">
        <f>储备!AA65</f>
        <v>0</v>
      </c>
      <c r="Z88" s="381">
        <f>储备!AB65</f>
        <v>0</v>
      </c>
      <c r="AA88" s="370">
        <f>储备!AC65</f>
        <v>0</v>
      </c>
      <c r="AB88" s="370">
        <f>储备!AD65</f>
        <v>0</v>
      </c>
      <c r="AC88" s="370">
        <f>储备!AE65</f>
        <v>0</v>
      </c>
      <c r="AD88" s="370">
        <f>储备!AF65</f>
        <v>0</v>
      </c>
      <c r="AE88" s="370">
        <f>储备!AG65</f>
        <v>0</v>
      </c>
      <c r="AF88" s="370">
        <f>储备!AH65</f>
        <v>0</v>
      </c>
      <c r="AG88" s="389">
        <f>储备!AI65</f>
        <v>44835</v>
      </c>
      <c r="AH88" s="370">
        <f>储备!AJ65</f>
        <v>0</v>
      </c>
      <c r="AI88" s="370">
        <f>储备!AK65</f>
        <v>0</v>
      </c>
      <c r="AJ88" s="370">
        <f>储备!AL65</f>
        <v>0</v>
      </c>
      <c r="AK88" s="370">
        <f>储备!AM65</f>
        <v>0</v>
      </c>
      <c r="AL88" s="370" t="e">
        <f>储备!AN65</f>
        <v>#DIV/0!</v>
      </c>
      <c r="AM88" s="370">
        <f>储备!AO65</f>
        <v>0</v>
      </c>
      <c r="AN88" s="370">
        <f>储备!AP65</f>
        <v>0</v>
      </c>
      <c r="AO88" s="370">
        <f>储备!AQ65</f>
        <v>0</v>
      </c>
      <c r="AP88" s="370">
        <f>储备!AR65</f>
        <v>0</v>
      </c>
      <c r="AQ88" s="370">
        <f>储备!AS65</f>
        <v>0</v>
      </c>
      <c r="AR88" s="370">
        <f>储备!AT65</f>
        <v>0</v>
      </c>
      <c r="AS88" s="370">
        <f>储备!AU65</f>
        <v>800</v>
      </c>
      <c r="AT88" s="370">
        <f>储备!AV65</f>
        <v>0</v>
      </c>
      <c r="AU88" s="370">
        <f>储备!AW65</f>
        <v>0</v>
      </c>
      <c r="AV88" s="370">
        <f>储备!AX65</f>
        <v>800</v>
      </c>
      <c r="AW88" s="370">
        <f>储备!AY65</f>
        <v>0</v>
      </c>
      <c r="AX88" s="370">
        <f>储备!AZ65</f>
        <v>0</v>
      </c>
      <c r="AY88" s="370">
        <f>储备!BA65</f>
        <v>0</v>
      </c>
      <c r="AZ88" s="370">
        <f>储备!BB65</f>
        <v>0</v>
      </c>
      <c r="BA88" s="370">
        <f>储备!BC65</f>
        <v>0</v>
      </c>
      <c r="BB88" s="370">
        <f>储备!BD65</f>
        <v>0</v>
      </c>
      <c r="BC88" s="370" t="str">
        <f>储备!BE65</f>
        <v>乡村振兴专班</v>
      </c>
      <c r="BD88" s="370" t="str">
        <f>储备!BF65</f>
        <v>州林草局</v>
      </c>
      <c r="BE88" s="370" t="str">
        <f>储备!BG65</f>
        <v>刘曙伟</v>
      </c>
      <c r="BF88" s="370" t="str">
        <f>储备!BH65</f>
        <v>乌恰县</v>
      </c>
      <c r="BG88" s="370" t="str">
        <f>储备!BI65</f>
        <v>杜鹏</v>
      </c>
      <c r="BH88" s="370" t="str">
        <f>储备!BJ65</f>
        <v>乌恰县林草局</v>
      </c>
      <c r="BI88" s="370" t="str">
        <f>储备!BK65</f>
        <v>柴春强</v>
      </c>
      <c r="BJ88" s="370">
        <f>储备!BL65</f>
        <v>13319086932</v>
      </c>
      <c r="BK88" s="370">
        <f>储备!BM65</f>
        <v>0</v>
      </c>
      <c r="BL88" s="370">
        <f>储备!BN65</f>
        <v>0</v>
      </c>
      <c r="BM88" s="370">
        <f>储备!BO65</f>
        <v>0</v>
      </c>
      <c r="BN88" s="370">
        <f>储备!BP65</f>
        <v>0</v>
      </c>
      <c r="BO88" s="370">
        <f>储备!BQ65</f>
        <v>0</v>
      </c>
    </row>
    <row r="89" ht="42" customHeight="1" spans="1:67">
      <c r="A89" s="370">
        <f>储备!A171</f>
        <v>135</v>
      </c>
      <c r="B89" s="370">
        <f>储备!B171</f>
        <v>1</v>
      </c>
      <c r="C89" s="370" t="str">
        <f>储备!C171</f>
        <v>乌恰县</v>
      </c>
      <c r="D89" s="370">
        <f>储备!D171</f>
        <v>1</v>
      </c>
      <c r="E89" s="370">
        <f>储备!E171</f>
        <v>750</v>
      </c>
      <c r="F89" s="370" t="str">
        <f>储备!F171</f>
        <v>乌恰县裕丰大厦建设项目</v>
      </c>
      <c r="G89" s="370" t="str">
        <f>储备!G171</f>
        <v>室外给排水、消防设备等相关设施</v>
      </c>
      <c r="H89" s="370">
        <f>储备!H171</f>
        <v>750</v>
      </c>
      <c r="I89" s="370">
        <f>储备!I171</f>
        <v>0</v>
      </c>
      <c r="J89" s="370">
        <f>储备!J171</f>
        <v>750</v>
      </c>
      <c r="K89" s="370">
        <f>储备!K171</f>
        <v>1</v>
      </c>
      <c r="L89" s="370">
        <f>储备!L171</f>
        <v>1</v>
      </c>
      <c r="M89" s="370">
        <f>储备!M171</f>
        <v>1</v>
      </c>
      <c r="N89" s="370">
        <f>储备!N171</f>
        <v>1</v>
      </c>
      <c r="O89" s="370">
        <f>储备!O171</f>
        <v>1</v>
      </c>
      <c r="P89" s="370">
        <f>储备!P171</f>
        <v>0</v>
      </c>
      <c r="Q89" s="370">
        <f>储备!Q171</f>
        <v>1</v>
      </c>
      <c r="R89" s="370">
        <f>储备!R171</f>
        <v>0</v>
      </c>
      <c r="S89" s="370">
        <f>储备!T171</f>
        <v>0</v>
      </c>
      <c r="T89" s="370">
        <f>储备!V171</f>
        <v>1</v>
      </c>
      <c r="U89" s="370">
        <f>储备!W171</f>
        <v>750</v>
      </c>
      <c r="V89" s="370">
        <f>储备!X171</f>
        <v>750</v>
      </c>
      <c r="W89" s="370">
        <f>储备!Y171</f>
        <v>0</v>
      </c>
      <c r="X89" s="370">
        <f>储备!Z171</f>
        <v>750</v>
      </c>
      <c r="Y89" s="370">
        <f>储备!AA171</f>
        <v>750</v>
      </c>
      <c r="Z89" s="381">
        <f>储备!AB171</f>
        <v>1</v>
      </c>
      <c r="AA89" s="370">
        <f>储备!AC171</f>
        <v>750</v>
      </c>
      <c r="AB89" s="370">
        <f>储备!AD171</f>
        <v>1</v>
      </c>
      <c r="AC89" s="370">
        <f>储备!AE171</f>
        <v>0</v>
      </c>
      <c r="AD89" s="370">
        <f>储备!AF171</f>
        <v>0</v>
      </c>
      <c r="AE89" s="370">
        <f>储备!AG171</f>
        <v>562.5</v>
      </c>
      <c r="AF89" s="370">
        <f>储备!AH171</f>
        <v>187.5</v>
      </c>
      <c r="AG89" s="389">
        <f>储备!AI171</f>
        <v>44713</v>
      </c>
      <c r="AH89" s="370">
        <f>储备!AJ171</f>
        <v>1</v>
      </c>
      <c r="AI89" s="370">
        <f>储备!AK171</f>
        <v>0</v>
      </c>
      <c r="AJ89" s="370">
        <f>储备!AL171</f>
        <v>0</v>
      </c>
      <c r="AK89" s="370">
        <f>储备!AM171</f>
        <v>0</v>
      </c>
      <c r="AL89" s="370" t="e">
        <f>储备!AN171</f>
        <v>#DIV/0!</v>
      </c>
      <c r="AM89" s="370" t="str">
        <f>储备!AO171</f>
        <v>已完工。</v>
      </c>
      <c r="AN89" s="370">
        <f>储备!AP171</f>
        <v>0</v>
      </c>
      <c r="AO89" s="370">
        <f>储备!AQ171</f>
        <v>0</v>
      </c>
      <c r="AP89" s="370">
        <f>储备!AR171</f>
        <v>0</v>
      </c>
      <c r="AQ89" s="370">
        <f>储备!AS171</f>
        <v>0</v>
      </c>
      <c r="AR89" s="370">
        <f>储备!AT171</f>
        <v>0</v>
      </c>
      <c r="AS89" s="370">
        <f>储备!AU171</f>
        <v>750</v>
      </c>
      <c r="AT89" s="370">
        <f>储备!AV171</f>
        <v>0</v>
      </c>
      <c r="AU89" s="370">
        <f>储备!AW171</f>
        <v>0</v>
      </c>
      <c r="AV89" s="370">
        <f>储备!AX171</f>
        <v>750</v>
      </c>
      <c r="AW89" s="370">
        <f>储备!AY171</f>
        <v>0</v>
      </c>
      <c r="AX89" s="370">
        <f>储备!AZ171</f>
        <v>0</v>
      </c>
      <c r="AY89" s="370">
        <f>储备!BA171</f>
        <v>0</v>
      </c>
      <c r="AZ89" s="370">
        <f>储备!BB171</f>
        <v>0</v>
      </c>
      <c r="BA89" s="370">
        <f>储备!BC171</f>
        <v>0</v>
      </c>
      <c r="BB89" s="370">
        <f>储备!BD171</f>
        <v>0</v>
      </c>
      <c r="BC89" s="370" t="str">
        <f>储备!BE171</f>
        <v>住房和城乡建设专班</v>
      </c>
      <c r="BD89" s="370" t="str">
        <f>储备!BF171</f>
        <v>州住建局</v>
      </c>
      <c r="BE89" s="370" t="str">
        <f>储备!BG171</f>
        <v>王海江</v>
      </c>
      <c r="BF89" s="370" t="str">
        <f>储备!BH171</f>
        <v>乌恰县</v>
      </c>
      <c r="BG89" s="370" t="str">
        <f>储备!BI171</f>
        <v>杜鹏</v>
      </c>
      <c r="BH89" s="370" t="str">
        <f>储备!BJ171</f>
        <v>乌恰县住建局</v>
      </c>
      <c r="BI89" s="370" t="str">
        <f>储备!BK171</f>
        <v>王建新</v>
      </c>
      <c r="BJ89" s="370">
        <f>储备!BL171</f>
        <v>13319088856</v>
      </c>
      <c r="BK89" s="370">
        <f>储备!BM171</f>
        <v>0</v>
      </c>
      <c r="BL89" s="370">
        <f>储备!BN171</f>
        <v>0</v>
      </c>
      <c r="BM89" s="370">
        <f>储备!BO171</f>
        <v>0</v>
      </c>
      <c r="BN89" s="370">
        <f>储备!BP171</f>
        <v>0</v>
      </c>
      <c r="BO89" s="370">
        <f>储备!BQ171</f>
        <v>0</v>
      </c>
    </row>
    <row r="90" ht="42" customHeight="1" spans="1:67">
      <c r="A90" s="370">
        <f>储备!A66</f>
        <v>46</v>
      </c>
      <c r="B90" s="370">
        <f>储备!B66</f>
        <v>1</v>
      </c>
      <c r="C90" s="370" t="str">
        <f>储备!C66</f>
        <v>乌恰县</v>
      </c>
      <c r="D90" s="370">
        <f>储备!D66</f>
        <v>0</v>
      </c>
      <c r="E90" s="370">
        <f>储备!E66</f>
        <v>0</v>
      </c>
      <c r="F90" s="370" t="str">
        <f>储备!F66</f>
        <v>乌恰县矮化沙冬青保护与驯化项目</v>
      </c>
      <c r="G90" s="370" t="str">
        <f>储备!G66</f>
        <v>沙冬青封育2万亩、沙冬青培育与驯化0.1万亩、沙冬青病虫害防治2万亩及其他配套设施建设</v>
      </c>
      <c r="H90" s="370">
        <f>储备!H66</f>
        <v>800</v>
      </c>
      <c r="I90" s="370">
        <f>储备!I66</f>
        <v>0</v>
      </c>
      <c r="J90" s="370">
        <f>储备!J66</f>
        <v>800</v>
      </c>
      <c r="K90" s="370">
        <f>储备!K66</f>
        <v>0</v>
      </c>
      <c r="L90" s="370">
        <f>储备!L66</f>
        <v>0</v>
      </c>
      <c r="M90" s="370">
        <f>储备!M66</f>
        <v>0</v>
      </c>
      <c r="N90" s="370">
        <f>储备!N66</f>
        <v>0</v>
      </c>
      <c r="O90" s="370">
        <f>储备!O66</f>
        <v>0</v>
      </c>
      <c r="P90" s="370">
        <f>储备!P66</f>
        <v>1</v>
      </c>
      <c r="Q90" s="370">
        <f>储备!Q66</f>
        <v>0</v>
      </c>
      <c r="R90" s="370">
        <f>储备!R66</f>
        <v>0</v>
      </c>
      <c r="S90" s="370">
        <f>储备!T66</f>
        <v>0</v>
      </c>
      <c r="T90" s="370">
        <f>储备!V66</f>
        <v>0</v>
      </c>
      <c r="U90" s="370">
        <f>储备!W66</f>
        <v>0</v>
      </c>
      <c r="V90" s="370">
        <f>储备!X66</f>
        <v>0</v>
      </c>
      <c r="W90" s="370">
        <f>储备!Y66</f>
        <v>0</v>
      </c>
      <c r="X90" s="370">
        <f>储备!Z66</f>
        <v>0</v>
      </c>
      <c r="Y90" s="370">
        <f>储备!AA66</f>
        <v>0</v>
      </c>
      <c r="Z90" s="381">
        <f>储备!AB66</f>
        <v>0</v>
      </c>
      <c r="AA90" s="370">
        <f>储备!AC66</f>
        <v>0</v>
      </c>
      <c r="AB90" s="370">
        <f>储备!AD66</f>
        <v>0</v>
      </c>
      <c r="AC90" s="370">
        <f>储备!AE66</f>
        <v>0</v>
      </c>
      <c r="AD90" s="370">
        <f>储备!AF66</f>
        <v>0</v>
      </c>
      <c r="AE90" s="370">
        <f>储备!AG66</f>
        <v>0</v>
      </c>
      <c r="AF90" s="370">
        <f>储备!AH66</f>
        <v>0</v>
      </c>
      <c r="AG90" s="389">
        <f>储备!AI66</f>
        <v>44835</v>
      </c>
      <c r="AH90" s="370">
        <f>储备!AJ66</f>
        <v>0</v>
      </c>
      <c r="AI90" s="370">
        <f>储备!AK66</f>
        <v>0</v>
      </c>
      <c r="AJ90" s="370">
        <f>储备!AL66</f>
        <v>0</v>
      </c>
      <c r="AK90" s="370">
        <f>储备!AM66</f>
        <v>0</v>
      </c>
      <c r="AL90" s="370" t="e">
        <f>储备!AN66</f>
        <v>#DIV/0!</v>
      </c>
      <c r="AM90" s="370">
        <f>储备!AO66</f>
        <v>0</v>
      </c>
      <c r="AN90" s="370">
        <f>储备!AP66</f>
        <v>0</v>
      </c>
      <c r="AO90" s="370">
        <f>储备!AQ66</f>
        <v>0</v>
      </c>
      <c r="AP90" s="370">
        <f>储备!AR66</f>
        <v>0</v>
      </c>
      <c r="AQ90" s="370">
        <f>储备!AS66</f>
        <v>0</v>
      </c>
      <c r="AR90" s="370">
        <f>储备!AT66</f>
        <v>0</v>
      </c>
      <c r="AS90" s="370">
        <f>储备!AU66</f>
        <v>800</v>
      </c>
      <c r="AT90" s="370">
        <f>储备!AV66</f>
        <v>0</v>
      </c>
      <c r="AU90" s="370">
        <f>储备!AW66</f>
        <v>0</v>
      </c>
      <c r="AV90" s="370">
        <f>储备!AX66</f>
        <v>800</v>
      </c>
      <c r="AW90" s="370">
        <f>储备!AY66</f>
        <v>0</v>
      </c>
      <c r="AX90" s="370">
        <f>储备!AZ66</f>
        <v>0</v>
      </c>
      <c r="AY90" s="370">
        <f>储备!BA66</f>
        <v>0</v>
      </c>
      <c r="AZ90" s="370">
        <f>储备!BB66</f>
        <v>0</v>
      </c>
      <c r="BA90" s="370">
        <f>储备!BC66</f>
        <v>0</v>
      </c>
      <c r="BB90" s="370">
        <f>储备!BD66</f>
        <v>0</v>
      </c>
      <c r="BC90" s="370" t="str">
        <f>储备!BE66</f>
        <v>乡村振兴专班</v>
      </c>
      <c r="BD90" s="370" t="str">
        <f>储备!BF66</f>
        <v>州林草局</v>
      </c>
      <c r="BE90" s="370" t="str">
        <f>储备!BG66</f>
        <v>刘曙伟</v>
      </c>
      <c r="BF90" s="370" t="str">
        <f>储备!BH66</f>
        <v>乌恰县</v>
      </c>
      <c r="BG90" s="370" t="str">
        <f>储备!BI66</f>
        <v>杜鹏</v>
      </c>
      <c r="BH90" s="370" t="str">
        <f>储备!BJ66</f>
        <v>乌恰县自然资源局</v>
      </c>
      <c r="BI90" s="370" t="str">
        <f>储备!BK66</f>
        <v>艾热提.苏力堂</v>
      </c>
      <c r="BJ90" s="370">
        <f>储备!BL66</f>
        <v>13899493110</v>
      </c>
      <c r="BK90" s="370">
        <f>储备!BM66</f>
        <v>0</v>
      </c>
      <c r="BL90" s="370">
        <f>储备!BN66</f>
        <v>0</v>
      </c>
      <c r="BM90" s="370">
        <f>储备!BO66</f>
        <v>0</v>
      </c>
      <c r="BN90" s="370">
        <f>储备!BP66</f>
        <v>0</v>
      </c>
      <c r="BO90" s="370">
        <f>储备!BQ66</f>
        <v>0</v>
      </c>
    </row>
    <row r="91" ht="42" customHeight="1" spans="1:67">
      <c r="A91" s="370">
        <f>储备!A69</f>
        <v>48</v>
      </c>
      <c r="B91" s="370">
        <f>储备!B69</f>
        <v>1</v>
      </c>
      <c r="C91" s="370" t="str">
        <f>储备!C69</f>
        <v>乌恰县</v>
      </c>
      <c r="D91" s="370">
        <f>储备!D69</f>
        <v>0</v>
      </c>
      <c r="E91" s="370">
        <f>储备!E69</f>
        <v>0</v>
      </c>
      <c r="F91" s="370" t="str">
        <f>储备!F69</f>
        <v>乌恰县改善农村人居环境整治建设项目</v>
      </c>
      <c r="G91" s="370" t="str">
        <f>储备!G69</f>
        <v>农村生活垃圾、生活污水处理、提升村容村貌</v>
      </c>
      <c r="H91" s="370">
        <f>储备!H69</f>
        <v>13500</v>
      </c>
      <c r="I91" s="370">
        <f>储备!I69</f>
        <v>0</v>
      </c>
      <c r="J91" s="370">
        <f>储备!J69</f>
        <v>10000</v>
      </c>
      <c r="K91" s="370">
        <f>储备!K69</f>
        <v>1</v>
      </c>
      <c r="L91" s="370">
        <f>储备!L69</f>
        <v>1</v>
      </c>
      <c r="M91" s="370">
        <f>储备!M69</f>
        <v>0</v>
      </c>
      <c r="N91" s="370">
        <f>储备!N69</f>
        <v>0</v>
      </c>
      <c r="O91" s="370">
        <f>储备!O69</f>
        <v>0</v>
      </c>
      <c r="P91" s="370">
        <f>储备!P69</f>
        <v>1</v>
      </c>
      <c r="Q91" s="370">
        <f>储备!Q69</f>
        <v>0</v>
      </c>
      <c r="R91" s="370">
        <f>储备!R69</f>
        <v>0</v>
      </c>
      <c r="S91" s="370">
        <f>储备!T69</f>
        <v>0</v>
      </c>
      <c r="T91" s="370">
        <f>储备!V69</f>
        <v>0</v>
      </c>
      <c r="U91" s="370">
        <f>储备!W69</f>
        <v>0</v>
      </c>
      <c r="V91" s="370">
        <f>储备!X69</f>
        <v>0</v>
      </c>
      <c r="W91" s="370">
        <f>储备!Y69</f>
        <v>0</v>
      </c>
      <c r="X91" s="370">
        <f>储备!Z69</f>
        <v>0</v>
      </c>
      <c r="Y91" s="370">
        <f>储备!AA69</f>
        <v>0</v>
      </c>
      <c r="Z91" s="381">
        <f>储备!AB69</f>
        <v>0</v>
      </c>
      <c r="AA91" s="370">
        <f>储备!AC69</f>
        <v>0</v>
      </c>
      <c r="AB91" s="370">
        <f>储备!AD69</f>
        <v>0</v>
      </c>
      <c r="AC91" s="370">
        <f>储备!AE69</f>
        <v>0</v>
      </c>
      <c r="AD91" s="370">
        <f>储备!AF69</f>
        <v>0</v>
      </c>
      <c r="AE91" s="370">
        <f>储备!AG69</f>
        <v>0</v>
      </c>
      <c r="AF91" s="370">
        <f>储备!AH69</f>
        <v>0</v>
      </c>
      <c r="AG91" s="389">
        <f>储备!AI69</f>
        <v>44835</v>
      </c>
      <c r="AH91" s="370">
        <f>储备!AJ69</f>
        <v>0</v>
      </c>
      <c r="AI91" s="370">
        <f>储备!AK69</f>
        <v>0</v>
      </c>
      <c r="AJ91" s="370">
        <f>储备!AL69</f>
        <v>0</v>
      </c>
      <c r="AK91" s="370">
        <f>储备!AM69</f>
        <v>0</v>
      </c>
      <c r="AL91" s="370" t="e">
        <f>储备!AN69</f>
        <v>#DIV/0!</v>
      </c>
      <c r="AM91" s="370">
        <f>储备!AO69</f>
        <v>0</v>
      </c>
      <c r="AN91" s="370">
        <f>储备!AP69</f>
        <v>0</v>
      </c>
      <c r="AO91" s="370">
        <f>储备!AQ69</f>
        <v>0</v>
      </c>
      <c r="AP91" s="370">
        <f>储备!AR69</f>
        <v>0</v>
      </c>
      <c r="AQ91" s="370">
        <f>储备!AS69</f>
        <v>0</v>
      </c>
      <c r="AR91" s="370">
        <f>储备!AT69</f>
        <v>0</v>
      </c>
      <c r="AS91" s="370">
        <f>储备!AU69</f>
        <v>10000</v>
      </c>
      <c r="AT91" s="370">
        <f>储备!AV69</f>
        <v>0</v>
      </c>
      <c r="AU91" s="370">
        <f>储备!AW69</f>
        <v>0</v>
      </c>
      <c r="AV91" s="370">
        <f>储备!AX69</f>
        <v>10000</v>
      </c>
      <c r="AW91" s="370">
        <f>储备!AY69</f>
        <v>0</v>
      </c>
      <c r="AX91" s="370">
        <f>储备!AZ69</f>
        <v>0</v>
      </c>
      <c r="AY91" s="370">
        <f>储备!BA69</f>
        <v>0</v>
      </c>
      <c r="AZ91" s="370">
        <f>储备!BB69</f>
        <v>0</v>
      </c>
      <c r="BA91" s="370">
        <f>储备!BC69</f>
        <v>0</v>
      </c>
      <c r="BB91" s="370">
        <f>储备!BD69</f>
        <v>0</v>
      </c>
      <c r="BC91" s="370" t="str">
        <f>储备!BE69</f>
        <v>乡村振兴专班</v>
      </c>
      <c r="BD91" s="370" t="str">
        <f>储备!BF69</f>
        <v>州农业农村局</v>
      </c>
      <c r="BE91" s="370" t="str">
        <f>储备!BG69</f>
        <v>权良智</v>
      </c>
      <c r="BF91" s="370" t="str">
        <f>储备!BH69</f>
        <v>乌恰县</v>
      </c>
      <c r="BG91" s="370" t="str">
        <f>储备!BI69</f>
        <v>吐尔孙江·木合塔尔</v>
      </c>
      <c r="BH91" s="370" t="str">
        <f>储备!BJ69</f>
        <v>乌恰县农业农村局</v>
      </c>
      <c r="BI91" s="370" t="str">
        <f>储备!BK69</f>
        <v>买买提居马·阿不都哈地尔</v>
      </c>
      <c r="BJ91" s="370">
        <f>储备!BL69</f>
        <v>13779031280</v>
      </c>
      <c r="BK91" s="370">
        <f>储备!BM69</f>
        <v>0</v>
      </c>
      <c r="BL91" s="370">
        <f>储备!BN69</f>
        <v>0</v>
      </c>
      <c r="BM91" s="370">
        <f>储备!BO69</f>
        <v>0</v>
      </c>
      <c r="BN91" s="370">
        <f>储备!BP69</f>
        <v>0</v>
      </c>
      <c r="BO91" s="370">
        <f>储备!BQ69</f>
        <v>0</v>
      </c>
    </row>
    <row r="92" ht="42" customHeight="1" spans="1:67">
      <c r="A92" s="370">
        <f>新建!A83</f>
        <v>61</v>
      </c>
      <c r="B92" s="370">
        <f>新建!B83</f>
        <v>1</v>
      </c>
      <c r="C92" s="370" t="str">
        <f>新建!C83</f>
        <v>乌恰县</v>
      </c>
      <c r="D92" s="370">
        <f>新建!D83</f>
        <v>1</v>
      </c>
      <c r="E92" s="370">
        <f>新建!E83</f>
        <v>900</v>
      </c>
      <c r="F92" s="370" t="str">
        <f>新建!F83</f>
        <v>乌恰县黑孜苇乡坎久干村人居环境整治项目</v>
      </c>
      <c r="G92" s="370" t="str">
        <f>新建!G83</f>
        <v>新建压模混凝土人行道、公共卫生间及周边环境提升等</v>
      </c>
      <c r="H92" s="370">
        <f>新建!H83</f>
        <v>900</v>
      </c>
      <c r="I92" s="370">
        <f>新建!I83</f>
        <v>0</v>
      </c>
      <c r="J92" s="370">
        <f>新建!J83</f>
        <v>900</v>
      </c>
      <c r="K92" s="370">
        <f>新建!K83</f>
        <v>1</v>
      </c>
      <c r="L92" s="370">
        <f>新建!L83</f>
        <v>1</v>
      </c>
      <c r="M92" s="370">
        <f>新建!M83</f>
        <v>1</v>
      </c>
      <c r="N92" s="370">
        <f>新建!N83</f>
        <v>1</v>
      </c>
      <c r="O92" s="370">
        <f>新建!O83</f>
        <v>1</v>
      </c>
      <c r="P92" s="370">
        <f>新建!P83</f>
        <v>0</v>
      </c>
      <c r="Q92" s="370">
        <f>新建!Q83</f>
        <v>1</v>
      </c>
      <c r="R92" s="370">
        <f>新建!R83</f>
        <v>0</v>
      </c>
      <c r="S92" s="370">
        <f>新建!T83</f>
        <v>0</v>
      </c>
      <c r="T92" s="370">
        <f>新建!V83</f>
        <v>1</v>
      </c>
      <c r="U92" s="370">
        <f>新建!W83</f>
        <v>900</v>
      </c>
      <c r="V92" s="370">
        <f>新建!X83</f>
        <v>900</v>
      </c>
      <c r="W92" s="370">
        <f>新建!Y83</f>
        <v>0</v>
      </c>
      <c r="X92" s="370">
        <f>新建!Z83</f>
        <v>900</v>
      </c>
      <c r="Y92" s="370">
        <f>新建!AA83</f>
        <v>900</v>
      </c>
      <c r="Z92" s="381">
        <f>新建!AB83</f>
        <v>1</v>
      </c>
      <c r="AA92" s="370">
        <f>新建!AC83</f>
        <v>900</v>
      </c>
      <c r="AB92" s="370">
        <f>新建!AD83</f>
        <v>1</v>
      </c>
      <c r="AC92" s="370">
        <f>新建!AE83</f>
        <v>0</v>
      </c>
      <c r="AD92" s="370">
        <f>新建!AF83</f>
        <v>0</v>
      </c>
      <c r="AE92" s="370">
        <f>新建!AG83</f>
        <v>675</v>
      </c>
      <c r="AF92" s="370">
        <f>新建!AH83</f>
        <v>225</v>
      </c>
      <c r="AG92" s="389">
        <f>新建!AI83</f>
        <v>44635</v>
      </c>
      <c r="AH92" s="370">
        <f>新建!AJ83</f>
        <v>1</v>
      </c>
      <c r="AI92" s="370">
        <f>新建!AK83</f>
        <v>0</v>
      </c>
      <c r="AJ92" s="370">
        <f>新建!AL83</f>
        <v>30</v>
      </c>
      <c r="AK92" s="370">
        <f>新建!AM83</f>
        <v>30</v>
      </c>
      <c r="AL92" s="370">
        <f>新建!AN83</f>
        <v>1</v>
      </c>
      <c r="AM92" s="370" t="str">
        <f>新建!AO83</f>
        <v>已完工。</v>
      </c>
      <c r="AN92" s="370">
        <f>新建!AP83</f>
        <v>0</v>
      </c>
      <c r="AO92" s="370">
        <f>新建!AQ83</f>
        <v>0</v>
      </c>
      <c r="AP92" s="370">
        <f>新建!AR83</f>
        <v>0</v>
      </c>
      <c r="AQ92" s="370">
        <f>新建!AS83</f>
        <v>0</v>
      </c>
      <c r="AR92" s="370">
        <f>新建!AT83</f>
        <v>0</v>
      </c>
      <c r="AS92" s="370">
        <f>新建!AU83</f>
        <v>900</v>
      </c>
      <c r="AT92" s="370">
        <f>新建!AV83</f>
        <v>0</v>
      </c>
      <c r="AU92" s="370">
        <f>新建!AW83</f>
        <v>0</v>
      </c>
      <c r="AV92" s="370">
        <f>新建!AX83</f>
        <v>0</v>
      </c>
      <c r="AW92" s="370">
        <f>新建!AY83</f>
        <v>0</v>
      </c>
      <c r="AX92" s="370">
        <f>新建!AZ83</f>
        <v>900</v>
      </c>
      <c r="AY92" s="370">
        <f>新建!BA83</f>
        <v>0</v>
      </c>
      <c r="AZ92" s="370">
        <f>新建!BB83</f>
        <v>0</v>
      </c>
      <c r="BA92" s="370">
        <f>新建!BC83</f>
        <v>0</v>
      </c>
      <c r="BB92" s="370">
        <f>新建!BD83</f>
        <v>0</v>
      </c>
      <c r="BC92" s="370" t="str">
        <f>新建!BF83</f>
        <v>乡村振兴专班</v>
      </c>
      <c r="BD92" s="370" t="str">
        <f>新建!BG83</f>
        <v>州农业农村局</v>
      </c>
      <c r="BE92" s="370" t="str">
        <f>新建!BH83</f>
        <v>权良智</v>
      </c>
      <c r="BF92" s="370" t="str">
        <f>新建!BI83</f>
        <v>乌恰县</v>
      </c>
      <c r="BG92" s="370" t="str">
        <f>新建!BJ83</f>
        <v>吐尔孙江·木合塔尔</v>
      </c>
      <c r="BH92" s="370" t="str">
        <f>新建!BK83</f>
        <v>乌恰县农业农村局</v>
      </c>
      <c r="BI92" s="370" t="str">
        <f>新建!BL83</f>
        <v>买买提居马·阿不都哈地尔</v>
      </c>
      <c r="BJ92" s="370">
        <f>新建!BM83</f>
        <v>13779031280</v>
      </c>
      <c r="BK92" s="370" t="str">
        <f>新建!BN83</f>
        <v>王雪刚</v>
      </c>
      <c r="BL92" s="370">
        <f>新建!BO83</f>
        <v>13579459597</v>
      </c>
      <c r="BM92" s="370" t="str">
        <f>新建!BP83</f>
        <v>黑孜苇乡</v>
      </c>
      <c r="BN92" s="370" t="str">
        <f>新建!BQ83</f>
        <v>坎久干村</v>
      </c>
      <c r="BO92" s="370" t="str">
        <f>新建!BR83</f>
        <v>6.27日储备转新建</v>
      </c>
    </row>
    <row r="93" ht="42" customHeight="1" spans="1:67">
      <c r="A93" s="370">
        <f>储备!A74</f>
        <v>52</v>
      </c>
      <c r="B93" s="370">
        <f>储备!B74</f>
        <v>1</v>
      </c>
      <c r="C93" s="370" t="str">
        <f>储备!C74</f>
        <v>乌恰县</v>
      </c>
      <c r="D93" s="370">
        <f>储备!D74</f>
        <v>0</v>
      </c>
      <c r="E93" s="370">
        <f>储备!E74</f>
        <v>0</v>
      </c>
      <c r="F93" s="370" t="str">
        <f>储备!F74</f>
        <v>乌恰县自然村通硬化路建设项目</v>
      </c>
      <c r="G93" s="370" t="str">
        <f>储备!G74</f>
        <v>建设桥梁四座，总长度197米，包括桥头引道，修建村级道路12公里。</v>
      </c>
      <c r="H93" s="370">
        <f>储备!H74</f>
        <v>1889</v>
      </c>
      <c r="I93" s="370">
        <f>储备!I74</f>
        <v>0</v>
      </c>
      <c r="J93" s="370">
        <f>储备!J74</f>
        <v>1889</v>
      </c>
      <c r="K93" s="370">
        <f>储备!K74</f>
        <v>0</v>
      </c>
      <c r="L93" s="370">
        <f>储备!L74</f>
        <v>0</v>
      </c>
      <c r="M93" s="370">
        <f>储备!M74</f>
        <v>0</v>
      </c>
      <c r="N93" s="370">
        <f>储备!N74</f>
        <v>0</v>
      </c>
      <c r="O93" s="370">
        <f>储备!O74</f>
        <v>0</v>
      </c>
      <c r="P93" s="370">
        <f>储备!P74</f>
        <v>1</v>
      </c>
      <c r="Q93" s="370">
        <f>储备!Q74</f>
        <v>0</v>
      </c>
      <c r="R93" s="370">
        <f>储备!R74</f>
        <v>1</v>
      </c>
      <c r="S93" s="370">
        <f>储备!T74</f>
        <v>0</v>
      </c>
      <c r="T93" s="370">
        <f>储备!V74</f>
        <v>0</v>
      </c>
      <c r="U93" s="370">
        <f>储备!W74</f>
        <v>0</v>
      </c>
      <c r="V93" s="370">
        <f>储备!X74</f>
        <v>0</v>
      </c>
      <c r="W93" s="370">
        <f>储备!Y74</f>
        <v>0</v>
      </c>
      <c r="X93" s="370">
        <f>储备!Z74</f>
        <v>0</v>
      </c>
      <c r="Y93" s="370">
        <f>储备!AA74</f>
        <v>0</v>
      </c>
      <c r="Z93" s="381">
        <f>储备!AB74</f>
        <v>0</v>
      </c>
      <c r="AA93" s="370">
        <f>储备!AC74</f>
        <v>0</v>
      </c>
      <c r="AB93" s="370">
        <f>储备!AD74</f>
        <v>0</v>
      </c>
      <c r="AC93" s="370">
        <f>储备!AE74</f>
        <v>0</v>
      </c>
      <c r="AD93" s="370">
        <f>储备!AF74</f>
        <v>0</v>
      </c>
      <c r="AE93" s="370">
        <f>储备!AG74</f>
        <v>0</v>
      </c>
      <c r="AF93" s="370">
        <f>储备!AH74</f>
        <v>0</v>
      </c>
      <c r="AG93" s="389">
        <f>储备!AI74</f>
        <v>44895</v>
      </c>
      <c r="AH93" s="370">
        <f>储备!AJ74</f>
        <v>0</v>
      </c>
      <c r="AI93" s="370">
        <f>储备!AK74</f>
        <v>0</v>
      </c>
      <c r="AJ93" s="370">
        <f>储备!AL74</f>
        <v>0</v>
      </c>
      <c r="AK93" s="370">
        <f>储备!AM74</f>
        <v>0</v>
      </c>
      <c r="AL93" s="370" t="e">
        <f>储备!AN74</f>
        <v>#DIV/0!</v>
      </c>
      <c r="AM93" s="370" t="str">
        <f>储备!AO74</f>
        <v>正在优化调整设计方案。</v>
      </c>
      <c r="AN93" s="370">
        <f>储备!AP74</f>
        <v>0</v>
      </c>
      <c r="AO93" s="370">
        <f>储备!AQ74</f>
        <v>0</v>
      </c>
      <c r="AP93" s="370">
        <f>储备!AR74</f>
        <v>0</v>
      </c>
      <c r="AQ93" s="370">
        <f>储备!AS74</f>
        <v>0</v>
      </c>
      <c r="AR93" s="370">
        <f>储备!AT74</f>
        <v>0</v>
      </c>
      <c r="AS93" s="370">
        <f>储备!AU74</f>
        <v>1889</v>
      </c>
      <c r="AT93" s="370">
        <f>储备!AV74</f>
        <v>0</v>
      </c>
      <c r="AU93" s="370">
        <f>储备!AW74</f>
        <v>1889</v>
      </c>
      <c r="AV93" s="370">
        <f>储备!AX74</f>
        <v>0</v>
      </c>
      <c r="AW93" s="370">
        <f>储备!AY74</f>
        <v>0</v>
      </c>
      <c r="AX93" s="370">
        <f>储备!AZ74</f>
        <v>0</v>
      </c>
      <c r="AY93" s="370">
        <f>储备!BA74</f>
        <v>0</v>
      </c>
      <c r="AZ93" s="370">
        <f>储备!BB74</f>
        <v>0</v>
      </c>
      <c r="BA93" s="370">
        <f>储备!BC74</f>
        <v>0</v>
      </c>
      <c r="BB93" s="370">
        <f>储备!BD74</f>
        <v>0</v>
      </c>
      <c r="BC93" s="370" t="str">
        <f>储备!BE74</f>
        <v>交通专班</v>
      </c>
      <c r="BD93" s="370" t="str">
        <f>储备!BF74</f>
        <v>州交通运输局</v>
      </c>
      <c r="BE93" s="370" t="str">
        <f>储备!BG74</f>
        <v>吴显俊</v>
      </c>
      <c r="BF93" s="370" t="str">
        <f>储备!BH74</f>
        <v>乌恰县</v>
      </c>
      <c r="BG93" s="370" t="str">
        <f>储备!BI74</f>
        <v>杜鹏</v>
      </c>
      <c r="BH93" s="370" t="str">
        <f>储备!BJ74</f>
        <v>乌恰县交通运输局</v>
      </c>
      <c r="BI93" s="370" t="str">
        <f>储备!BK74</f>
        <v>马学云</v>
      </c>
      <c r="BJ93" s="370">
        <f>储备!BL74</f>
        <v>13899493876</v>
      </c>
      <c r="BK93" s="370">
        <f>储备!BM74</f>
        <v>0</v>
      </c>
      <c r="BL93" s="370">
        <f>储备!BN74</f>
        <v>0</v>
      </c>
      <c r="BM93" s="370">
        <f>储备!BO74</f>
        <v>0</v>
      </c>
      <c r="BN93" s="370">
        <f>储备!BP74</f>
        <v>0</v>
      </c>
      <c r="BO93" s="370" t="str">
        <f>储备!BQ74</f>
        <v>8.29日调整</v>
      </c>
    </row>
    <row r="94" ht="42" customHeight="1" spans="1:67">
      <c r="A94" s="370">
        <f>储备!A83</f>
        <v>60</v>
      </c>
      <c r="B94" s="370">
        <f>储备!B83</f>
        <v>1</v>
      </c>
      <c r="C94" s="370" t="str">
        <f>储备!C83</f>
        <v>乌恰县</v>
      </c>
      <c r="D94" s="370">
        <f>储备!D83</f>
        <v>0</v>
      </c>
      <c r="E94" s="370">
        <f>储备!E83</f>
        <v>0</v>
      </c>
      <c r="F94" s="370" t="str">
        <f>储备!F83</f>
        <v>膘尔托阔依河锦源水电站</v>
      </c>
      <c r="G94" s="370" t="str">
        <f>储备!G83</f>
        <v>装机容量4.8万千瓦</v>
      </c>
      <c r="H94" s="370">
        <f>储备!H83</f>
        <v>35245.7</v>
      </c>
      <c r="I94" s="370">
        <f>储备!I83</f>
        <v>0</v>
      </c>
      <c r="J94" s="370">
        <f>储备!J83</f>
        <v>10000</v>
      </c>
      <c r="K94" s="370">
        <f>储备!K83</f>
        <v>0</v>
      </c>
      <c r="L94" s="370">
        <f>储备!L83</f>
        <v>0</v>
      </c>
      <c r="M94" s="370">
        <f>储备!M83</f>
        <v>0</v>
      </c>
      <c r="N94" s="370">
        <f>储备!N83</f>
        <v>0</v>
      </c>
      <c r="O94" s="370">
        <f>储备!O83</f>
        <v>0</v>
      </c>
      <c r="P94" s="370">
        <f>储备!P83</f>
        <v>1</v>
      </c>
      <c r="Q94" s="370">
        <f>储备!Q83</f>
        <v>0</v>
      </c>
      <c r="R94" s="370">
        <f>储备!R83</f>
        <v>0</v>
      </c>
      <c r="S94" s="370">
        <f>储备!T83</f>
        <v>0</v>
      </c>
      <c r="T94" s="370">
        <f>储备!V83</f>
        <v>0</v>
      </c>
      <c r="U94" s="370">
        <f>储备!W83</f>
        <v>0</v>
      </c>
      <c r="V94" s="370">
        <f>储备!X83</f>
        <v>0</v>
      </c>
      <c r="W94" s="370">
        <f>储备!Y83</f>
        <v>0</v>
      </c>
      <c r="X94" s="370">
        <f>储备!Z83</f>
        <v>0</v>
      </c>
      <c r="Y94" s="370">
        <f>储备!AA83</f>
        <v>0</v>
      </c>
      <c r="Z94" s="381">
        <f>储备!AB83</f>
        <v>0</v>
      </c>
      <c r="AA94" s="370">
        <f>储备!AC83</f>
        <v>0</v>
      </c>
      <c r="AB94" s="370">
        <f>储备!AD83</f>
        <v>0</v>
      </c>
      <c r="AC94" s="370">
        <f>储备!AE83</f>
        <v>0</v>
      </c>
      <c r="AD94" s="370">
        <f>储备!AF83</f>
        <v>0</v>
      </c>
      <c r="AE94" s="370">
        <f>储备!AG83</f>
        <v>0</v>
      </c>
      <c r="AF94" s="370">
        <f>储备!AH83</f>
        <v>0</v>
      </c>
      <c r="AG94" s="389">
        <f>储备!AI83</f>
        <v>44835</v>
      </c>
      <c r="AH94" s="370">
        <f>储备!AJ83</f>
        <v>0</v>
      </c>
      <c r="AI94" s="370">
        <f>储备!AK83</f>
        <v>0</v>
      </c>
      <c r="AJ94" s="370">
        <f>储备!AL83</f>
        <v>0</v>
      </c>
      <c r="AK94" s="370">
        <f>储备!AM83</f>
        <v>0</v>
      </c>
      <c r="AL94" s="370" t="e">
        <f>储备!AN83</f>
        <v>#DIV/0!</v>
      </c>
      <c r="AM94" s="370" t="str">
        <f>储备!AO83</f>
        <v>因初步设计建设内容及工程预算有变动有调整，目前正在优化设计方案。</v>
      </c>
      <c r="AN94" s="370">
        <f>储备!AP83</f>
        <v>0</v>
      </c>
      <c r="AO94" s="370">
        <f>储备!AQ83</f>
        <v>0</v>
      </c>
      <c r="AP94" s="370">
        <f>储备!AR83</f>
        <v>0</v>
      </c>
      <c r="AQ94" s="370">
        <f>储备!AS83</f>
        <v>0</v>
      </c>
      <c r="AR94" s="370">
        <f>储备!AT83</f>
        <v>0</v>
      </c>
      <c r="AS94" s="370">
        <f>储备!AU83</f>
        <v>10000</v>
      </c>
      <c r="AT94" s="370">
        <f>储备!AV83</f>
        <v>0</v>
      </c>
      <c r="AU94" s="370">
        <f>储备!AW83</f>
        <v>0</v>
      </c>
      <c r="AV94" s="370">
        <f>储备!AX83</f>
        <v>0</v>
      </c>
      <c r="AW94" s="370">
        <f>储备!AY83</f>
        <v>0</v>
      </c>
      <c r="AX94" s="370">
        <f>储备!AZ83</f>
        <v>0</v>
      </c>
      <c r="AY94" s="370">
        <f>储备!BA83</f>
        <v>0</v>
      </c>
      <c r="AZ94" s="370">
        <f>储备!BB83</f>
        <v>0</v>
      </c>
      <c r="BA94" s="370">
        <f>储备!BC83</f>
        <v>10000</v>
      </c>
      <c r="BB94" s="370">
        <f>储备!BD83</f>
        <v>0</v>
      </c>
      <c r="BC94" s="370" t="str">
        <f>储备!BE83</f>
        <v>水利专班</v>
      </c>
      <c r="BD94" s="370" t="str">
        <f>储备!BF83</f>
        <v>州水利局</v>
      </c>
      <c r="BE94" s="370" t="str">
        <f>储备!BG83</f>
        <v>邹健</v>
      </c>
      <c r="BF94" s="370" t="str">
        <f>储备!BH83</f>
        <v>乌恰县</v>
      </c>
      <c r="BG94" s="370" t="str">
        <f>储备!BI83</f>
        <v>吐尔孙江·木合塔尔</v>
      </c>
      <c r="BH94" s="370" t="str">
        <f>储备!BJ83</f>
        <v>乌恰县水利局</v>
      </c>
      <c r="BI94" s="370" t="str">
        <f>储备!BK83</f>
        <v>马国成</v>
      </c>
      <c r="BJ94" s="370">
        <f>储备!BL83</f>
        <v>15700991168</v>
      </c>
      <c r="BK94" s="370">
        <f>储备!BM83</f>
        <v>0</v>
      </c>
      <c r="BL94" s="370">
        <f>储备!BN83</f>
        <v>0</v>
      </c>
      <c r="BM94" s="370">
        <f>储备!BO83</f>
        <v>0</v>
      </c>
      <c r="BN94" s="370">
        <f>储备!BP83</f>
        <v>0</v>
      </c>
      <c r="BO94" s="370">
        <f>储备!BQ83</f>
        <v>0</v>
      </c>
    </row>
    <row r="95" ht="42" customHeight="1" spans="1:67">
      <c r="A95" s="370">
        <f>储备!A96</f>
        <v>71</v>
      </c>
      <c r="B95" s="370">
        <f>储备!B96</f>
        <v>1</v>
      </c>
      <c r="C95" s="370" t="str">
        <f>储备!C96</f>
        <v>乌恰县</v>
      </c>
      <c r="D95" s="370">
        <f>储备!D96</f>
        <v>0</v>
      </c>
      <c r="E95" s="370">
        <f>储备!E96</f>
        <v>0</v>
      </c>
      <c r="F95" s="370" t="str">
        <f>储备!F96</f>
        <v>克州乌恰县技工学校、职业技术学校建设项目</v>
      </c>
      <c r="G95" s="370" t="str">
        <f>储备!G96</f>
        <v>新建教学楼共8200平方米，办公楼4000平方米及相关配套附属设施建设</v>
      </c>
      <c r="H95" s="370">
        <f>储备!H96</f>
        <v>12500</v>
      </c>
      <c r="I95" s="370">
        <f>储备!I96</f>
        <v>0</v>
      </c>
      <c r="J95" s="370">
        <f>储备!J96</f>
        <v>12500</v>
      </c>
      <c r="K95" s="370">
        <f>储备!K96</f>
        <v>1</v>
      </c>
      <c r="L95" s="370">
        <f>储备!L96</f>
        <v>1</v>
      </c>
      <c r="M95" s="370">
        <f>储备!M96</f>
        <v>1</v>
      </c>
      <c r="N95" s="370">
        <f>储备!N96</f>
        <v>1</v>
      </c>
      <c r="O95" s="370">
        <f>储备!O96</f>
        <v>0</v>
      </c>
      <c r="P95" s="370">
        <f>储备!P96</f>
        <v>1</v>
      </c>
      <c r="Q95" s="370">
        <f>储备!Q96</f>
        <v>0</v>
      </c>
      <c r="R95" s="370">
        <f>储备!R96</f>
        <v>0</v>
      </c>
      <c r="S95" s="370">
        <f>储备!T96</f>
        <v>0</v>
      </c>
      <c r="T95" s="370">
        <f>储备!V96</f>
        <v>0</v>
      </c>
      <c r="U95" s="370">
        <f>储备!W96</f>
        <v>0</v>
      </c>
      <c r="V95" s="370">
        <f>储备!X96</f>
        <v>0</v>
      </c>
      <c r="W95" s="370">
        <f>储备!Y96</f>
        <v>0</v>
      </c>
      <c r="X95" s="370">
        <f>储备!Z96</f>
        <v>0</v>
      </c>
      <c r="Y95" s="370">
        <f>储备!AA96</f>
        <v>0</v>
      </c>
      <c r="Z95" s="381">
        <f>储备!AB96</f>
        <v>0</v>
      </c>
      <c r="AA95" s="370">
        <f>储备!AC96</f>
        <v>0</v>
      </c>
      <c r="AB95" s="370">
        <f>储备!AD96</f>
        <v>0</v>
      </c>
      <c r="AC95" s="370">
        <f>储备!AE96</f>
        <v>0</v>
      </c>
      <c r="AD95" s="370">
        <f>储备!AF96</f>
        <v>0</v>
      </c>
      <c r="AE95" s="370">
        <f>储备!AG96</f>
        <v>0</v>
      </c>
      <c r="AF95" s="370">
        <f>储备!AH96</f>
        <v>0</v>
      </c>
      <c r="AG95" s="389">
        <f>储备!AI96</f>
        <v>44835</v>
      </c>
      <c r="AH95" s="370">
        <f>储备!AJ96</f>
        <v>0</v>
      </c>
      <c r="AI95" s="370">
        <f>储备!AK96</f>
        <v>0</v>
      </c>
      <c r="AJ95" s="370">
        <f>储备!AL96</f>
        <v>0</v>
      </c>
      <c r="AK95" s="370">
        <f>储备!AM96</f>
        <v>0</v>
      </c>
      <c r="AL95" s="370" t="e">
        <f>储备!AN96</f>
        <v>#DIV/0!</v>
      </c>
      <c r="AM95" s="370">
        <f>储备!AO96</f>
        <v>0</v>
      </c>
      <c r="AN95" s="370">
        <f>储备!AP96</f>
        <v>0</v>
      </c>
      <c r="AO95" s="370">
        <f>储备!AQ96</f>
        <v>0</v>
      </c>
      <c r="AP95" s="370">
        <f>储备!AR96</f>
        <v>0</v>
      </c>
      <c r="AQ95" s="370">
        <f>储备!AS96</f>
        <v>0</v>
      </c>
      <c r="AR95" s="370">
        <f>储备!AT96</f>
        <v>0</v>
      </c>
      <c r="AS95" s="370">
        <f>储备!AU96</f>
        <v>12500</v>
      </c>
      <c r="AT95" s="370">
        <f>储备!AV96</f>
        <v>0</v>
      </c>
      <c r="AU95" s="370">
        <f>储备!AW96</f>
        <v>0</v>
      </c>
      <c r="AV95" s="370">
        <f>储备!AX96</f>
        <v>12500</v>
      </c>
      <c r="AW95" s="370">
        <f>储备!AY96</f>
        <v>0</v>
      </c>
      <c r="AX95" s="370">
        <f>储备!AZ96</f>
        <v>0</v>
      </c>
      <c r="AY95" s="370">
        <f>储备!BA96</f>
        <v>0</v>
      </c>
      <c r="AZ95" s="370">
        <f>储备!BB96</f>
        <v>0</v>
      </c>
      <c r="BA95" s="370">
        <f>储备!BC96</f>
        <v>0</v>
      </c>
      <c r="BB95" s="370">
        <f>储备!BD96</f>
        <v>0</v>
      </c>
      <c r="BC95" s="370" t="str">
        <f>储备!BE96</f>
        <v>教育专班</v>
      </c>
      <c r="BD95" s="370" t="str">
        <f>储备!BF96</f>
        <v>州教育局</v>
      </c>
      <c r="BE95" s="370" t="str">
        <f>储备!BG96</f>
        <v>阿依古丽·白仙阿里</v>
      </c>
      <c r="BF95" s="370" t="str">
        <f>储备!BH96</f>
        <v>乌恰县</v>
      </c>
      <c r="BG95" s="370" t="str">
        <f>储备!BI96</f>
        <v>巴合提古丽·杰恩比</v>
      </c>
      <c r="BH95" s="370" t="str">
        <f>储备!BJ96</f>
        <v>乌恰县教育局</v>
      </c>
      <c r="BI95" s="370" t="str">
        <f>储备!BK96</f>
        <v>李军光</v>
      </c>
      <c r="BJ95" s="370">
        <f>储备!BL96</f>
        <v>15209089908</v>
      </c>
      <c r="BK95" s="370">
        <f>储备!BM96</f>
        <v>0</v>
      </c>
      <c r="BL95" s="370">
        <f>储备!BN96</f>
        <v>0</v>
      </c>
      <c r="BM95" s="370">
        <f>储备!BO96</f>
        <v>0</v>
      </c>
      <c r="BN95" s="370">
        <f>储备!BP96</f>
        <v>0</v>
      </c>
      <c r="BO95" s="370">
        <f>储备!BQ96</f>
        <v>0</v>
      </c>
    </row>
    <row r="96" ht="42" customHeight="1" spans="1:67">
      <c r="A96" s="370">
        <f>储备!A190</f>
        <v>152</v>
      </c>
      <c r="B96" s="370">
        <f>储备!B190</f>
        <v>1</v>
      </c>
      <c r="C96" s="370" t="str">
        <f>储备!C190</f>
        <v>乌恰县</v>
      </c>
      <c r="D96" s="370">
        <f>储备!D190</f>
        <v>1</v>
      </c>
      <c r="E96" s="370">
        <f>储备!E190</f>
        <v>1021</v>
      </c>
      <c r="F96" s="370" t="str">
        <f>储备!F190</f>
        <v>新疆紫金有色金属有限公司辅助设施建设项目</v>
      </c>
      <c r="G96" s="370" t="str">
        <f>储备!G190</f>
        <v>新建生产辅助综合楼602平方米，职工浴室810平方米，综合库房为2751平方米</v>
      </c>
      <c r="H96" s="370">
        <f>储备!H190</f>
        <v>1021</v>
      </c>
      <c r="I96" s="370">
        <f>储备!I190</f>
        <v>0</v>
      </c>
      <c r="J96" s="370">
        <f>储备!J190</f>
        <v>1021</v>
      </c>
      <c r="K96" s="370">
        <f>储备!K190</f>
        <v>1</v>
      </c>
      <c r="L96" s="370">
        <f>储备!L190</f>
        <v>1</v>
      </c>
      <c r="M96" s="370">
        <f>储备!M190</f>
        <v>1</v>
      </c>
      <c r="N96" s="370">
        <f>储备!N190</f>
        <v>1</v>
      </c>
      <c r="O96" s="370">
        <f>储备!O190</f>
        <v>1</v>
      </c>
      <c r="P96" s="370">
        <f>储备!P190</f>
        <v>0</v>
      </c>
      <c r="Q96" s="370">
        <f>储备!Q190</f>
        <v>1</v>
      </c>
      <c r="R96" s="370">
        <f>储备!R190</f>
        <v>0</v>
      </c>
      <c r="S96" s="370">
        <f>储备!T190</f>
        <v>0</v>
      </c>
      <c r="T96" s="370">
        <f>储备!V190</f>
        <v>1</v>
      </c>
      <c r="U96" s="370">
        <f>储备!W190</f>
        <v>1021</v>
      </c>
      <c r="V96" s="370">
        <f>储备!X190</f>
        <v>1021</v>
      </c>
      <c r="W96" s="370">
        <f>储备!Y190</f>
        <v>0</v>
      </c>
      <c r="X96" s="370">
        <f>储备!Z190</f>
        <v>1021</v>
      </c>
      <c r="Y96" s="370">
        <f>储备!AA190</f>
        <v>1021</v>
      </c>
      <c r="Z96" s="381">
        <f>储备!AB190</f>
        <v>1</v>
      </c>
      <c r="AA96" s="370">
        <f>储备!AC190</f>
        <v>1021</v>
      </c>
      <c r="AB96" s="370">
        <f>储备!AD190</f>
        <v>1</v>
      </c>
      <c r="AC96" s="370">
        <f>储备!AE190</f>
        <v>0</v>
      </c>
      <c r="AD96" s="370">
        <f>储备!AF190</f>
        <v>0</v>
      </c>
      <c r="AE96" s="370">
        <f>储备!AG190</f>
        <v>765.75</v>
      </c>
      <c r="AF96" s="370">
        <f>储备!AH190</f>
        <v>40.55</v>
      </c>
      <c r="AG96" s="389">
        <f>储备!AI190</f>
        <v>44682</v>
      </c>
      <c r="AH96" s="370">
        <f>储备!AJ190</f>
        <v>1</v>
      </c>
      <c r="AI96" s="370">
        <f>储备!AK190</f>
        <v>0</v>
      </c>
      <c r="AJ96" s="370">
        <f>储备!AL190</f>
        <v>30</v>
      </c>
      <c r="AK96" s="370">
        <f>储备!AM190</f>
        <v>30</v>
      </c>
      <c r="AL96" s="370">
        <f>储备!AN190</f>
        <v>1</v>
      </c>
      <c r="AM96" s="370" t="str">
        <f>储备!AO190</f>
        <v>已完工。</v>
      </c>
      <c r="AN96" s="370">
        <f>储备!AP190</f>
        <v>0</v>
      </c>
      <c r="AO96" s="370">
        <f>储备!AQ190</f>
        <v>0</v>
      </c>
      <c r="AP96" s="370">
        <f>储备!AR190</f>
        <v>0</v>
      </c>
      <c r="AQ96" s="370">
        <f>储备!AS190</f>
        <v>0</v>
      </c>
      <c r="AR96" s="370">
        <f>储备!AT190</f>
        <v>0</v>
      </c>
      <c r="AS96" s="370">
        <f>储备!AU190</f>
        <v>1021</v>
      </c>
      <c r="AT96" s="370">
        <f>储备!AV190</f>
        <v>0</v>
      </c>
      <c r="AU96" s="370">
        <f>储备!AW190</f>
        <v>0</v>
      </c>
      <c r="AV96" s="370">
        <f>储备!AX190</f>
        <v>0</v>
      </c>
      <c r="AW96" s="370">
        <f>储备!AY190</f>
        <v>0</v>
      </c>
      <c r="AX96" s="370">
        <f>储备!AZ190</f>
        <v>0</v>
      </c>
      <c r="AY96" s="370">
        <f>储备!BA190</f>
        <v>0</v>
      </c>
      <c r="AZ96" s="370">
        <f>储备!BB190</f>
        <v>0</v>
      </c>
      <c r="BA96" s="370">
        <f>储备!BC190</f>
        <v>1021</v>
      </c>
      <c r="BB96" s="370">
        <f>储备!BD190</f>
        <v>0</v>
      </c>
      <c r="BC96" s="370" t="str">
        <f>储备!BE190</f>
        <v>产业专班</v>
      </c>
      <c r="BD96" s="370" t="str">
        <f>储备!BF190</f>
        <v>州工信局</v>
      </c>
      <c r="BE96" s="370" t="str">
        <f>储备!BG190</f>
        <v>刘鹏</v>
      </c>
      <c r="BF96" s="370" t="str">
        <f>储备!BH190</f>
        <v>乌恰县</v>
      </c>
      <c r="BG96" s="370" t="str">
        <f>储备!BI190</f>
        <v>杜鹏</v>
      </c>
      <c r="BH96" s="370" t="str">
        <f>储备!BJ190</f>
        <v>乌恰县商信局</v>
      </c>
      <c r="BI96" s="370" t="str">
        <f>储备!BK190</f>
        <v>谢恒勤</v>
      </c>
      <c r="BJ96" s="370">
        <f>储备!BL190</f>
        <v>13899493969</v>
      </c>
      <c r="BK96" s="370">
        <f>储备!BM190</f>
        <v>0</v>
      </c>
      <c r="BL96" s="370">
        <f>储备!BN190</f>
        <v>0</v>
      </c>
      <c r="BM96" s="370">
        <f>储备!BO190</f>
        <v>0</v>
      </c>
      <c r="BN96" s="370">
        <f>储备!BP190</f>
        <v>0</v>
      </c>
      <c r="BO96" s="370" t="str">
        <f>储备!BQ190</f>
        <v>替换6.27</v>
      </c>
    </row>
    <row r="97" ht="42" customHeight="1" spans="1:67">
      <c r="A97" s="370">
        <f>储备!A57</f>
        <v>38</v>
      </c>
      <c r="B97" s="370">
        <f>储备!B57</f>
        <v>1</v>
      </c>
      <c r="C97" s="370" t="str">
        <f>储备!C57</f>
        <v>乌恰县</v>
      </c>
      <c r="D97" s="370">
        <f>储备!D57</f>
        <v>1</v>
      </c>
      <c r="E97" s="370">
        <f>储备!E57</f>
        <v>2000</v>
      </c>
      <c r="F97" s="370" t="str">
        <f>储备!F57</f>
        <v>乌恰县牛羊屠宰场建设项目</v>
      </c>
      <c r="G97" s="370" t="str">
        <f>储备!G57</f>
        <v>新建牛羊屠宰车间、排酸室1680平方米，牲畜检疫待宰区5000平方米，员工生活区3000平方米以及附属设备</v>
      </c>
      <c r="H97" s="370">
        <f>储备!H57</f>
        <v>2000</v>
      </c>
      <c r="I97" s="370">
        <f>储备!I57</f>
        <v>0</v>
      </c>
      <c r="J97" s="370">
        <f>储备!J57</f>
        <v>2000</v>
      </c>
      <c r="K97" s="370">
        <f>储备!K57</f>
        <v>1</v>
      </c>
      <c r="L97" s="370">
        <f>储备!L57</f>
        <v>1</v>
      </c>
      <c r="M97" s="370">
        <f>储备!M57</f>
        <v>1</v>
      </c>
      <c r="N97" s="370">
        <f>储备!N57</f>
        <v>1</v>
      </c>
      <c r="O97" s="370">
        <f>储备!O57</f>
        <v>1</v>
      </c>
      <c r="P97" s="370">
        <f>储备!P57</f>
        <v>0</v>
      </c>
      <c r="Q97" s="370">
        <f>储备!Q57</f>
        <v>1</v>
      </c>
      <c r="R97" s="370">
        <f>储备!R57</f>
        <v>0</v>
      </c>
      <c r="S97" s="370">
        <f>储备!T57</f>
        <v>0</v>
      </c>
      <c r="T97" s="370">
        <f>储备!V57</f>
        <v>1</v>
      </c>
      <c r="U97" s="370">
        <f>储备!W57</f>
        <v>2000</v>
      </c>
      <c r="V97" s="370">
        <f>储备!X57</f>
        <v>2000</v>
      </c>
      <c r="W97" s="370">
        <f>储备!Y57</f>
        <v>0</v>
      </c>
      <c r="X97" s="370">
        <f>储备!Z57</f>
        <v>2000</v>
      </c>
      <c r="Y97" s="370">
        <f>储备!AA57</f>
        <v>630</v>
      </c>
      <c r="Z97" s="381">
        <f>储备!AB57</f>
        <v>0.315</v>
      </c>
      <c r="AA97" s="370">
        <f>储备!AC57</f>
        <v>1500</v>
      </c>
      <c r="AB97" s="370">
        <f>储备!AD57</f>
        <v>0</v>
      </c>
      <c r="AC97" s="370">
        <f>储备!AE57</f>
        <v>0</v>
      </c>
      <c r="AD97" s="370">
        <f>储备!AF57</f>
        <v>0</v>
      </c>
      <c r="AE97" s="370">
        <f>储备!AG57</f>
        <v>1500</v>
      </c>
      <c r="AF97" s="370">
        <f>储备!AH57</f>
        <v>-870</v>
      </c>
      <c r="AG97" s="389">
        <f>储备!AI57</f>
        <v>44788</v>
      </c>
      <c r="AH97" s="370">
        <f>储备!AJ57</f>
        <v>1</v>
      </c>
      <c r="AI97" s="370">
        <f>储备!AK57</f>
        <v>0</v>
      </c>
      <c r="AJ97" s="370">
        <f>储备!AL57</f>
        <v>0</v>
      </c>
      <c r="AK97" s="370">
        <f>储备!AM57</f>
        <v>0</v>
      </c>
      <c r="AL97" s="370" t="e">
        <f>储备!AN57</f>
        <v>#DIV/0!</v>
      </c>
      <c r="AM97" s="370" t="str">
        <f>储备!AO57</f>
        <v>于8月15日开工。屠宰车间基础浇筑完成，消防水池基础开挖，完成总工程量的32%。</v>
      </c>
      <c r="AN97" s="370">
        <f>储备!AP57</f>
        <v>0</v>
      </c>
      <c r="AO97" s="370">
        <f>储备!AQ57</f>
        <v>0</v>
      </c>
      <c r="AP97" s="370" t="str">
        <f>储备!AR57</f>
        <v>受疫情影响技术人员进乌恰困难</v>
      </c>
      <c r="AQ97" s="370">
        <f>储备!AS57</f>
        <v>0</v>
      </c>
      <c r="AR97" s="370">
        <f>储备!AT57</f>
        <v>0</v>
      </c>
      <c r="AS97" s="370">
        <f>储备!AU57</f>
        <v>2000</v>
      </c>
      <c r="AT97" s="370">
        <f>储备!AV57</f>
        <v>0</v>
      </c>
      <c r="AU97" s="370">
        <f>储备!AW57</f>
        <v>0</v>
      </c>
      <c r="AV97" s="370">
        <f>储备!AX57</f>
        <v>0</v>
      </c>
      <c r="AW97" s="370">
        <f>储备!AY57</f>
        <v>0</v>
      </c>
      <c r="AX97" s="370">
        <f>储备!AZ57</f>
        <v>0</v>
      </c>
      <c r="AY97" s="370">
        <f>储备!BA57</f>
        <v>0</v>
      </c>
      <c r="AZ97" s="370">
        <f>储备!BB57</f>
        <v>0</v>
      </c>
      <c r="BA97" s="370">
        <f>储备!BC57</f>
        <v>2000</v>
      </c>
      <c r="BB97" s="370">
        <f>储备!BD57</f>
        <v>0</v>
      </c>
      <c r="BC97" s="370" t="str">
        <f>储备!BE57</f>
        <v>乡村振兴专班</v>
      </c>
      <c r="BD97" s="370" t="str">
        <f>储备!BF57</f>
        <v>州畜牧兽医局</v>
      </c>
      <c r="BE97" s="370" t="str">
        <f>储备!BG57</f>
        <v>努尔艾力·买买提</v>
      </c>
      <c r="BF97" s="370" t="str">
        <f>储备!BH57</f>
        <v>乌恰县</v>
      </c>
      <c r="BG97" s="370" t="str">
        <f>储备!BI57</f>
        <v>吐尔孙江·木合塔尔</v>
      </c>
      <c r="BH97" s="370" t="str">
        <f>储备!BJ57</f>
        <v>乌恰县畜牧兽医局</v>
      </c>
      <c r="BI97" s="370" t="str">
        <f>储备!BK57</f>
        <v>巴依哈孜·艾尔肯</v>
      </c>
      <c r="BJ97" s="370">
        <f>储备!BL57</f>
        <v>18199705510</v>
      </c>
      <c r="BK97" s="370">
        <f>储备!BM57</f>
        <v>0</v>
      </c>
      <c r="BL97" s="370">
        <f>储备!BN57</f>
        <v>0</v>
      </c>
      <c r="BM97" s="370">
        <f>储备!BO57</f>
        <v>0</v>
      </c>
      <c r="BN97" s="370">
        <f>储备!BP57</f>
        <v>0</v>
      </c>
      <c r="BO97" s="370" t="str">
        <f>储备!BQ57</f>
        <v>8.15日替换</v>
      </c>
    </row>
    <row r="98" ht="42" customHeight="1" spans="1:67">
      <c r="A98" s="370">
        <f>储备!A97</f>
        <v>72</v>
      </c>
      <c r="B98" s="370">
        <f>储备!B97</f>
        <v>1</v>
      </c>
      <c r="C98" s="370" t="str">
        <f>储备!C97</f>
        <v>乌恰县</v>
      </c>
      <c r="D98" s="370">
        <f>储备!D97</f>
        <v>0</v>
      </c>
      <c r="E98" s="370">
        <f>储备!E97</f>
        <v>0</v>
      </c>
      <c r="F98" s="370" t="str">
        <f>储备!F97</f>
        <v>乌恰县黑孜苇乡中学多功能教学楼建设项目</v>
      </c>
      <c r="G98" s="370" t="str">
        <f>储备!G97</f>
        <v>新建5000平方米多功能楼及其他配套附属设施建设</v>
      </c>
      <c r="H98" s="370">
        <f>储备!H97</f>
        <v>1500</v>
      </c>
      <c r="I98" s="370">
        <f>储备!I97</f>
        <v>0</v>
      </c>
      <c r="J98" s="370">
        <f>储备!J97</f>
        <v>1500</v>
      </c>
      <c r="K98" s="370">
        <f>储备!K97</f>
        <v>1</v>
      </c>
      <c r="L98" s="370">
        <f>储备!L97</f>
        <v>1</v>
      </c>
      <c r="M98" s="370">
        <f>储备!M97</f>
        <v>1</v>
      </c>
      <c r="N98" s="370">
        <f>储备!N97</f>
        <v>1</v>
      </c>
      <c r="O98" s="370">
        <f>储备!O97</f>
        <v>0</v>
      </c>
      <c r="P98" s="370">
        <f>储备!P97</f>
        <v>1</v>
      </c>
      <c r="Q98" s="370">
        <f>储备!Q97</f>
        <v>0</v>
      </c>
      <c r="R98" s="370">
        <f>储备!R97</f>
        <v>0</v>
      </c>
      <c r="S98" s="370">
        <f>储备!T97</f>
        <v>0</v>
      </c>
      <c r="T98" s="370">
        <f>储备!V97</f>
        <v>0</v>
      </c>
      <c r="U98" s="370">
        <f>储备!W97</f>
        <v>0</v>
      </c>
      <c r="V98" s="370">
        <f>储备!X97</f>
        <v>0</v>
      </c>
      <c r="W98" s="370">
        <f>储备!Y97</f>
        <v>0</v>
      </c>
      <c r="X98" s="370">
        <f>储备!Z97</f>
        <v>0</v>
      </c>
      <c r="Y98" s="370">
        <f>储备!AA97</f>
        <v>0</v>
      </c>
      <c r="Z98" s="381">
        <f>储备!AB97</f>
        <v>0</v>
      </c>
      <c r="AA98" s="370">
        <f>储备!AC97</f>
        <v>0</v>
      </c>
      <c r="AB98" s="370">
        <f>储备!AD97</f>
        <v>0</v>
      </c>
      <c r="AC98" s="370">
        <f>储备!AE97</f>
        <v>0</v>
      </c>
      <c r="AD98" s="370">
        <f>储备!AF97</f>
        <v>0</v>
      </c>
      <c r="AE98" s="370">
        <f>储备!AG97</f>
        <v>0</v>
      </c>
      <c r="AF98" s="370">
        <f>储备!AH97</f>
        <v>0</v>
      </c>
      <c r="AG98" s="389">
        <f>储备!AI97</f>
        <v>44835</v>
      </c>
      <c r="AH98" s="370">
        <f>储备!AJ97</f>
        <v>0</v>
      </c>
      <c r="AI98" s="370">
        <f>储备!AK97</f>
        <v>0</v>
      </c>
      <c r="AJ98" s="370">
        <f>储备!AL97</f>
        <v>0</v>
      </c>
      <c r="AK98" s="370">
        <f>储备!AM97</f>
        <v>0</v>
      </c>
      <c r="AL98" s="370" t="e">
        <f>储备!AN97</f>
        <v>#DIV/0!</v>
      </c>
      <c r="AM98" s="370">
        <f>储备!AO97</f>
        <v>0</v>
      </c>
      <c r="AN98" s="370">
        <f>储备!AP97</f>
        <v>0</v>
      </c>
      <c r="AO98" s="370">
        <f>储备!AQ97</f>
        <v>0</v>
      </c>
      <c r="AP98" s="370">
        <f>储备!AR97</f>
        <v>0</v>
      </c>
      <c r="AQ98" s="370">
        <f>储备!AS97</f>
        <v>0</v>
      </c>
      <c r="AR98" s="370">
        <f>储备!AT97</f>
        <v>0</v>
      </c>
      <c r="AS98" s="370">
        <f>储备!AU97</f>
        <v>1500</v>
      </c>
      <c r="AT98" s="370">
        <f>储备!AV97</f>
        <v>0</v>
      </c>
      <c r="AU98" s="370">
        <f>储备!AW97</f>
        <v>0</v>
      </c>
      <c r="AV98" s="370">
        <f>储备!AX97</f>
        <v>1500</v>
      </c>
      <c r="AW98" s="370">
        <f>储备!AY97</f>
        <v>0</v>
      </c>
      <c r="AX98" s="370">
        <f>储备!AZ97</f>
        <v>0</v>
      </c>
      <c r="AY98" s="370">
        <f>储备!BA97</f>
        <v>0</v>
      </c>
      <c r="AZ98" s="370">
        <f>储备!BB97</f>
        <v>0</v>
      </c>
      <c r="BA98" s="370">
        <f>储备!BC97</f>
        <v>0</v>
      </c>
      <c r="BB98" s="370">
        <f>储备!BD97</f>
        <v>0</v>
      </c>
      <c r="BC98" s="370" t="str">
        <f>储备!BE97</f>
        <v>教育专班</v>
      </c>
      <c r="BD98" s="370" t="str">
        <f>储备!BF97</f>
        <v>州教育局</v>
      </c>
      <c r="BE98" s="370" t="str">
        <f>储备!BG97</f>
        <v>阿依古丽·白仙阿里</v>
      </c>
      <c r="BF98" s="370" t="str">
        <f>储备!BH97</f>
        <v>乌恰县</v>
      </c>
      <c r="BG98" s="370" t="str">
        <f>储备!BI97</f>
        <v>巴合提古丽·杰恩比</v>
      </c>
      <c r="BH98" s="370" t="str">
        <f>储备!BJ97</f>
        <v>乌恰县教育局</v>
      </c>
      <c r="BI98" s="370" t="str">
        <f>储备!BK97</f>
        <v>李军光</v>
      </c>
      <c r="BJ98" s="370">
        <f>储备!BL97</f>
        <v>15209089908</v>
      </c>
      <c r="BK98" s="370">
        <f>储备!BM97</f>
        <v>0</v>
      </c>
      <c r="BL98" s="370">
        <f>储备!BN97</f>
        <v>0</v>
      </c>
      <c r="BM98" s="370">
        <f>储备!BO97</f>
        <v>0</v>
      </c>
      <c r="BN98" s="370">
        <f>储备!BP97</f>
        <v>0</v>
      </c>
      <c r="BO98" s="370">
        <f>储备!BQ97</f>
        <v>0</v>
      </c>
    </row>
    <row r="99" ht="42" customHeight="1" spans="1:67">
      <c r="A99" s="370">
        <f>储备!A44</f>
        <v>26</v>
      </c>
      <c r="B99" s="370">
        <f>储备!B44</f>
        <v>1</v>
      </c>
      <c r="C99" s="370" t="str">
        <f>储备!C44</f>
        <v>乌恰县</v>
      </c>
      <c r="D99" s="370">
        <f>储备!D44</f>
        <v>1</v>
      </c>
      <c r="E99" s="370">
        <f>储备!E44</f>
        <v>550</v>
      </c>
      <c r="F99" s="370" t="str">
        <f>储备!F44</f>
        <v>乌恰县现代农业示范园区温室大棚提质增效项目</v>
      </c>
      <c r="G99" s="370" t="str">
        <f>储备!G44</f>
        <v>采购安装大棚棉被6200条，12丝po膜棚膜36.03吨等</v>
      </c>
      <c r="H99" s="370">
        <f>储备!H44</f>
        <v>550</v>
      </c>
      <c r="I99" s="370">
        <f>储备!I44</f>
        <v>0</v>
      </c>
      <c r="J99" s="370">
        <f>储备!J44</f>
        <v>550</v>
      </c>
      <c r="K99" s="370">
        <f>储备!K44</f>
        <v>1</v>
      </c>
      <c r="L99" s="370">
        <f>储备!L44</f>
        <v>1</v>
      </c>
      <c r="M99" s="370">
        <f>储备!M44</f>
        <v>1</v>
      </c>
      <c r="N99" s="370">
        <f>储备!N44</f>
        <v>1</v>
      </c>
      <c r="O99" s="370">
        <f>储备!O44</f>
        <v>1</v>
      </c>
      <c r="P99" s="370">
        <f>储备!P44</f>
        <v>0</v>
      </c>
      <c r="Q99" s="370">
        <f>储备!Q44</f>
        <v>1</v>
      </c>
      <c r="R99" s="370">
        <f>储备!R44</f>
        <v>0</v>
      </c>
      <c r="S99" s="370">
        <f>储备!T44</f>
        <v>0</v>
      </c>
      <c r="T99" s="370">
        <f>储备!V44</f>
        <v>1</v>
      </c>
      <c r="U99" s="370">
        <f>储备!W44</f>
        <v>550</v>
      </c>
      <c r="V99" s="370">
        <f>储备!X44</f>
        <v>550</v>
      </c>
      <c r="W99" s="370">
        <f>储备!Y44</f>
        <v>0</v>
      </c>
      <c r="X99" s="370">
        <f>储备!Z44</f>
        <v>550</v>
      </c>
      <c r="Y99" s="370">
        <f>储备!AA44</f>
        <v>440</v>
      </c>
      <c r="Z99" s="381">
        <f>储备!AB44</f>
        <v>0.8</v>
      </c>
      <c r="AA99" s="370">
        <f>储备!AC44</f>
        <v>550</v>
      </c>
      <c r="AB99" s="370">
        <f>储备!AD44</f>
        <v>0</v>
      </c>
      <c r="AC99" s="370">
        <f>储备!AE44</f>
        <v>0</v>
      </c>
      <c r="AD99" s="370">
        <f>储备!AF44</f>
        <v>0</v>
      </c>
      <c r="AE99" s="370">
        <f>储备!AG44</f>
        <v>412.5</v>
      </c>
      <c r="AF99" s="370">
        <f>储备!AH44</f>
        <v>0</v>
      </c>
      <c r="AG99" s="389">
        <f>储备!AI44</f>
        <v>44795</v>
      </c>
      <c r="AH99" s="370">
        <f>储备!AJ44</f>
        <v>1</v>
      </c>
      <c r="AI99" s="370">
        <f>储备!AK44</f>
        <v>0</v>
      </c>
      <c r="AJ99" s="370">
        <f>储备!AL44</f>
        <v>0</v>
      </c>
      <c r="AK99" s="370">
        <f>储备!AM44</f>
        <v>0</v>
      </c>
      <c r="AL99" s="370" t="e">
        <f>储备!AN44</f>
        <v>#DIV/0!</v>
      </c>
      <c r="AM99" s="370" t="str">
        <f>储备!AO44</f>
        <v>6月17日已经挂意向公告，8月18日开标，8月22日签订合同开工。采购款支付231万。支付80%</v>
      </c>
      <c r="AN99" s="370">
        <f>储备!AP44</f>
        <v>0</v>
      </c>
      <c r="AO99" s="370">
        <f>储备!AQ44</f>
        <v>0</v>
      </c>
      <c r="AP99" s="370">
        <f>储备!AR44</f>
        <v>0</v>
      </c>
      <c r="AQ99" s="370">
        <f>储备!AS44</f>
        <v>0</v>
      </c>
      <c r="AR99" s="370">
        <f>储备!AT44</f>
        <v>0</v>
      </c>
      <c r="AS99" s="370">
        <f>储备!AU44</f>
        <v>550</v>
      </c>
      <c r="AT99" s="370">
        <f>储备!AV44</f>
        <v>0</v>
      </c>
      <c r="AU99" s="370">
        <f>储备!AW44</f>
        <v>0</v>
      </c>
      <c r="AV99" s="370">
        <f>储备!AX44</f>
        <v>0</v>
      </c>
      <c r="AW99" s="370">
        <f>储备!AY44</f>
        <v>550</v>
      </c>
      <c r="AX99" s="370">
        <f>储备!AZ44</f>
        <v>0</v>
      </c>
      <c r="AY99" s="370">
        <f>储备!BA44</f>
        <v>0</v>
      </c>
      <c r="AZ99" s="370">
        <f>储备!BB44</f>
        <v>0</v>
      </c>
      <c r="BA99" s="370">
        <f>储备!BC44</f>
        <v>0</v>
      </c>
      <c r="BB99" s="370">
        <f>储备!BD44</f>
        <v>0</v>
      </c>
      <c r="BC99" s="370" t="str">
        <f>储备!BE44</f>
        <v>乡村振兴专班</v>
      </c>
      <c r="BD99" s="370" t="str">
        <f>储备!BF44</f>
        <v>州农业农村局</v>
      </c>
      <c r="BE99" s="370" t="str">
        <f>储备!BG44</f>
        <v>权良智</v>
      </c>
      <c r="BF99" s="370" t="str">
        <f>储备!BH44</f>
        <v>乌恰县</v>
      </c>
      <c r="BG99" s="370" t="str">
        <f>储备!BI44</f>
        <v>吐尔孙江·木合塔尔</v>
      </c>
      <c r="BH99" s="370" t="str">
        <f>储备!BJ44</f>
        <v>乌恰县农业农村局</v>
      </c>
      <c r="BI99" s="370" t="str">
        <f>储备!BK44</f>
        <v>买买提居马·阿不都哈地尔</v>
      </c>
      <c r="BJ99" s="370">
        <f>储备!BL44</f>
        <v>13779031280</v>
      </c>
      <c r="BK99" s="370">
        <f>储备!BM44</f>
        <v>0</v>
      </c>
      <c r="BL99" s="370">
        <f>储备!BN44</f>
        <v>0</v>
      </c>
      <c r="BM99" s="370">
        <f>储备!BO44</f>
        <v>0</v>
      </c>
      <c r="BN99" s="370">
        <f>储备!BP44</f>
        <v>0</v>
      </c>
      <c r="BO99" s="370" t="str">
        <f>储备!BQ44</f>
        <v>替换6.27</v>
      </c>
    </row>
    <row r="100" ht="42" customHeight="1" spans="1:67">
      <c r="A100" s="370">
        <f>储备!A106</f>
        <v>80</v>
      </c>
      <c r="B100" s="370">
        <f>储备!B106</f>
        <v>1</v>
      </c>
      <c r="C100" s="370" t="str">
        <f>储备!C106</f>
        <v>乌恰县</v>
      </c>
      <c r="D100" s="370">
        <f>储备!D106</f>
        <v>1</v>
      </c>
      <c r="E100" s="370">
        <f>储备!E106</f>
        <v>2000</v>
      </c>
      <c r="F100" s="370" t="str">
        <f>储备!F106</f>
        <v>克州乌恰县中医服务设施建设项目</v>
      </c>
      <c r="G100" s="370" t="str">
        <f>储备!G106</f>
        <v>新建4座中医科用房，共计4000㎡并完善配套附属设施等。</v>
      </c>
      <c r="H100" s="370">
        <f>储备!H106</f>
        <v>2400</v>
      </c>
      <c r="I100" s="370">
        <f>储备!I106</f>
        <v>0</v>
      </c>
      <c r="J100" s="370">
        <f>储备!J106</f>
        <v>2400</v>
      </c>
      <c r="K100" s="370">
        <f>储备!K106</f>
        <v>1</v>
      </c>
      <c r="L100" s="370">
        <f>储备!L106</f>
        <v>1</v>
      </c>
      <c r="M100" s="370">
        <f>储备!M106</f>
        <v>1</v>
      </c>
      <c r="N100" s="370">
        <f>储备!N106</f>
        <v>1</v>
      </c>
      <c r="O100" s="370">
        <f>储备!O106</f>
        <v>1</v>
      </c>
      <c r="P100" s="370">
        <f>储备!P106</f>
        <v>0</v>
      </c>
      <c r="Q100" s="370">
        <f>储备!Q106</f>
        <v>1</v>
      </c>
      <c r="R100" s="370">
        <f>储备!R106</f>
        <v>0</v>
      </c>
      <c r="S100" s="370">
        <f>储备!T106</f>
        <v>0</v>
      </c>
      <c r="T100" s="370">
        <f>储备!V106</f>
        <v>1</v>
      </c>
      <c r="U100" s="370">
        <f>储备!W106</f>
        <v>2400</v>
      </c>
      <c r="V100" s="370">
        <f>储备!X106</f>
        <v>2400</v>
      </c>
      <c r="W100" s="370">
        <f>储备!Y106</f>
        <v>0</v>
      </c>
      <c r="X100" s="370">
        <f>储备!Z106</f>
        <v>2400</v>
      </c>
      <c r="Y100" s="370">
        <f>储备!AA106</f>
        <v>1700</v>
      </c>
      <c r="Z100" s="381">
        <f>储备!AB106</f>
        <v>0.708333333333333</v>
      </c>
      <c r="AA100" s="370">
        <f>储备!AC106</f>
        <v>2000</v>
      </c>
      <c r="AB100" s="370">
        <f>储备!AD106</f>
        <v>1</v>
      </c>
      <c r="AC100" s="370">
        <f>储备!AE106</f>
        <v>1042</v>
      </c>
      <c r="AD100" s="370">
        <f>储备!AF106</f>
        <v>0</v>
      </c>
      <c r="AE100" s="370">
        <f>储备!AG106</f>
        <v>1800</v>
      </c>
      <c r="AF100" s="370">
        <f>储备!AH106</f>
        <v>-100</v>
      </c>
      <c r="AG100" s="389">
        <f>储备!AI106</f>
        <v>44758</v>
      </c>
      <c r="AH100" s="370">
        <f>储备!AJ106</f>
        <v>1</v>
      </c>
      <c r="AI100" s="370">
        <f>储备!AK106</f>
        <v>0</v>
      </c>
      <c r="AJ100" s="370">
        <f>储备!AL106</f>
        <v>0</v>
      </c>
      <c r="AK100" s="370">
        <f>储备!AM106</f>
        <v>0</v>
      </c>
      <c r="AL100" s="370" t="e">
        <f>储备!AN106</f>
        <v>#DIV/0!</v>
      </c>
      <c r="AM100" s="370" t="str">
        <f>储备!AO106</f>
        <v>一标托云：主体施工。二标铁列克：主体施工。三标段黑孜苇：主体已完成，正在进行加砌块施工。四标康苏：主体施工。完成总工程量的70%。</v>
      </c>
      <c r="AN100" s="370">
        <f>储备!AP106</f>
        <v>0</v>
      </c>
      <c r="AO100" s="370">
        <f>储备!AQ106</f>
        <v>0</v>
      </c>
      <c r="AP100" s="370">
        <f>储备!AR106</f>
        <v>0</v>
      </c>
      <c r="AQ100" s="370">
        <f>储备!AS106</f>
        <v>0</v>
      </c>
      <c r="AR100" s="370">
        <f>储备!AT106</f>
        <v>0</v>
      </c>
      <c r="AS100" s="370">
        <f>储备!AU106</f>
        <v>2400</v>
      </c>
      <c r="AT100" s="370">
        <f>储备!AV106</f>
        <v>0</v>
      </c>
      <c r="AU100" s="370">
        <f>储备!AW106</f>
        <v>0</v>
      </c>
      <c r="AV100" s="370">
        <f>储备!AX106</f>
        <v>2400</v>
      </c>
      <c r="AW100" s="370">
        <f>储备!AY106</f>
        <v>0</v>
      </c>
      <c r="AX100" s="370">
        <f>储备!AZ106</f>
        <v>0</v>
      </c>
      <c r="AY100" s="370">
        <f>储备!BA106</f>
        <v>0</v>
      </c>
      <c r="AZ100" s="370">
        <f>储备!BB106</f>
        <v>0</v>
      </c>
      <c r="BA100" s="370">
        <f>储备!BC106</f>
        <v>0</v>
      </c>
      <c r="BB100" s="370">
        <f>储备!BD106</f>
        <v>0</v>
      </c>
      <c r="BC100" s="370" t="str">
        <f>储备!BE106</f>
        <v>卫生专班</v>
      </c>
      <c r="BD100" s="370" t="str">
        <f>储备!BF106</f>
        <v>州卫健委</v>
      </c>
      <c r="BE100" s="370" t="str">
        <f>储备!BG106</f>
        <v>王良森</v>
      </c>
      <c r="BF100" s="370" t="str">
        <f>储备!BH106</f>
        <v>乌恰县</v>
      </c>
      <c r="BG100" s="370" t="str">
        <f>储备!BI106</f>
        <v>巴合提古丽·杰恩比</v>
      </c>
      <c r="BH100" s="370" t="str">
        <f>储备!BJ106</f>
        <v>乌恰县卫健委</v>
      </c>
      <c r="BI100" s="370" t="str">
        <f>储备!BK106</f>
        <v>祁梅</v>
      </c>
      <c r="BJ100" s="370">
        <f>储备!BL106</f>
        <v>18809089208</v>
      </c>
      <c r="BK100" s="370">
        <f>储备!BM106</f>
        <v>0</v>
      </c>
      <c r="BL100" s="370">
        <f>储备!BN106</f>
        <v>0</v>
      </c>
      <c r="BM100" s="370">
        <f>储备!BO106</f>
        <v>0</v>
      </c>
      <c r="BN100" s="370">
        <f>储备!BP106</f>
        <v>0</v>
      </c>
      <c r="BO100" s="370">
        <f>储备!BQ106</f>
        <v>0</v>
      </c>
    </row>
    <row r="101" ht="42" customHeight="1" spans="1:67">
      <c r="A101" s="370">
        <f>储备!A107</f>
        <v>81</v>
      </c>
      <c r="B101" s="370">
        <f>储备!B107</f>
        <v>1</v>
      </c>
      <c r="C101" s="370" t="str">
        <f>储备!C107</f>
        <v>乌恰县</v>
      </c>
      <c r="D101" s="370">
        <f>储备!D107</f>
        <v>0</v>
      </c>
      <c r="E101" s="370">
        <f>储备!E107</f>
        <v>0</v>
      </c>
      <c r="F101" s="370" t="str">
        <f>储备!F107</f>
        <v>乌恰县基层医疗机构救治能力提升项目</v>
      </c>
      <c r="G101" s="370" t="str">
        <f>储备!G107</f>
        <v>提升改造乡镇卫生院基础设施</v>
      </c>
      <c r="H101" s="370">
        <f>储备!H107</f>
        <v>600</v>
      </c>
      <c r="I101" s="370">
        <f>储备!I107</f>
        <v>0</v>
      </c>
      <c r="J101" s="370">
        <f>储备!J107</f>
        <v>600</v>
      </c>
      <c r="K101" s="370">
        <f>储备!K107</f>
        <v>1</v>
      </c>
      <c r="L101" s="370">
        <f>储备!L107</f>
        <v>1</v>
      </c>
      <c r="M101" s="370">
        <f>储备!M107</f>
        <v>1</v>
      </c>
      <c r="N101" s="370">
        <f>储备!N107</f>
        <v>1</v>
      </c>
      <c r="O101" s="370">
        <f>储备!O107</f>
        <v>0</v>
      </c>
      <c r="P101" s="370">
        <f>储备!P107</f>
        <v>1</v>
      </c>
      <c r="Q101" s="370">
        <f>储备!Q107</f>
        <v>0</v>
      </c>
      <c r="R101" s="370">
        <f>储备!R107</f>
        <v>0</v>
      </c>
      <c r="S101" s="370">
        <f>储备!T107</f>
        <v>0</v>
      </c>
      <c r="T101" s="370">
        <f>储备!V107</f>
        <v>0</v>
      </c>
      <c r="U101" s="370">
        <f>储备!W107</f>
        <v>0</v>
      </c>
      <c r="V101" s="370">
        <f>储备!X107</f>
        <v>0</v>
      </c>
      <c r="W101" s="370">
        <f>储备!Y107</f>
        <v>0</v>
      </c>
      <c r="X101" s="370">
        <f>储备!Z107</f>
        <v>0</v>
      </c>
      <c r="Y101" s="370">
        <f>储备!AA107</f>
        <v>0</v>
      </c>
      <c r="Z101" s="381">
        <f>储备!AB107</f>
        <v>0</v>
      </c>
      <c r="AA101" s="370">
        <f>储备!AC107</f>
        <v>0</v>
      </c>
      <c r="AB101" s="370">
        <f>储备!AD107</f>
        <v>0</v>
      </c>
      <c r="AC101" s="370">
        <f>储备!AE107</f>
        <v>0</v>
      </c>
      <c r="AD101" s="370">
        <f>储备!AF107</f>
        <v>0</v>
      </c>
      <c r="AE101" s="370">
        <f>储备!AG107</f>
        <v>0</v>
      </c>
      <c r="AF101" s="370">
        <f>储备!AH107</f>
        <v>0</v>
      </c>
      <c r="AG101" s="389">
        <f>储备!AI107</f>
        <v>44835</v>
      </c>
      <c r="AH101" s="370">
        <f>储备!AJ107</f>
        <v>0</v>
      </c>
      <c r="AI101" s="370">
        <f>储备!AK107</f>
        <v>0</v>
      </c>
      <c r="AJ101" s="370">
        <f>储备!AL107</f>
        <v>0</v>
      </c>
      <c r="AK101" s="370">
        <f>储备!AM107</f>
        <v>0</v>
      </c>
      <c r="AL101" s="370" t="e">
        <f>储备!AN107</f>
        <v>#DIV/0!</v>
      </c>
      <c r="AM101" s="370">
        <f>储备!AO107</f>
        <v>0</v>
      </c>
      <c r="AN101" s="370">
        <f>储备!AP107</f>
        <v>0</v>
      </c>
      <c r="AO101" s="370">
        <f>储备!AQ107</f>
        <v>0</v>
      </c>
      <c r="AP101" s="370">
        <f>储备!AR107</f>
        <v>0</v>
      </c>
      <c r="AQ101" s="370">
        <f>储备!AS107</f>
        <v>0</v>
      </c>
      <c r="AR101" s="370">
        <f>储备!AT107</f>
        <v>0</v>
      </c>
      <c r="AS101" s="370">
        <f>储备!AU107</f>
        <v>600</v>
      </c>
      <c r="AT101" s="370">
        <f>储备!AV107</f>
        <v>0</v>
      </c>
      <c r="AU101" s="370">
        <f>储备!AW107</f>
        <v>0</v>
      </c>
      <c r="AV101" s="370">
        <f>储备!AX107</f>
        <v>600</v>
      </c>
      <c r="AW101" s="370">
        <f>储备!AY107</f>
        <v>0</v>
      </c>
      <c r="AX101" s="370">
        <f>储备!AZ107</f>
        <v>0</v>
      </c>
      <c r="AY101" s="370">
        <f>储备!BA107</f>
        <v>0</v>
      </c>
      <c r="AZ101" s="370">
        <f>储备!BB107</f>
        <v>0</v>
      </c>
      <c r="BA101" s="370">
        <f>储备!BC107</f>
        <v>0</v>
      </c>
      <c r="BB101" s="370">
        <f>储备!BD107</f>
        <v>0</v>
      </c>
      <c r="BC101" s="370" t="str">
        <f>储备!BE107</f>
        <v>卫生专班</v>
      </c>
      <c r="BD101" s="370" t="str">
        <f>储备!BF107</f>
        <v>州卫健委</v>
      </c>
      <c r="BE101" s="370" t="str">
        <f>储备!BG107</f>
        <v>王良森</v>
      </c>
      <c r="BF101" s="370" t="str">
        <f>储备!BH107</f>
        <v>乌恰县</v>
      </c>
      <c r="BG101" s="370" t="str">
        <f>储备!BI107</f>
        <v>巴合提古丽·杰恩比</v>
      </c>
      <c r="BH101" s="370" t="str">
        <f>储备!BJ107</f>
        <v>乌恰县卫健委</v>
      </c>
      <c r="BI101" s="370" t="str">
        <f>储备!BK107</f>
        <v>祁梅</v>
      </c>
      <c r="BJ101" s="370">
        <f>储备!BL107</f>
        <v>18809089208</v>
      </c>
      <c r="BK101" s="370">
        <f>储备!BM107</f>
        <v>0</v>
      </c>
      <c r="BL101" s="370">
        <f>储备!BN107</f>
        <v>0</v>
      </c>
      <c r="BM101" s="370">
        <f>储备!BO107</f>
        <v>0</v>
      </c>
      <c r="BN101" s="370">
        <f>储备!BP107</f>
        <v>0</v>
      </c>
      <c r="BO101" s="370">
        <f>储备!BQ107</f>
        <v>0</v>
      </c>
    </row>
    <row r="102" ht="42" customHeight="1" spans="1:67">
      <c r="A102" s="370">
        <f>储备!A108</f>
        <v>82</v>
      </c>
      <c r="B102" s="370">
        <f>储备!B108</f>
        <v>1</v>
      </c>
      <c r="C102" s="370" t="str">
        <f>储备!C108</f>
        <v>乌恰县</v>
      </c>
      <c r="D102" s="370">
        <f>储备!D108</f>
        <v>0</v>
      </c>
      <c r="E102" s="370">
        <f>储备!E108</f>
        <v>0</v>
      </c>
      <c r="F102" s="370" t="str">
        <f>储备!F108</f>
        <v>乌恰县社区卫生服务中心建设项目</v>
      </c>
      <c r="G102" s="370" t="str">
        <f>储备!G108</f>
        <v>新建社区卫生服务中心1500平方米及其他配套附属设施建设</v>
      </c>
      <c r="H102" s="370">
        <f>储备!H108</f>
        <v>1100</v>
      </c>
      <c r="I102" s="370">
        <f>储备!I108</f>
        <v>0</v>
      </c>
      <c r="J102" s="370">
        <f>储备!J108</f>
        <v>1100</v>
      </c>
      <c r="K102" s="370">
        <f>储备!K108</f>
        <v>1</v>
      </c>
      <c r="L102" s="370">
        <f>储备!L108</f>
        <v>1</v>
      </c>
      <c r="M102" s="370">
        <f>储备!M108</f>
        <v>0</v>
      </c>
      <c r="N102" s="370">
        <f>储备!N108</f>
        <v>0</v>
      </c>
      <c r="O102" s="370">
        <f>储备!O108</f>
        <v>0</v>
      </c>
      <c r="P102" s="370">
        <f>储备!P108</f>
        <v>1</v>
      </c>
      <c r="Q102" s="370">
        <f>储备!Q108</f>
        <v>0</v>
      </c>
      <c r="R102" s="370">
        <f>储备!R108</f>
        <v>0</v>
      </c>
      <c r="S102" s="370">
        <f>储备!T108</f>
        <v>0</v>
      </c>
      <c r="T102" s="370">
        <f>储备!V108</f>
        <v>0</v>
      </c>
      <c r="U102" s="370">
        <f>储备!W108</f>
        <v>0</v>
      </c>
      <c r="V102" s="370">
        <f>储备!X108</f>
        <v>0</v>
      </c>
      <c r="W102" s="370">
        <f>储备!Y108</f>
        <v>0</v>
      </c>
      <c r="X102" s="370">
        <f>储备!Z108</f>
        <v>0</v>
      </c>
      <c r="Y102" s="370">
        <f>储备!AA108</f>
        <v>0</v>
      </c>
      <c r="Z102" s="381">
        <f>储备!AB108</f>
        <v>0</v>
      </c>
      <c r="AA102" s="370">
        <f>储备!AC108</f>
        <v>0</v>
      </c>
      <c r="AB102" s="370">
        <f>储备!AD108</f>
        <v>0</v>
      </c>
      <c r="AC102" s="370">
        <f>储备!AE108</f>
        <v>0</v>
      </c>
      <c r="AD102" s="370">
        <f>储备!AF108</f>
        <v>0</v>
      </c>
      <c r="AE102" s="370">
        <f>储备!AG108</f>
        <v>0</v>
      </c>
      <c r="AF102" s="370">
        <f>储备!AH108</f>
        <v>0</v>
      </c>
      <c r="AG102" s="389">
        <f>储备!AI108</f>
        <v>44835</v>
      </c>
      <c r="AH102" s="370">
        <f>储备!AJ108</f>
        <v>0</v>
      </c>
      <c r="AI102" s="370">
        <f>储备!AK108</f>
        <v>0</v>
      </c>
      <c r="AJ102" s="370">
        <f>储备!AL108</f>
        <v>0</v>
      </c>
      <c r="AK102" s="370">
        <f>储备!AM108</f>
        <v>0</v>
      </c>
      <c r="AL102" s="370" t="e">
        <f>储备!AN108</f>
        <v>#DIV/0!</v>
      </c>
      <c r="AM102" s="370">
        <f>储备!AO108</f>
        <v>0</v>
      </c>
      <c r="AN102" s="370">
        <f>储备!AP108</f>
        <v>0</v>
      </c>
      <c r="AO102" s="370">
        <f>储备!AQ108</f>
        <v>0</v>
      </c>
      <c r="AP102" s="370">
        <f>储备!AR108</f>
        <v>0</v>
      </c>
      <c r="AQ102" s="370">
        <f>储备!AS108</f>
        <v>0</v>
      </c>
      <c r="AR102" s="370">
        <f>储备!AT108</f>
        <v>0</v>
      </c>
      <c r="AS102" s="370">
        <f>储备!AU108</f>
        <v>1100</v>
      </c>
      <c r="AT102" s="370">
        <f>储备!AV108</f>
        <v>0</v>
      </c>
      <c r="AU102" s="370">
        <f>储备!AW108</f>
        <v>0</v>
      </c>
      <c r="AV102" s="370">
        <f>储备!AX108</f>
        <v>1100</v>
      </c>
      <c r="AW102" s="370">
        <f>储备!AY108</f>
        <v>0</v>
      </c>
      <c r="AX102" s="370">
        <f>储备!AZ108</f>
        <v>0</v>
      </c>
      <c r="AY102" s="370">
        <f>储备!BA108</f>
        <v>0</v>
      </c>
      <c r="AZ102" s="370">
        <f>储备!BB108</f>
        <v>0</v>
      </c>
      <c r="BA102" s="370">
        <f>储备!BC108</f>
        <v>0</v>
      </c>
      <c r="BB102" s="370">
        <f>储备!BD108</f>
        <v>0</v>
      </c>
      <c r="BC102" s="370" t="str">
        <f>储备!BE108</f>
        <v>卫生专班</v>
      </c>
      <c r="BD102" s="370" t="str">
        <f>储备!BF108</f>
        <v>州卫健委</v>
      </c>
      <c r="BE102" s="370" t="str">
        <f>储备!BG108</f>
        <v>王良森</v>
      </c>
      <c r="BF102" s="370" t="str">
        <f>储备!BH108</f>
        <v>乌恰县</v>
      </c>
      <c r="BG102" s="370" t="str">
        <f>储备!BI108</f>
        <v>巴合提古丽·杰恩比</v>
      </c>
      <c r="BH102" s="370" t="str">
        <f>储备!BJ108</f>
        <v>乌恰县卫健委</v>
      </c>
      <c r="BI102" s="370" t="str">
        <f>储备!BK108</f>
        <v>祁梅</v>
      </c>
      <c r="BJ102" s="370">
        <f>储备!BL108</f>
        <v>18809089208</v>
      </c>
      <c r="BK102" s="370">
        <f>储备!BM108</f>
        <v>0</v>
      </c>
      <c r="BL102" s="370">
        <f>储备!BN108</f>
        <v>0</v>
      </c>
      <c r="BM102" s="370">
        <f>储备!BO108</f>
        <v>0</v>
      </c>
      <c r="BN102" s="370">
        <f>储备!BP108</f>
        <v>0</v>
      </c>
      <c r="BO102" s="370">
        <f>储备!BQ108</f>
        <v>0</v>
      </c>
    </row>
    <row r="103" ht="42" customHeight="1" spans="1:67">
      <c r="A103" s="370">
        <f>储备!A109</f>
        <v>83</v>
      </c>
      <c r="B103" s="370">
        <f>储备!B109</f>
        <v>1</v>
      </c>
      <c r="C103" s="370" t="str">
        <f>储备!C109</f>
        <v>乌恰县</v>
      </c>
      <c r="D103" s="370">
        <f>储备!D109</f>
        <v>0</v>
      </c>
      <c r="E103" s="370">
        <f>储备!E109</f>
        <v>0</v>
      </c>
      <c r="F103" s="370" t="str">
        <f>储备!F109</f>
        <v>乌恰县村级卫生室建设项目</v>
      </c>
      <c r="G103" s="370" t="str">
        <f>储备!G109</f>
        <v>新建16座村级卫生室，总建筑面积1920平方米及其他配套附属设施建设</v>
      </c>
      <c r="H103" s="370">
        <f>储备!H109</f>
        <v>1000</v>
      </c>
      <c r="I103" s="370">
        <f>储备!I109</f>
        <v>0</v>
      </c>
      <c r="J103" s="370">
        <f>储备!J109</f>
        <v>1000</v>
      </c>
      <c r="K103" s="370">
        <f>储备!K109</f>
        <v>0</v>
      </c>
      <c r="L103" s="370">
        <f>储备!L109</f>
        <v>0</v>
      </c>
      <c r="M103" s="370">
        <f>储备!M109</f>
        <v>0</v>
      </c>
      <c r="N103" s="370">
        <f>储备!N109</f>
        <v>0</v>
      </c>
      <c r="O103" s="370">
        <f>储备!O109</f>
        <v>0</v>
      </c>
      <c r="P103" s="370">
        <f>储备!P109</f>
        <v>1</v>
      </c>
      <c r="Q103" s="370">
        <f>储备!Q109</f>
        <v>0</v>
      </c>
      <c r="R103" s="370">
        <f>储备!R109</f>
        <v>0</v>
      </c>
      <c r="S103" s="370">
        <f>储备!T109</f>
        <v>0</v>
      </c>
      <c r="T103" s="370">
        <f>储备!V109</f>
        <v>0</v>
      </c>
      <c r="U103" s="370">
        <f>储备!W109</f>
        <v>0</v>
      </c>
      <c r="V103" s="370">
        <f>储备!X109</f>
        <v>0</v>
      </c>
      <c r="W103" s="370">
        <f>储备!Y109</f>
        <v>0</v>
      </c>
      <c r="X103" s="370">
        <f>储备!Z109</f>
        <v>0</v>
      </c>
      <c r="Y103" s="370">
        <f>储备!AA109</f>
        <v>0</v>
      </c>
      <c r="Z103" s="381">
        <f>储备!AB109</f>
        <v>0</v>
      </c>
      <c r="AA103" s="370">
        <f>储备!AC109</f>
        <v>0</v>
      </c>
      <c r="AB103" s="370">
        <f>储备!AD109</f>
        <v>0</v>
      </c>
      <c r="AC103" s="370">
        <f>储备!AE109</f>
        <v>0</v>
      </c>
      <c r="AD103" s="370">
        <f>储备!AF109</f>
        <v>0</v>
      </c>
      <c r="AE103" s="370">
        <f>储备!AG109</f>
        <v>0</v>
      </c>
      <c r="AF103" s="370">
        <f>储备!AH109</f>
        <v>0</v>
      </c>
      <c r="AG103" s="389">
        <f>储备!AI109</f>
        <v>44835</v>
      </c>
      <c r="AH103" s="370">
        <f>储备!AJ109</f>
        <v>0</v>
      </c>
      <c r="AI103" s="370">
        <f>储备!AK109</f>
        <v>0</v>
      </c>
      <c r="AJ103" s="370">
        <f>储备!AL109</f>
        <v>0</v>
      </c>
      <c r="AK103" s="370">
        <f>储备!AM109</f>
        <v>0</v>
      </c>
      <c r="AL103" s="370" t="e">
        <f>储备!AN109</f>
        <v>#DIV/0!</v>
      </c>
      <c r="AM103" s="370">
        <f>储备!AO109</f>
        <v>0</v>
      </c>
      <c r="AN103" s="370">
        <f>储备!AP109</f>
        <v>0</v>
      </c>
      <c r="AO103" s="370">
        <f>储备!AQ109</f>
        <v>0</v>
      </c>
      <c r="AP103" s="370">
        <f>储备!AR109</f>
        <v>0</v>
      </c>
      <c r="AQ103" s="370">
        <f>储备!AS109</f>
        <v>0</v>
      </c>
      <c r="AR103" s="370">
        <f>储备!AT109</f>
        <v>0</v>
      </c>
      <c r="AS103" s="370">
        <f>储备!AU109</f>
        <v>1000</v>
      </c>
      <c r="AT103" s="370">
        <f>储备!AV109</f>
        <v>0</v>
      </c>
      <c r="AU103" s="370">
        <f>储备!AW109</f>
        <v>0</v>
      </c>
      <c r="AV103" s="370">
        <f>储备!AX109</f>
        <v>1000</v>
      </c>
      <c r="AW103" s="370">
        <f>储备!AY109</f>
        <v>0</v>
      </c>
      <c r="AX103" s="370">
        <f>储备!AZ109</f>
        <v>0</v>
      </c>
      <c r="AY103" s="370">
        <f>储备!BA109</f>
        <v>0</v>
      </c>
      <c r="AZ103" s="370">
        <f>储备!BB109</f>
        <v>0</v>
      </c>
      <c r="BA103" s="370">
        <f>储备!BC109</f>
        <v>0</v>
      </c>
      <c r="BB103" s="370">
        <f>储备!BD109</f>
        <v>0</v>
      </c>
      <c r="BC103" s="370" t="str">
        <f>储备!BE109</f>
        <v>卫生专班</v>
      </c>
      <c r="BD103" s="370" t="str">
        <f>储备!BF109</f>
        <v>州卫健委</v>
      </c>
      <c r="BE103" s="370" t="str">
        <f>储备!BG109</f>
        <v>王良森</v>
      </c>
      <c r="BF103" s="370" t="str">
        <f>储备!BH109</f>
        <v>乌恰县</v>
      </c>
      <c r="BG103" s="370" t="str">
        <f>储备!BI109</f>
        <v>巴合提古丽·杰恩比</v>
      </c>
      <c r="BH103" s="370" t="str">
        <f>储备!BJ109</f>
        <v>乌恰县卫健委</v>
      </c>
      <c r="BI103" s="370" t="str">
        <f>储备!BK109</f>
        <v>祁梅</v>
      </c>
      <c r="BJ103" s="370">
        <f>储备!BL109</f>
        <v>18809089208</v>
      </c>
      <c r="BK103" s="370">
        <f>储备!BM109</f>
        <v>0</v>
      </c>
      <c r="BL103" s="370">
        <f>储备!BN109</f>
        <v>0</v>
      </c>
      <c r="BM103" s="370">
        <f>储备!BO109</f>
        <v>0</v>
      </c>
      <c r="BN103" s="370">
        <f>储备!BP109</f>
        <v>0</v>
      </c>
      <c r="BO103" s="370">
        <f>储备!BQ109</f>
        <v>0</v>
      </c>
    </row>
    <row r="104" ht="42" customHeight="1" spans="1:67">
      <c r="A104" s="370">
        <f>储备!A73</f>
        <v>51</v>
      </c>
      <c r="B104" s="370">
        <f>储备!B73</f>
        <v>1</v>
      </c>
      <c r="C104" s="370" t="str">
        <f>储备!C73</f>
        <v>乌恰县</v>
      </c>
      <c r="D104" s="370">
        <f>储备!D73</f>
        <v>0</v>
      </c>
      <c r="E104" s="370">
        <f>储备!E73</f>
        <v>0</v>
      </c>
      <c r="F104" s="370" t="str">
        <f>储备!F73</f>
        <v>乌恰县阿克塔什矿区道路建设项目</v>
      </c>
      <c r="G104" s="370" t="str">
        <f>储备!G73</f>
        <v>四级沥青路11.432公里</v>
      </c>
      <c r="H104" s="370">
        <f>储备!H73</f>
        <v>1779</v>
      </c>
      <c r="I104" s="370">
        <f>储备!I73</f>
        <v>0</v>
      </c>
      <c r="J104" s="370">
        <f>储备!J73</f>
        <v>1779</v>
      </c>
      <c r="K104" s="370">
        <f>储备!K73</f>
        <v>0</v>
      </c>
      <c r="L104" s="370">
        <f>储备!L73</f>
        <v>1</v>
      </c>
      <c r="M104" s="370">
        <f>储备!M73</f>
        <v>0</v>
      </c>
      <c r="N104" s="370">
        <f>储备!N73</f>
        <v>0</v>
      </c>
      <c r="O104" s="370">
        <f>储备!O73</f>
        <v>1</v>
      </c>
      <c r="P104" s="370">
        <f>储备!P73</f>
        <v>0</v>
      </c>
      <c r="Q104" s="370">
        <f>储备!Q73</f>
        <v>1</v>
      </c>
      <c r="R104" s="370">
        <f>储备!R73</f>
        <v>0</v>
      </c>
      <c r="S104" s="370">
        <f>储备!T73</f>
        <v>0</v>
      </c>
      <c r="T104" s="370">
        <f>储备!V73</f>
        <v>1</v>
      </c>
      <c r="U104" s="370">
        <f>储备!W73</f>
        <v>1779</v>
      </c>
      <c r="V104" s="370">
        <f>储备!X73</f>
        <v>1779</v>
      </c>
      <c r="W104" s="370">
        <f>储备!Y73</f>
        <v>0</v>
      </c>
      <c r="X104" s="370">
        <f>储备!Z73</f>
        <v>0</v>
      </c>
      <c r="Y104" s="370">
        <f>储备!AA73</f>
        <v>0</v>
      </c>
      <c r="Z104" s="381">
        <f>储备!AB73</f>
        <v>0</v>
      </c>
      <c r="AA104" s="370">
        <f>储备!AC73</f>
        <v>0</v>
      </c>
      <c r="AB104" s="370">
        <f>储备!AD73</f>
        <v>0</v>
      </c>
      <c r="AC104" s="370">
        <f>储备!AE73</f>
        <v>0</v>
      </c>
      <c r="AD104" s="370">
        <f>储备!AF73</f>
        <v>0</v>
      </c>
      <c r="AE104" s="370">
        <f>储备!AG73</f>
        <v>0</v>
      </c>
      <c r="AF104" s="370">
        <f>储备!AH73</f>
        <v>0</v>
      </c>
      <c r="AG104" s="389">
        <f>储备!AI73</f>
        <v>44835</v>
      </c>
      <c r="AH104" s="370">
        <f>储备!AJ73</f>
        <v>0</v>
      </c>
      <c r="AI104" s="370">
        <f>储备!AK73</f>
        <v>0</v>
      </c>
      <c r="AJ104" s="370">
        <f>储备!AL73</f>
        <v>0</v>
      </c>
      <c r="AK104" s="370">
        <f>储备!AM73</f>
        <v>0</v>
      </c>
      <c r="AL104" s="370" t="e">
        <f>储备!AN73</f>
        <v>#DIV/0!</v>
      </c>
      <c r="AM104" s="370" t="str">
        <f>储备!AO73</f>
        <v>县交投公司于2022年7月22日已备案，目前喀大代理公司正在办理招标手续，7月24日已发邀请函，因受疫情影响企业无法到场、无法开标。</v>
      </c>
      <c r="AN104" s="370">
        <f>储备!AP73</f>
        <v>0</v>
      </c>
      <c r="AO104" s="370">
        <f>储备!AQ73</f>
        <v>0</v>
      </c>
      <c r="AP104" s="370">
        <f>储备!AR73</f>
        <v>0</v>
      </c>
      <c r="AQ104" s="370">
        <f>储备!AS73</f>
        <v>0</v>
      </c>
      <c r="AR104" s="370">
        <f>储备!AT73</f>
        <v>0</v>
      </c>
      <c r="AS104" s="370">
        <f>储备!AU73</f>
        <v>1779</v>
      </c>
      <c r="AT104" s="370">
        <f>储备!AV73</f>
        <v>0</v>
      </c>
      <c r="AU104" s="370">
        <f>储备!AW73</f>
        <v>0</v>
      </c>
      <c r="AV104" s="370">
        <f>储备!AX73</f>
        <v>0</v>
      </c>
      <c r="AW104" s="370">
        <f>储备!AY73</f>
        <v>0</v>
      </c>
      <c r="AX104" s="370">
        <f>储备!AZ73</f>
        <v>0</v>
      </c>
      <c r="AY104" s="370">
        <f>储备!BA73</f>
        <v>0</v>
      </c>
      <c r="AZ104" s="370">
        <f>储备!BB73</f>
        <v>0</v>
      </c>
      <c r="BA104" s="370">
        <f>储备!BC73</f>
        <v>0</v>
      </c>
      <c r="BB104" s="370">
        <f>储备!BD73</f>
        <v>1779</v>
      </c>
      <c r="BC104" s="370" t="str">
        <f>储备!BE73</f>
        <v>交通专班</v>
      </c>
      <c r="BD104" s="370" t="str">
        <f>储备!BF73</f>
        <v>州交通运输局</v>
      </c>
      <c r="BE104" s="370" t="str">
        <f>储备!BG73</f>
        <v>吴显俊</v>
      </c>
      <c r="BF104" s="370" t="str">
        <f>储备!BH73</f>
        <v>乌恰县</v>
      </c>
      <c r="BG104" s="370" t="str">
        <f>储备!BI73</f>
        <v>杜鹏</v>
      </c>
      <c r="BH104" s="370" t="str">
        <f>储备!BJ73</f>
        <v>乌恰县交通运输局</v>
      </c>
      <c r="BI104" s="370" t="str">
        <f>储备!BK73</f>
        <v>马学云</v>
      </c>
      <c r="BJ104" s="370">
        <f>储备!BL73</f>
        <v>13899493876</v>
      </c>
      <c r="BK104" s="370">
        <f>储备!BM73</f>
        <v>0</v>
      </c>
      <c r="BL104" s="370">
        <f>储备!BN73</f>
        <v>0</v>
      </c>
      <c r="BM104" s="370">
        <f>储备!BO73</f>
        <v>0</v>
      </c>
      <c r="BN104" s="370">
        <f>储备!BP73</f>
        <v>0</v>
      </c>
      <c r="BO104" s="370" t="str">
        <f>储备!BQ73</f>
        <v>8.15日替换</v>
      </c>
    </row>
    <row r="105" ht="42" customHeight="1" spans="1:67">
      <c r="A105" s="370">
        <f>储备!A189</f>
        <v>151</v>
      </c>
      <c r="B105" s="370">
        <f>储备!B189</f>
        <v>1</v>
      </c>
      <c r="C105" s="370" t="str">
        <f>储备!C189</f>
        <v>乌恰县</v>
      </c>
      <c r="D105" s="370">
        <f>储备!D189</f>
        <v>1</v>
      </c>
      <c r="E105" s="370">
        <f>储备!E189</f>
        <v>3625</v>
      </c>
      <c r="F105" s="370" t="str">
        <f>储备!F189</f>
        <v>乌恰县Ls1020辐照加工项目</v>
      </c>
      <c r="G105" s="370" t="str">
        <f>储备!G189</f>
        <v>新建辐照车间1490平方米、硬化12849平方米等相关配套设施建设</v>
      </c>
      <c r="H105" s="370">
        <f>储备!H189</f>
        <v>3625</v>
      </c>
      <c r="I105" s="370">
        <f>储备!I189</f>
        <v>0</v>
      </c>
      <c r="J105" s="370">
        <f>储备!J189</f>
        <v>3625</v>
      </c>
      <c r="K105" s="370">
        <f>储备!K189</f>
        <v>1</v>
      </c>
      <c r="L105" s="370">
        <f>储备!L189</f>
        <v>0</v>
      </c>
      <c r="M105" s="370">
        <f>储备!M189</f>
        <v>0</v>
      </c>
      <c r="N105" s="370">
        <f>储备!N189</f>
        <v>0</v>
      </c>
      <c r="O105" s="370">
        <f>储备!O189</f>
        <v>1</v>
      </c>
      <c r="P105" s="370">
        <f>储备!P189</f>
        <v>0</v>
      </c>
      <c r="Q105" s="370">
        <f>储备!Q189</f>
        <v>1</v>
      </c>
      <c r="R105" s="370">
        <f>储备!R189</f>
        <v>0</v>
      </c>
      <c r="S105" s="370">
        <f>储备!T189</f>
        <v>0</v>
      </c>
      <c r="T105" s="370">
        <f>储备!V189</f>
        <v>1</v>
      </c>
      <c r="U105" s="370">
        <f>储备!W189</f>
        <v>3625</v>
      </c>
      <c r="V105" s="370">
        <f>储备!X189</f>
        <v>3625</v>
      </c>
      <c r="W105" s="370">
        <f>储备!Y189</f>
        <v>0</v>
      </c>
      <c r="X105" s="370">
        <f>储备!Z189</f>
        <v>3625</v>
      </c>
      <c r="Y105" s="370">
        <f>储备!AA189</f>
        <v>2500</v>
      </c>
      <c r="Z105" s="381">
        <f>储备!AB189</f>
        <v>0.689655172413793</v>
      </c>
      <c r="AA105" s="370">
        <f>储备!AC189</f>
        <v>3525</v>
      </c>
      <c r="AB105" s="370">
        <f>储备!AD189</f>
        <v>0</v>
      </c>
      <c r="AC105" s="370">
        <f>储备!AE189</f>
        <v>0</v>
      </c>
      <c r="AD105" s="370">
        <f>储备!AF189</f>
        <v>0</v>
      </c>
      <c r="AE105" s="370">
        <f>储备!AG189</f>
        <v>2718.75</v>
      </c>
      <c r="AF105" s="370">
        <f>储备!AH189</f>
        <v>-218.75</v>
      </c>
      <c r="AG105" s="389">
        <f>储备!AI189</f>
        <v>44747</v>
      </c>
      <c r="AH105" s="370">
        <f>储备!AJ189</f>
        <v>1</v>
      </c>
      <c r="AI105" s="370">
        <f>储备!AK189</f>
        <v>0</v>
      </c>
      <c r="AJ105" s="370">
        <f>储备!AL189</f>
        <v>0</v>
      </c>
      <c r="AK105" s="370">
        <f>储备!AM189</f>
        <v>0</v>
      </c>
      <c r="AL105" s="370" t="e">
        <f>储备!AN189</f>
        <v>#DIV/0!</v>
      </c>
      <c r="AM105" s="370" t="str">
        <f>储备!AO189</f>
        <v>已完成计划投资的69%，预计11月中旬完工。</v>
      </c>
      <c r="AN105" s="370">
        <f>储备!AP189</f>
        <v>0</v>
      </c>
      <c r="AO105" s="370">
        <f>储备!AQ189</f>
        <v>0</v>
      </c>
      <c r="AP105" s="370">
        <f>储备!AR189</f>
        <v>0</v>
      </c>
      <c r="AQ105" s="370">
        <f>储备!AS189</f>
        <v>0</v>
      </c>
      <c r="AR105" s="370">
        <f>储备!AT189</f>
        <v>0</v>
      </c>
      <c r="AS105" s="370">
        <f>储备!AU189</f>
        <v>3625</v>
      </c>
      <c r="AT105" s="370">
        <f>储备!AV189</f>
        <v>0</v>
      </c>
      <c r="AU105" s="370">
        <f>储备!AW189</f>
        <v>0</v>
      </c>
      <c r="AV105" s="370">
        <f>储备!AX189</f>
        <v>0</v>
      </c>
      <c r="AW105" s="370">
        <f>储备!AY189</f>
        <v>0</v>
      </c>
      <c r="AX105" s="370">
        <f>储备!AZ189</f>
        <v>0</v>
      </c>
      <c r="AY105" s="370">
        <f>储备!BA189</f>
        <v>0</v>
      </c>
      <c r="AZ105" s="370">
        <f>储备!BB189</f>
        <v>0</v>
      </c>
      <c r="BA105" s="370">
        <f>储备!BC189</f>
        <v>3625</v>
      </c>
      <c r="BB105" s="370">
        <f>储备!BD189</f>
        <v>0</v>
      </c>
      <c r="BC105" s="370" t="str">
        <f>储备!BE189</f>
        <v>产业专班</v>
      </c>
      <c r="BD105" s="370" t="str">
        <f>储备!BF189</f>
        <v>州工信局</v>
      </c>
      <c r="BE105" s="370" t="str">
        <f>储备!BG189</f>
        <v>刘鹏</v>
      </c>
      <c r="BF105" s="370" t="str">
        <f>储备!BH189</f>
        <v>乌恰县</v>
      </c>
      <c r="BG105" s="370" t="str">
        <f>储备!BI189</f>
        <v>杜鹏</v>
      </c>
      <c r="BH105" s="370" t="str">
        <f>储备!BJ189</f>
        <v>乌恰县商信局</v>
      </c>
      <c r="BI105" s="370" t="str">
        <f>储备!BK189</f>
        <v>谢恒勤</v>
      </c>
      <c r="BJ105" s="370">
        <f>储备!BL189</f>
        <v>13899493969</v>
      </c>
      <c r="BK105" s="370">
        <f>储备!BM189</f>
        <v>0</v>
      </c>
      <c r="BL105" s="370">
        <f>储备!BN189</f>
        <v>0</v>
      </c>
      <c r="BM105" s="370">
        <f>储备!BO189</f>
        <v>0</v>
      </c>
      <c r="BN105" s="370">
        <f>储备!BP189</f>
        <v>0</v>
      </c>
      <c r="BO105" s="370">
        <f>储备!BQ189</f>
        <v>0</v>
      </c>
    </row>
    <row r="106" ht="42" customHeight="1" spans="1:67">
      <c r="A106" s="370">
        <f>储备!A112</f>
        <v>85</v>
      </c>
      <c r="B106" s="370">
        <f>储备!B112</f>
        <v>1</v>
      </c>
      <c r="C106" s="370" t="str">
        <f>储备!C112</f>
        <v>乌恰县</v>
      </c>
      <c r="D106" s="370">
        <f>储备!D112</f>
        <v>0</v>
      </c>
      <c r="E106" s="370">
        <f>储备!E112</f>
        <v>0</v>
      </c>
      <c r="F106" s="370" t="str">
        <f>储备!F112</f>
        <v>乌恰县殡葬服务设施能力提升建设项目</v>
      </c>
      <c r="G106" s="370" t="str">
        <f>储备!G112</f>
        <v>新建骨灰存放间1000平方米，火化设备间400平方米及其他配套附属设施建设</v>
      </c>
      <c r="H106" s="370">
        <f>储备!H112</f>
        <v>900</v>
      </c>
      <c r="I106" s="370">
        <f>储备!I112</f>
        <v>0</v>
      </c>
      <c r="J106" s="370">
        <f>储备!J112</f>
        <v>900</v>
      </c>
      <c r="K106" s="370">
        <f>储备!K112</f>
        <v>1</v>
      </c>
      <c r="L106" s="370">
        <f>储备!L112</f>
        <v>1</v>
      </c>
      <c r="M106" s="370">
        <f>储备!M112</f>
        <v>0</v>
      </c>
      <c r="N106" s="370">
        <f>储备!N112</f>
        <v>0</v>
      </c>
      <c r="O106" s="370">
        <f>储备!O112</f>
        <v>0</v>
      </c>
      <c r="P106" s="370">
        <f>储备!P112</f>
        <v>1</v>
      </c>
      <c r="Q106" s="370">
        <f>储备!Q112</f>
        <v>0</v>
      </c>
      <c r="R106" s="370">
        <f>储备!R112</f>
        <v>0</v>
      </c>
      <c r="S106" s="370">
        <f>储备!T112</f>
        <v>0</v>
      </c>
      <c r="T106" s="370">
        <f>储备!V112</f>
        <v>0</v>
      </c>
      <c r="U106" s="370">
        <f>储备!W112</f>
        <v>0</v>
      </c>
      <c r="V106" s="370">
        <f>储备!X112</f>
        <v>0</v>
      </c>
      <c r="W106" s="370">
        <f>储备!Y112</f>
        <v>0</v>
      </c>
      <c r="X106" s="370">
        <f>储备!Z112</f>
        <v>0</v>
      </c>
      <c r="Y106" s="370">
        <f>储备!AA112</f>
        <v>0</v>
      </c>
      <c r="Z106" s="381">
        <f>储备!AB112</f>
        <v>0</v>
      </c>
      <c r="AA106" s="370">
        <f>储备!AC112</f>
        <v>0</v>
      </c>
      <c r="AB106" s="370">
        <f>储备!AD112</f>
        <v>0</v>
      </c>
      <c r="AC106" s="370">
        <f>储备!AE112</f>
        <v>0</v>
      </c>
      <c r="AD106" s="370">
        <f>储备!AF112</f>
        <v>0</v>
      </c>
      <c r="AE106" s="370">
        <f>储备!AG112</f>
        <v>0</v>
      </c>
      <c r="AF106" s="370">
        <f>储备!AH112</f>
        <v>0</v>
      </c>
      <c r="AG106" s="389">
        <f>储备!AI112</f>
        <v>44835</v>
      </c>
      <c r="AH106" s="370">
        <f>储备!AJ112</f>
        <v>0</v>
      </c>
      <c r="AI106" s="370">
        <f>储备!AK112</f>
        <v>0</v>
      </c>
      <c r="AJ106" s="370">
        <f>储备!AL112</f>
        <v>0</v>
      </c>
      <c r="AK106" s="370">
        <f>储备!AM112</f>
        <v>0</v>
      </c>
      <c r="AL106" s="370" t="e">
        <f>储备!AN112</f>
        <v>#DIV/0!</v>
      </c>
      <c r="AM106" s="370">
        <f>储备!AO112</f>
        <v>0</v>
      </c>
      <c r="AN106" s="370">
        <f>储备!AP112</f>
        <v>0</v>
      </c>
      <c r="AO106" s="370">
        <f>储备!AQ112</f>
        <v>0</v>
      </c>
      <c r="AP106" s="370">
        <f>储备!AR112</f>
        <v>0</v>
      </c>
      <c r="AQ106" s="370">
        <f>储备!AS112</f>
        <v>0</v>
      </c>
      <c r="AR106" s="370">
        <f>储备!AT112</f>
        <v>0</v>
      </c>
      <c r="AS106" s="370">
        <f>储备!AU112</f>
        <v>900</v>
      </c>
      <c r="AT106" s="370">
        <f>储备!AV112</f>
        <v>0</v>
      </c>
      <c r="AU106" s="370">
        <f>储备!AW112</f>
        <v>0</v>
      </c>
      <c r="AV106" s="370">
        <f>储备!AX112</f>
        <v>900</v>
      </c>
      <c r="AW106" s="370">
        <f>储备!AY112</f>
        <v>0</v>
      </c>
      <c r="AX106" s="370">
        <f>储备!AZ112</f>
        <v>0</v>
      </c>
      <c r="AY106" s="370">
        <f>储备!BA112</f>
        <v>0</v>
      </c>
      <c r="AZ106" s="370">
        <f>储备!BB112</f>
        <v>0</v>
      </c>
      <c r="BA106" s="370">
        <f>储备!BC112</f>
        <v>0</v>
      </c>
      <c r="BB106" s="370">
        <f>储备!BD112</f>
        <v>0</v>
      </c>
      <c r="BC106" s="370" t="str">
        <f>储备!BE112</f>
        <v>民政专班</v>
      </c>
      <c r="BD106" s="370" t="str">
        <f>储备!BF112</f>
        <v>州民政局</v>
      </c>
      <c r="BE106" s="370" t="str">
        <f>储备!BG112</f>
        <v>冯华</v>
      </c>
      <c r="BF106" s="370" t="str">
        <f>储备!BH112</f>
        <v>乌恰县</v>
      </c>
      <c r="BG106" s="370" t="str">
        <f>储备!BI112</f>
        <v>帕尔哈提·吐尔逊</v>
      </c>
      <c r="BH106" s="370" t="str">
        <f>储备!BJ112</f>
        <v>乌恰县民政局</v>
      </c>
      <c r="BI106" s="370" t="str">
        <f>储备!BK112</f>
        <v>塔依尔·芒苏尔</v>
      </c>
      <c r="BJ106" s="370">
        <f>储备!BL112</f>
        <v>13579570785</v>
      </c>
      <c r="BK106" s="370">
        <f>储备!BM112</f>
        <v>0</v>
      </c>
      <c r="BL106" s="370">
        <f>储备!BN112</f>
        <v>0</v>
      </c>
      <c r="BM106" s="370">
        <f>储备!BO112</f>
        <v>0</v>
      </c>
      <c r="BN106" s="370">
        <f>储备!BP112</f>
        <v>0</v>
      </c>
      <c r="BO106" s="370">
        <f>储备!BQ112</f>
        <v>0</v>
      </c>
    </row>
    <row r="107" ht="42" customHeight="1" spans="1:67">
      <c r="A107" s="370">
        <f>储备!A113</f>
        <v>86</v>
      </c>
      <c r="B107" s="370">
        <f>储备!B113</f>
        <v>1</v>
      </c>
      <c r="C107" s="370" t="str">
        <f>储备!C113</f>
        <v>乌恰县</v>
      </c>
      <c r="D107" s="370">
        <f>储备!D113</f>
        <v>0</v>
      </c>
      <c r="E107" s="370">
        <f>储备!E113</f>
        <v>0</v>
      </c>
      <c r="F107" s="370" t="str">
        <f>储备!F113</f>
        <v>乌恰县乡镇殡仪服务中心建设项目</v>
      </c>
      <c r="G107" s="370" t="str">
        <f>储备!G113</f>
        <v>新建4个乡镇殡仪服务中心，总建筑面积1600平方米及其他配套附属设施建设</v>
      </c>
      <c r="H107" s="370">
        <f>储备!H113</f>
        <v>880</v>
      </c>
      <c r="I107" s="370">
        <f>储备!I113</f>
        <v>0</v>
      </c>
      <c r="J107" s="370">
        <f>储备!J113</f>
        <v>880</v>
      </c>
      <c r="K107" s="370">
        <f>储备!K113</f>
        <v>1</v>
      </c>
      <c r="L107" s="370">
        <f>储备!L113</f>
        <v>1</v>
      </c>
      <c r="M107" s="370">
        <f>储备!M113</f>
        <v>0</v>
      </c>
      <c r="N107" s="370">
        <f>储备!N113</f>
        <v>0</v>
      </c>
      <c r="O107" s="370">
        <f>储备!O113</f>
        <v>0</v>
      </c>
      <c r="P107" s="370">
        <f>储备!P113</f>
        <v>1</v>
      </c>
      <c r="Q107" s="370">
        <f>储备!Q113</f>
        <v>0</v>
      </c>
      <c r="R107" s="370">
        <f>储备!R113</f>
        <v>0</v>
      </c>
      <c r="S107" s="370">
        <f>储备!T113</f>
        <v>0</v>
      </c>
      <c r="T107" s="370">
        <f>储备!V113</f>
        <v>0</v>
      </c>
      <c r="U107" s="370">
        <f>储备!W113</f>
        <v>0</v>
      </c>
      <c r="V107" s="370">
        <f>储备!X113</f>
        <v>0</v>
      </c>
      <c r="W107" s="370">
        <f>储备!Y113</f>
        <v>0</v>
      </c>
      <c r="X107" s="370">
        <f>储备!Z113</f>
        <v>0</v>
      </c>
      <c r="Y107" s="370">
        <f>储备!AA113</f>
        <v>0</v>
      </c>
      <c r="Z107" s="381">
        <f>储备!AB113</f>
        <v>0</v>
      </c>
      <c r="AA107" s="370">
        <f>储备!AC113</f>
        <v>0</v>
      </c>
      <c r="AB107" s="370">
        <f>储备!AD113</f>
        <v>0</v>
      </c>
      <c r="AC107" s="370">
        <f>储备!AE113</f>
        <v>0</v>
      </c>
      <c r="AD107" s="370">
        <f>储备!AF113</f>
        <v>0</v>
      </c>
      <c r="AE107" s="370">
        <f>储备!AG113</f>
        <v>0</v>
      </c>
      <c r="AF107" s="370">
        <f>储备!AH113</f>
        <v>0</v>
      </c>
      <c r="AG107" s="389">
        <f>储备!AI113</f>
        <v>44835</v>
      </c>
      <c r="AH107" s="370">
        <f>储备!AJ113</f>
        <v>0</v>
      </c>
      <c r="AI107" s="370">
        <f>储备!AK113</f>
        <v>0</v>
      </c>
      <c r="AJ107" s="370">
        <f>储备!AL113</f>
        <v>0</v>
      </c>
      <c r="AK107" s="370">
        <f>储备!AM113</f>
        <v>0</v>
      </c>
      <c r="AL107" s="370" t="e">
        <f>储备!AN113</f>
        <v>#DIV/0!</v>
      </c>
      <c r="AM107" s="370">
        <f>储备!AO113</f>
        <v>0</v>
      </c>
      <c r="AN107" s="370">
        <f>储备!AP113</f>
        <v>0</v>
      </c>
      <c r="AO107" s="370">
        <f>储备!AQ113</f>
        <v>0</v>
      </c>
      <c r="AP107" s="370">
        <f>储备!AR113</f>
        <v>0</v>
      </c>
      <c r="AQ107" s="370">
        <f>储备!AS113</f>
        <v>0</v>
      </c>
      <c r="AR107" s="370">
        <f>储备!AT113</f>
        <v>0</v>
      </c>
      <c r="AS107" s="370">
        <f>储备!AU113</f>
        <v>880</v>
      </c>
      <c r="AT107" s="370">
        <f>储备!AV113</f>
        <v>0</v>
      </c>
      <c r="AU107" s="370">
        <f>储备!AW113</f>
        <v>0</v>
      </c>
      <c r="AV107" s="370">
        <f>储备!AX113</f>
        <v>880</v>
      </c>
      <c r="AW107" s="370">
        <f>储备!AY113</f>
        <v>0</v>
      </c>
      <c r="AX107" s="370">
        <f>储备!AZ113</f>
        <v>0</v>
      </c>
      <c r="AY107" s="370">
        <f>储备!BA113</f>
        <v>0</v>
      </c>
      <c r="AZ107" s="370">
        <f>储备!BB113</f>
        <v>0</v>
      </c>
      <c r="BA107" s="370">
        <f>储备!BC113</f>
        <v>0</v>
      </c>
      <c r="BB107" s="370">
        <f>储备!BD113</f>
        <v>0</v>
      </c>
      <c r="BC107" s="370" t="str">
        <f>储备!BE113</f>
        <v>民政专班</v>
      </c>
      <c r="BD107" s="370" t="str">
        <f>储备!BF113</f>
        <v>州民政局</v>
      </c>
      <c r="BE107" s="370" t="str">
        <f>储备!BG113</f>
        <v>冯华</v>
      </c>
      <c r="BF107" s="370" t="str">
        <f>储备!BH113</f>
        <v>乌恰县</v>
      </c>
      <c r="BG107" s="370" t="str">
        <f>储备!BI113</f>
        <v>帕尔哈提·吐尔逊</v>
      </c>
      <c r="BH107" s="370" t="str">
        <f>储备!BJ113</f>
        <v>乌恰县民政局</v>
      </c>
      <c r="BI107" s="370" t="str">
        <f>储备!BK113</f>
        <v>塔依尔·芒苏尔</v>
      </c>
      <c r="BJ107" s="370">
        <f>储备!BL113</f>
        <v>13579570785</v>
      </c>
      <c r="BK107" s="370">
        <f>储备!BM113</f>
        <v>0</v>
      </c>
      <c r="BL107" s="370">
        <f>储备!BN113</f>
        <v>0</v>
      </c>
      <c r="BM107" s="370">
        <f>储备!BO113</f>
        <v>0</v>
      </c>
      <c r="BN107" s="370">
        <f>储备!BP113</f>
        <v>0</v>
      </c>
      <c r="BO107" s="370">
        <f>储备!BQ113</f>
        <v>0</v>
      </c>
    </row>
    <row r="108" ht="42" customHeight="1" spans="1:67">
      <c r="A108" s="370">
        <f>储备!A114</f>
        <v>87</v>
      </c>
      <c r="B108" s="370">
        <f>储备!B114</f>
        <v>1</v>
      </c>
      <c r="C108" s="370" t="str">
        <f>储备!C114</f>
        <v>乌恰县</v>
      </c>
      <c r="D108" s="370">
        <f>储备!D114</f>
        <v>0</v>
      </c>
      <c r="E108" s="370">
        <f>储备!E114</f>
        <v>0</v>
      </c>
      <c r="F108" s="370" t="str">
        <f>储备!F114</f>
        <v>乌恰县社会福利中心服务设施能力提升建设项目</v>
      </c>
      <c r="G108" s="370" t="str">
        <f>储备!G114</f>
        <v>提升改造社会福利中心特困供养楼、敬老院、儿童福利院及其他附属设施建设</v>
      </c>
      <c r="H108" s="370">
        <f>储备!H114</f>
        <v>1200</v>
      </c>
      <c r="I108" s="370">
        <f>储备!I114</f>
        <v>0</v>
      </c>
      <c r="J108" s="370">
        <f>储备!J114</f>
        <v>1200</v>
      </c>
      <c r="K108" s="370">
        <f>储备!K114</f>
        <v>1</v>
      </c>
      <c r="L108" s="370">
        <f>储备!L114</f>
        <v>0</v>
      </c>
      <c r="M108" s="370">
        <f>储备!M114</f>
        <v>0</v>
      </c>
      <c r="N108" s="370">
        <f>储备!N114</f>
        <v>0</v>
      </c>
      <c r="O108" s="370">
        <f>储备!O114</f>
        <v>0</v>
      </c>
      <c r="P108" s="370">
        <f>储备!P114</f>
        <v>1</v>
      </c>
      <c r="Q108" s="370">
        <f>储备!Q114</f>
        <v>0</v>
      </c>
      <c r="R108" s="370">
        <f>储备!R114</f>
        <v>0</v>
      </c>
      <c r="S108" s="370">
        <f>储备!T114</f>
        <v>0</v>
      </c>
      <c r="T108" s="370">
        <f>储备!V114</f>
        <v>0</v>
      </c>
      <c r="U108" s="370">
        <f>储备!W114</f>
        <v>0</v>
      </c>
      <c r="V108" s="370">
        <f>储备!X114</f>
        <v>0</v>
      </c>
      <c r="W108" s="370">
        <f>储备!Y114</f>
        <v>0</v>
      </c>
      <c r="X108" s="370">
        <f>储备!Z114</f>
        <v>0</v>
      </c>
      <c r="Y108" s="370">
        <f>储备!AA114</f>
        <v>0</v>
      </c>
      <c r="Z108" s="381">
        <f>储备!AB114</f>
        <v>0</v>
      </c>
      <c r="AA108" s="370">
        <f>储备!AC114</f>
        <v>0</v>
      </c>
      <c r="AB108" s="370">
        <f>储备!AD114</f>
        <v>0</v>
      </c>
      <c r="AC108" s="370">
        <f>储备!AE114</f>
        <v>0</v>
      </c>
      <c r="AD108" s="370">
        <f>储备!AF114</f>
        <v>0</v>
      </c>
      <c r="AE108" s="370">
        <f>储备!AG114</f>
        <v>0</v>
      </c>
      <c r="AF108" s="370">
        <f>储备!AH114</f>
        <v>0</v>
      </c>
      <c r="AG108" s="389">
        <f>储备!AI114</f>
        <v>44835</v>
      </c>
      <c r="AH108" s="370">
        <f>储备!AJ114</f>
        <v>0</v>
      </c>
      <c r="AI108" s="370">
        <f>储备!AK114</f>
        <v>0</v>
      </c>
      <c r="AJ108" s="370">
        <f>储备!AL114</f>
        <v>0</v>
      </c>
      <c r="AK108" s="370">
        <f>储备!AM114</f>
        <v>0</v>
      </c>
      <c r="AL108" s="370" t="e">
        <f>储备!AN114</f>
        <v>#DIV/0!</v>
      </c>
      <c r="AM108" s="370">
        <f>储备!AO114</f>
        <v>0</v>
      </c>
      <c r="AN108" s="370">
        <f>储备!AP114</f>
        <v>0</v>
      </c>
      <c r="AO108" s="370">
        <f>储备!AQ114</f>
        <v>0</v>
      </c>
      <c r="AP108" s="370">
        <f>储备!AR114</f>
        <v>0</v>
      </c>
      <c r="AQ108" s="370">
        <f>储备!AS114</f>
        <v>0</v>
      </c>
      <c r="AR108" s="370">
        <f>储备!AT114</f>
        <v>0</v>
      </c>
      <c r="AS108" s="370">
        <f>储备!AU114</f>
        <v>1200</v>
      </c>
      <c r="AT108" s="370">
        <f>储备!AV114</f>
        <v>0</v>
      </c>
      <c r="AU108" s="370">
        <f>储备!AW114</f>
        <v>0</v>
      </c>
      <c r="AV108" s="370">
        <f>储备!AX114</f>
        <v>1200</v>
      </c>
      <c r="AW108" s="370">
        <f>储备!AY114</f>
        <v>0</v>
      </c>
      <c r="AX108" s="370">
        <f>储备!AZ114</f>
        <v>0</v>
      </c>
      <c r="AY108" s="370">
        <f>储备!BA114</f>
        <v>0</v>
      </c>
      <c r="AZ108" s="370">
        <f>储备!BB114</f>
        <v>0</v>
      </c>
      <c r="BA108" s="370">
        <f>储备!BC114</f>
        <v>0</v>
      </c>
      <c r="BB108" s="370">
        <f>储备!BD114</f>
        <v>0</v>
      </c>
      <c r="BC108" s="370" t="str">
        <f>储备!BE114</f>
        <v>民政专班</v>
      </c>
      <c r="BD108" s="370" t="str">
        <f>储备!BF114</f>
        <v>州民政局</v>
      </c>
      <c r="BE108" s="370" t="str">
        <f>储备!BG114</f>
        <v>冯华</v>
      </c>
      <c r="BF108" s="370" t="str">
        <f>储备!BH114</f>
        <v>乌恰县</v>
      </c>
      <c r="BG108" s="370" t="str">
        <f>储备!BI114</f>
        <v>帕尔哈提·吐尔逊</v>
      </c>
      <c r="BH108" s="370" t="str">
        <f>储备!BJ114</f>
        <v>乌恰县民政局</v>
      </c>
      <c r="BI108" s="370" t="str">
        <f>储备!BK114</f>
        <v>塔依尔·芒苏尔</v>
      </c>
      <c r="BJ108" s="370">
        <f>储备!BL114</f>
        <v>13579570785</v>
      </c>
      <c r="BK108" s="370">
        <f>储备!BM114</f>
        <v>0</v>
      </c>
      <c r="BL108" s="370">
        <f>储备!BN114</f>
        <v>0</v>
      </c>
      <c r="BM108" s="370">
        <f>储备!BO114</f>
        <v>0</v>
      </c>
      <c r="BN108" s="370">
        <f>储备!BP114</f>
        <v>0</v>
      </c>
      <c r="BO108" s="370">
        <f>储备!BQ114</f>
        <v>0</v>
      </c>
    </row>
    <row r="109" ht="42" customHeight="1" spans="1:67">
      <c r="A109" s="370">
        <f>储备!A121</f>
        <v>93</v>
      </c>
      <c r="B109" s="370">
        <f>储备!B121</f>
        <v>1</v>
      </c>
      <c r="C109" s="370" t="str">
        <f>储备!C121</f>
        <v>乌恰县</v>
      </c>
      <c r="D109" s="370">
        <f>储备!D121</f>
        <v>0</v>
      </c>
      <c r="E109" s="370">
        <f>储备!E121</f>
        <v>0</v>
      </c>
      <c r="F109" s="370" t="str">
        <f>储备!F121</f>
        <v>克州乌恰县玉其塔什草原景区旅游服务换乘中心配套建设项目</v>
      </c>
      <c r="G109" s="370" t="str">
        <f>储备!G121</f>
        <v>新建景区导览系统及配套附属设施建设</v>
      </c>
      <c r="H109" s="370">
        <f>储备!H121</f>
        <v>1300</v>
      </c>
      <c r="I109" s="370">
        <f>储备!I121</f>
        <v>0</v>
      </c>
      <c r="J109" s="370">
        <f>储备!J121</f>
        <v>1300</v>
      </c>
      <c r="K109" s="370">
        <f>储备!K121</f>
        <v>1</v>
      </c>
      <c r="L109" s="370">
        <f>储备!L121</f>
        <v>1</v>
      </c>
      <c r="M109" s="370">
        <f>储备!M121</f>
        <v>1</v>
      </c>
      <c r="N109" s="370">
        <f>储备!N121</f>
        <v>1</v>
      </c>
      <c r="O109" s="370">
        <f>储备!O121</f>
        <v>1</v>
      </c>
      <c r="P109" s="370">
        <f>储备!P121</f>
        <v>0</v>
      </c>
      <c r="Q109" s="370">
        <f>储备!Q121</f>
        <v>1</v>
      </c>
      <c r="R109" s="370">
        <f>储备!R121</f>
        <v>0</v>
      </c>
      <c r="S109" s="370">
        <f>储备!T121</f>
        <v>0</v>
      </c>
      <c r="T109" s="370">
        <f>储备!V121</f>
        <v>1</v>
      </c>
      <c r="U109" s="370">
        <f>储备!W121</f>
        <v>1300</v>
      </c>
      <c r="V109" s="370">
        <f>储备!X121</f>
        <v>1300</v>
      </c>
      <c r="W109" s="370">
        <f>储备!Y121</f>
        <v>0</v>
      </c>
      <c r="X109" s="370">
        <f>储备!Z121</f>
        <v>0</v>
      </c>
      <c r="Y109" s="370">
        <f>储备!AA121</f>
        <v>0</v>
      </c>
      <c r="Z109" s="381">
        <f>储备!AB121</f>
        <v>0</v>
      </c>
      <c r="AA109" s="370">
        <f>储备!AC121</f>
        <v>0</v>
      </c>
      <c r="AB109" s="370">
        <f>储备!AD121</f>
        <v>0</v>
      </c>
      <c r="AC109" s="370">
        <f>储备!AE121</f>
        <v>0</v>
      </c>
      <c r="AD109" s="370">
        <f>储备!AF121</f>
        <v>0</v>
      </c>
      <c r="AE109" s="370">
        <f>储备!AG121</f>
        <v>0</v>
      </c>
      <c r="AF109" s="370">
        <f>储备!AH121</f>
        <v>0</v>
      </c>
      <c r="AG109" s="389">
        <f>储备!AI121</f>
        <v>44835</v>
      </c>
      <c r="AH109" s="370">
        <f>储备!AJ121</f>
        <v>0</v>
      </c>
      <c r="AI109" s="370">
        <f>储备!AK121</f>
        <v>0</v>
      </c>
      <c r="AJ109" s="370">
        <f>储备!AL121</f>
        <v>0</v>
      </c>
      <c r="AK109" s="370">
        <f>储备!AM121</f>
        <v>0</v>
      </c>
      <c r="AL109" s="370" t="e">
        <f>储备!AN121</f>
        <v>#DIV/0!</v>
      </c>
      <c r="AM109" s="370" t="str">
        <f>储备!AO121</f>
        <v>申请专项债项目国家双库通过，6月17日招标完成，待资金到位后，签订合同。</v>
      </c>
      <c r="AN109" s="370">
        <f>储备!AP121</f>
        <v>0</v>
      </c>
      <c r="AO109" s="370">
        <f>储备!AQ121</f>
        <v>0</v>
      </c>
      <c r="AP109" s="370">
        <f>储备!AR121</f>
        <v>0</v>
      </c>
      <c r="AQ109" s="370">
        <f>储备!AS121</f>
        <v>0</v>
      </c>
      <c r="AR109" s="370">
        <f>储备!AT121</f>
        <v>0</v>
      </c>
      <c r="AS109" s="370">
        <f>储备!AU121</f>
        <v>1300</v>
      </c>
      <c r="AT109" s="370">
        <f>储备!AV121</f>
        <v>0</v>
      </c>
      <c r="AU109" s="370">
        <f>储备!AW121</f>
        <v>0</v>
      </c>
      <c r="AV109" s="370">
        <f>储备!AX121</f>
        <v>300</v>
      </c>
      <c r="AW109" s="370">
        <f>储备!AY121</f>
        <v>0</v>
      </c>
      <c r="AX109" s="370">
        <f>储备!AZ121</f>
        <v>0</v>
      </c>
      <c r="AY109" s="370">
        <f>储备!BA121</f>
        <v>1000</v>
      </c>
      <c r="AZ109" s="370">
        <f>储备!BB121</f>
        <v>0</v>
      </c>
      <c r="BA109" s="370">
        <f>储备!BC121</f>
        <v>0</v>
      </c>
      <c r="BB109" s="370">
        <f>储备!BD121</f>
        <v>0</v>
      </c>
      <c r="BC109" s="370" t="str">
        <f>储备!BE121</f>
        <v>文化体育旅游专班</v>
      </c>
      <c r="BD109" s="370" t="str">
        <f>储备!BF121</f>
        <v>州文旅局</v>
      </c>
      <c r="BE109" s="370" t="str">
        <f>储备!BG121</f>
        <v>马中阳</v>
      </c>
      <c r="BF109" s="370" t="str">
        <f>储备!BH121</f>
        <v>乌恰县</v>
      </c>
      <c r="BG109" s="370" t="str">
        <f>储备!BI121</f>
        <v>房树江</v>
      </c>
      <c r="BH109" s="370" t="str">
        <f>储备!BJ121</f>
        <v>乌恰县文旅局</v>
      </c>
      <c r="BI109" s="370" t="str">
        <f>储备!BK121</f>
        <v>阿丽娅·艾尼瓦尔</v>
      </c>
      <c r="BJ109" s="370">
        <f>储备!BL121</f>
        <v>15719021555</v>
      </c>
      <c r="BK109" s="370">
        <f>储备!BM121</f>
        <v>0</v>
      </c>
      <c r="BL109" s="370">
        <f>储备!BN121</f>
        <v>0</v>
      </c>
      <c r="BM109" s="370">
        <f>储备!BO121</f>
        <v>0</v>
      </c>
      <c r="BN109" s="370">
        <f>储备!BP121</f>
        <v>0</v>
      </c>
      <c r="BO109" s="370" t="str">
        <f>储备!BQ121</f>
        <v>5.24日新建转储备</v>
      </c>
    </row>
    <row r="110" ht="42" customHeight="1" spans="1:67">
      <c r="A110" s="370">
        <f>储备!A188</f>
        <v>150</v>
      </c>
      <c r="B110" s="370">
        <f>储备!B188</f>
        <v>1</v>
      </c>
      <c r="C110" s="370" t="str">
        <f>储备!C188</f>
        <v>乌恰县</v>
      </c>
      <c r="D110" s="370">
        <f>储备!D188</f>
        <v>0</v>
      </c>
      <c r="E110" s="370">
        <f>储备!E188</f>
        <v>0</v>
      </c>
      <c r="F110" s="370" t="str">
        <f>储备!F188</f>
        <v>2022年新建乌恰波斯坦南加油加气站工程</v>
      </c>
      <c r="G110" s="370" t="str">
        <f>储备!G188</f>
        <v>新建站房139.54平方米，新建加油罩棚投影面积152平方米，配套建设等。</v>
      </c>
      <c r="H110" s="370">
        <f>储备!H188</f>
        <v>1440</v>
      </c>
      <c r="I110" s="370">
        <f>储备!I188</f>
        <v>0</v>
      </c>
      <c r="J110" s="370">
        <f>储备!J188</f>
        <v>1440</v>
      </c>
      <c r="K110" s="370">
        <f>储备!K188</f>
        <v>1</v>
      </c>
      <c r="L110" s="370">
        <f>储备!L188</f>
        <v>1</v>
      </c>
      <c r="M110" s="370">
        <f>储备!M188</f>
        <v>1</v>
      </c>
      <c r="N110" s="370">
        <f>储备!N188</f>
        <v>1</v>
      </c>
      <c r="O110" s="370">
        <f>储备!O188</f>
        <v>1</v>
      </c>
      <c r="P110" s="370">
        <f>储备!P188</f>
        <v>0</v>
      </c>
      <c r="Q110" s="370">
        <f>储备!Q188</f>
        <v>1</v>
      </c>
      <c r="R110" s="370">
        <f>储备!R188</f>
        <v>0</v>
      </c>
      <c r="S110" s="370">
        <f>储备!T188</f>
        <v>0</v>
      </c>
      <c r="T110" s="370">
        <f>储备!V188</f>
        <v>0</v>
      </c>
      <c r="U110" s="370">
        <f>储备!W188</f>
        <v>1440</v>
      </c>
      <c r="V110" s="370">
        <f>储备!X188</f>
        <v>1440</v>
      </c>
      <c r="W110" s="370">
        <f>储备!Y188</f>
        <v>0</v>
      </c>
      <c r="X110" s="370">
        <f>储备!Z188</f>
        <v>0</v>
      </c>
      <c r="Y110" s="370">
        <f>储备!AA188</f>
        <v>0</v>
      </c>
      <c r="Z110" s="381">
        <f>储备!AB188</f>
        <v>0</v>
      </c>
      <c r="AA110" s="370">
        <f>储备!AC188</f>
        <v>0</v>
      </c>
      <c r="AB110" s="370">
        <f>储备!AD188</f>
        <v>0</v>
      </c>
      <c r="AC110" s="370">
        <f>储备!AE188</f>
        <v>0</v>
      </c>
      <c r="AD110" s="370">
        <f>储备!AF188</f>
        <v>0</v>
      </c>
      <c r="AE110" s="370">
        <f>储备!AG188</f>
        <v>0</v>
      </c>
      <c r="AF110" s="370">
        <f>储备!AH188</f>
        <v>0</v>
      </c>
      <c r="AG110" s="389">
        <f>储备!AI188</f>
        <v>44835</v>
      </c>
      <c r="AH110" s="370">
        <f>储备!AJ188</f>
        <v>0</v>
      </c>
      <c r="AI110" s="370">
        <f>储备!AK188</f>
        <v>0</v>
      </c>
      <c r="AJ110" s="370">
        <f>储备!AL188</f>
        <v>0</v>
      </c>
      <c r="AK110" s="370">
        <f>储备!AM188</f>
        <v>0</v>
      </c>
      <c r="AL110" s="370" t="e">
        <f>储备!AN188</f>
        <v>#DIV/0!</v>
      </c>
      <c r="AM110" s="370" t="str">
        <f>储备!AO188</f>
        <v>计划10月20日开工。</v>
      </c>
      <c r="AN110" s="370">
        <f>储备!AP188</f>
        <v>0</v>
      </c>
      <c r="AO110" s="370">
        <f>储备!AQ188</f>
        <v>0</v>
      </c>
      <c r="AP110" s="370">
        <f>储备!AR188</f>
        <v>0</v>
      </c>
      <c r="AQ110" s="370">
        <f>储备!AS188</f>
        <v>0</v>
      </c>
      <c r="AR110" s="370">
        <f>储备!AT188</f>
        <v>0</v>
      </c>
      <c r="AS110" s="370">
        <f>储备!AU188</f>
        <v>1440</v>
      </c>
      <c r="AT110" s="370">
        <f>储备!AV188</f>
        <v>0</v>
      </c>
      <c r="AU110" s="370">
        <f>储备!AW188</f>
        <v>0</v>
      </c>
      <c r="AV110" s="370">
        <f>储备!AX188</f>
        <v>0</v>
      </c>
      <c r="AW110" s="370">
        <f>储备!AY188</f>
        <v>0</v>
      </c>
      <c r="AX110" s="370">
        <f>储备!AZ188</f>
        <v>0</v>
      </c>
      <c r="AY110" s="370">
        <f>储备!BA188</f>
        <v>0</v>
      </c>
      <c r="AZ110" s="370">
        <f>储备!BB188</f>
        <v>0</v>
      </c>
      <c r="BA110" s="370">
        <f>储备!BC188</f>
        <v>1440</v>
      </c>
      <c r="BB110" s="370">
        <f>储备!BD188</f>
        <v>0</v>
      </c>
      <c r="BC110" s="370" t="str">
        <f>储备!BE188</f>
        <v>产业专班</v>
      </c>
      <c r="BD110" s="370" t="str">
        <f>储备!BF188</f>
        <v>州工信局</v>
      </c>
      <c r="BE110" s="370" t="str">
        <f>储备!BG188</f>
        <v>刘鹏</v>
      </c>
      <c r="BF110" s="370" t="str">
        <f>储备!BH188</f>
        <v>乌恰县</v>
      </c>
      <c r="BG110" s="370" t="str">
        <f>储备!BI188</f>
        <v>杜鹏</v>
      </c>
      <c r="BH110" s="370" t="str">
        <f>储备!BJ188</f>
        <v>乌恰县商信局</v>
      </c>
      <c r="BI110" s="370" t="str">
        <f>储备!BK188</f>
        <v>谢恒勤</v>
      </c>
      <c r="BJ110" s="370">
        <f>储备!BL188</f>
        <v>13899493969</v>
      </c>
      <c r="BK110" s="370">
        <f>储备!BM188</f>
        <v>0</v>
      </c>
      <c r="BL110" s="370">
        <f>储备!BN188</f>
        <v>0</v>
      </c>
      <c r="BM110" s="370">
        <f>储备!BO188</f>
        <v>0</v>
      </c>
      <c r="BN110" s="370">
        <f>储备!BP188</f>
        <v>0</v>
      </c>
      <c r="BO110" s="370" t="str">
        <f>储备!BQ188</f>
        <v>8.29日调整</v>
      </c>
    </row>
    <row r="111" ht="42" customHeight="1" spans="1:67">
      <c r="A111" s="370">
        <f>储备!A122</f>
        <v>94</v>
      </c>
      <c r="B111" s="370">
        <f>储备!B122</f>
        <v>1</v>
      </c>
      <c r="C111" s="370" t="str">
        <f>储备!C122</f>
        <v>乌恰县</v>
      </c>
      <c r="D111" s="370">
        <f>储备!D122</f>
        <v>0</v>
      </c>
      <c r="E111" s="370">
        <f>储备!E122</f>
        <v>0</v>
      </c>
      <c r="F111" s="370" t="str">
        <f>储备!F122</f>
        <v>乌恰县两山交汇旅游景点建设项目</v>
      </c>
      <c r="G111" s="370" t="str">
        <f>储备!G122</f>
        <v>两山交汇地理标志景观、步行栈道、停车场、游客服务中心、旅游厕所等附属设施建设</v>
      </c>
      <c r="H111" s="370">
        <f>储备!H122</f>
        <v>5300</v>
      </c>
      <c r="I111" s="370">
        <f>储备!I122</f>
        <v>0</v>
      </c>
      <c r="J111" s="370">
        <f>储备!J122</f>
        <v>2300</v>
      </c>
      <c r="K111" s="370">
        <f>储备!K122</f>
        <v>1</v>
      </c>
      <c r="L111" s="370">
        <f>储备!L122</f>
        <v>1</v>
      </c>
      <c r="M111" s="370">
        <f>储备!M122</f>
        <v>1</v>
      </c>
      <c r="N111" s="370">
        <f>储备!N122</f>
        <v>1</v>
      </c>
      <c r="O111" s="370">
        <f>储备!O122</f>
        <v>1</v>
      </c>
      <c r="P111" s="370">
        <f>储备!P122</f>
        <v>0</v>
      </c>
      <c r="Q111" s="370">
        <f>储备!Q122</f>
        <v>1</v>
      </c>
      <c r="R111" s="370">
        <f>储备!R122</f>
        <v>0</v>
      </c>
      <c r="S111" s="370">
        <f>储备!T122</f>
        <v>0</v>
      </c>
      <c r="T111" s="370">
        <f>储备!V122</f>
        <v>1</v>
      </c>
      <c r="U111" s="370">
        <f>储备!W122</f>
        <v>2300</v>
      </c>
      <c r="V111" s="370">
        <f>储备!X122</f>
        <v>2300</v>
      </c>
      <c r="W111" s="370">
        <f>储备!Y122</f>
        <v>0</v>
      </c>
      <c r="X111" s="370">
        <f>储备!Z122</f>
        <v>2300</v>
      </c>
      <c r="Y111" s="370">
        <f>储备!AA122</f>
        <v>10</v>
      </c>
      <c r="Z111" s="381">
        <f>储备!AB122</f>
        <v>0.00434782608695652</v>
      </c>
      <c r="AA111" s="370">
        <f>储备!AC122</f>
        <v>0</v>
      </c>
      <c r="AB111" s="370">
        <f>储备!AD122</f>
        <v>0</v>
      </c>
      <c r="AC111" s="370">
        <f>储备!AE122</f>
        <v>0</v>
      </c>
      <c r="AD111" s="370">
        <f>储备!AF122</f>
        <v>0</v>
      </c>
      <c r="AE111" s="370">
        <f>储备!AG122</f>
        <v>1725</v>
      </c>
      <c r="AF111" s="370">
        <f>储备!AH122</f>
        <v>-1715</v>
      </c>
      <c r="AG111" s="389">
        <f>储备!AI122</f>
        <v>44798</v>
      </c>
      <c r="AH111" s="370">
        <f>储备!AJ122</f>
        <v>1</v>
      </c>
      <c r="AI111" s="370">
        <f>储备!AK122</f>
        <v>0</v>
      </c>
      <c r="AJ111" s="370">
        <f>储备!AL122</f>
        <v>0</v>
      </c>
      <c r="AK111" s="370">
        <f>储备!AM122</f>
        <v>0</v>
      </c>
      <c r="AL111" s="370" t="e">
        <f>储备!AN122</f>
        <v>#DIV/0!</v>
      </c>
      <c r="AM111" s="370" t="str">
        <f>储备!AO122</f>
        <v>2021年到位专项债资金3000万元，2021年8月1日开工建设。续建项目正在施工。</v>
      </c>
      <c r="AN111" s="370">
        <f>储备!AP122</f>
        <v>0</v>
      </c>
      <c r="AO111" s="370">
        <f>储备!AQ122</f>
        <v>0</v>
      </c>
      <c r="AP111" s="370">
        <f>储备!AR122</f>
        <v>0</v>
      </c>
      <c r="AQ111" s="370">
        <f>储备!AS122</f>
        <v>0</v>
      </c>
      <c r="AR111" s="370">
        <f>储备!AT122</f>
        <v>0</v>
      </c>
      <c r="AS111" s="370">
        <f>储备!AU122</f>
        <v>2300</v>
      </c>
      <c r="AT111" s="370">
        <f>储备!AV122</f>
        <v>0</v>
      </c>
      <c r="AU111" s="370">
        <f>储备!AW122</f>
        <v>0</v>
      </c>
      <c r="AV111" s="370">
        <f>储备!AX122</f>
        <v>2300</v>
      </c>
      <c r="AW111" s="370">
        <f>储备!AY122</f>
        <v>0</v>
      </c>
      <c r="AX111" s="370">
        <f>储备!AZ122</f>
        <v>0</v>
      </c>
      <c r="AY111" s="370">
        <f>储备!BA122</f>
        <v>0</v>
      </c>
      <c r="AZ111" s="370">
        <f>储备!BB122</f>
        <v>0</v>
      </c>
      <c r="BA111" s="370">
        <f>储备!BC122</f>
        <v>0</v>
      </c>
      <c r="BB111" s="370">
        <f>储备!BD122</f>
        <v>0</v>
      </c>
      <c r="BC111" s="370" t="str">
        <f>储备!BE122</f>
        <v>文化体育旅游专班</v>
      </c>
      <c r="BD111" s="370" t="str">
        <f>储备!BF122</f>
        <v>州文旅局</v>
      </c>
      <c r="BE111" s="370" t="str">
        <f>储备!BG122</f>
        <v>马中阳</v>
      </c>
      <c r="BF111" s="370" t="str">
        <f>储备!BH122</f>
        <v>乌恰县</v>
      </c>
      <c r="BG111" s="370" t="str">
        <f>储备!BI122</f>
        <v>房树江</v>
      </c>
      <c r="BH111" s="370" t="str">
        <f>储备!BJ122</f>
        <v>乌恰县文旅局</v>
      </c>
      <c r="BI111" s="370" t="str">
        <f>储备!BK122</f>
        <v>阿丽娅·艾尼瓦尔</v>
      </c>
      <c r="BJ111" s="370">
        <f>储备!BL122</f>
        <v>15719021555</v>
      </c>
      <c r="BK111" s="370">
        <f>储备!BM122</f>
        <v>0</v>
      </c>
      <c r="BL111" s="370">
        <f>储备!BN122</f>
        <v>0</v>
      </c>
      <c r="BM111" s="370">
        <f>储备!BO122</f>
        <v>0</v>
      </c>
      <c r="BN111" s="370">
        <f>储备!BP122</f>
        <v>0</v>
      </c>
      <c r="BO111" s="370">
        <f>储备!BQ122</f>
        <v>0</v>
      </c>
    </row>
    <row r="112" ht="42" customHeight="1" spans="1:67">
      <c r="A112" s="370">
        <f>储备!A123</f>
        <v>95</v>
      </c>
      <c r="B112" s="370">
        <f>储备!B123</f>
        <v>1</v>
      </c>
      <c r="C112" s="370" t="str">
        <f>储备!C123</f>
        <v>乌恰县</v>
      </c>
      <c r="D112" s="370">
        <f>储备!D123</f>
        <v>0</v>
      </c>
      <c r="E112" s="370">
        <f>储备!E123</f>
        <v>0</v>
      </c>
      <c r="F112" s="370" t="str">
        <f>储备!F123</f>
        <v>乌恰县游客服务中心建设项目</v>
      </c>
      <c r="G112" s="370" t="str">
        <f>储备!G123</f>
        <v>总建筑面积为9833.05平方米及相关配套设施</v>
      </c>
      <c r="H112" s="370">
        <f>储备!H123</f>
        <v>8300</v>
      </c>
      <c r="I112" s="370">
        <f>储备!I123</f>
        <v>0</v>
      </c>
      <c r="J112" s="370">
        <f>储备!J123</f>
        <v>4300</v>
      </c>
      <c r="K112" s="370">
        <f>储备!K123</f>
        <v>1</v>
      </c>
      <c r="L112" s="370">
        <f>储备!L123</f>
        <v>1</v>
      </c>
      <c r="M112" s="370">
        <f>储备!M123</f>
        <v>1</v>
      </c>
      <c r="N112" s="370">
        <f>储备!N123</f>
        <v>1</v>
      </c>
      <c r="O112" s="370">
        <f>储备!O123</f>
        <v>1</v>
      </c>
      <c r="P112" s="370">
        <f>储备!P123</f>
        <v>0</v>
      </c>
      <c r="Q112" s="370">
        <f>储备!Q123</f>
        <v>1</v>
      </c>
      <c r="R112" s="370">
        <f>储备!R123</f>
        <v>0</v>
      </c>
      <c r="S112" s="370">
        <f>储备!T123</f>
        <v>0</v>
      </c>
      <c r="T112" s="370">
        <f>储备!V123</f>
        <v>1</v>
      </c>
      <c r="U112" s="370">
        <f>储备!W123</f>
        <v>4300</v>
      </c>
      <c r="V112" s="370">
        <f>储备!X123</f>
        <v>4300</v>
      </c>
      <c r="W112" s="370">
        <f>储备!Y123</f>
        <v>0</v>
      </c>
      <c r="X112" s="370">
        <f>储备!Z123</f>
        <v>4300</v>
      </c>
      <c r="Y112" s="370">
        <f>储备!AA123</f>
        <v>10</v>
      </c>
      <c r="Z112" s="381">
        <f>储备!AB123</f>
        <v>0.00232558139534884</v>
      </c>
      <c r="AA112" s="370">
        <f>储备!AC123</f>
        <v>0</v>
      </c>
      <c r="AB112" s="370">
        <f>储备!AD123</f>
        <v>0</v>
      </c>
      <c r="AC112" s="370">
        <f>储备!AE123</f>
        <v>0</v>
      </c>
      <c r="AD112" s="370">
        <f>储备!AF123</f>
        <v>0</v>
      </c>
      <c r="AE112" s="370">
        <f>储备!AG123</f>
        <v>3225</v>
      </c>
      <c r="AF112" s="370">
        <f>储备!AH123</f>
        <v>-3215</v>
      </c>
      <c r="AG112" s="389">
        <f>储备!AI123</f>
        <v>44798</v>
      </c>
      <c r="AH112" s="370">
        <f>储备!AJ123</f>
        <v>1</v>
      </c>
      <c r="AI112" s="370">
        <f>储备!AK123</f>
        <v>0</v>
      </c>
      <c r="AJ112" s="370">
        <f>储备!AL123</f>
        <v>0</v>
      </c>
      <c r="AK112" s="370">
        <f>储备!AM123</f>
        <v>0</v>
      </c>
      <c r="AL112" s="370" t="e">
        <f>储备!AN123</f>
        <v>#DIV/0!</v>
      </c>
      <c r="AM112" s="370" t="str">
        <f>储备!AO123</f>
        <v>2021年到位专项债资金4000万元，2021年10月1日开工建设。续建项目正在施工。</v>
      </c>
      <c r="AN112" s="370">
        <f>储备!AP123</f>
        <v>0</v>
      </c>
      <c r="AO112" s="370">
        <f>储备!AQ123</f>
        <v>0</v>
      </c>
      <c r="AP112" s="370">
        <f>储备!AR123</f>
        <v>0</v>
      </c>
      <c r="AQ112" s="370">
        <f>储备!AS123</f>
        <v>0</v>
      </c>
      <c r="AR112" s="370">
        <f>储备!AT123</f>
        <v>0</v>
      </c>
      <c r="AS112" s="370">
        <f>储备!AU123</f>
        <v>4300</v>
      </c>
      <c r="AT112" s="370">
        <f>储备!AV123</f>
        <v>0</v>
      </c>
      <c r="AU112" s="370">
        <f>储备!AW123</f>
        <v>0</v>
      </c>
      <c r="AV112" s="370">
        <f>储备!AX123</f>
        <v>4300</v>
      </c>
      <c r="AW112" s="370">
        <f>储备!AY123</f>
        <v>0</v>
      </c>
      <c r="AX112" s="370">
        <f>储备!AZ123</f>
        <v>0</v>
      </c>
      <c r="AY112" s="370">
        <f>储备!BA123</f>
        <v>0</v>
      </c>
      <c r="AZ112" s="370">
        <f>储备!BB123</f>
        <v>0</v>
      </c>
      <c r="BA112" s="370">
        <f>储备!BC123</f>
        <v>0</v>
      </c>
      <c r="BB112" s="370">
        <f>储备!BD123</f>
        <v>0</v>
      </c>
      <c r="BC112" s="370" t="str">
        <f>储备!BE123</f>
        <v>文化体育旅游专班</v>
      </c>
      <c r="BD112" s="370" t="str">
        <f>储备!BF123</f>
        <v>州文旅局</v>
      </c>
      <c r="BE112" s="370" t="str">
        <f>储备!BG123</f>
        <v>马中阳</v>
      </c>
      <c r="BF112" s="370" t="str">
        <f>储备!BH123</f>
        <v>乌恰县</v>
      </c>
      <c r="BG112" s="370" t="str">
        <f>储备!BI123</f>
        <v>房树江</v>
      </c>
      <c r="BH112" s="370" t="str">
        <f>储备!BJ123</f>
        <v>乌恰县文旅局</v>
      </c>
      <c r="BI112" s="370" t="str">
        <f>储备!BK123</f>
        <v>阿丽娅·艾尼瓦尔</v>
      </c>
      <c r="BJ112" s="370">
        <f>储备!BL123</f>
        <v>15719021555</v>
      </c>
      <c r="BK112" s="370">
        <f>储备!BM123</f>
        <v>0</v>
      </c>
      <c r="BL112" s="370">
        <f>储备!BN123</f>
        <v>0</v>
      </c>
      <c r="BM112" s="370">
        <f>储备!BO123</f>
        <v>0</v>
      </c>
      <c r="BN112" s="370">
        <f>储备!BP123</f>
        <v>0</v>
      </c>
      <c r="BO112" s="370">
        <f>储备!BQ123</f>
        <v>0</v>
      </c>
    </row>
    <row r="113" ht="42" customHeight="1" spans="1:67">
      <c r="A113" s="370">
        <f>储备!A124</f>
        <v>96</v>
      </c>
      <c r="B113" s="370">
        <f>储备!B124</f>
        <v>1</v>
      </c>
      <c r="C113" s="370" t="str">
        <f>储备!C124</f>
        <v>乌恰县</v>
      </c>
      <c r="D113" s="370">
        <f>储备!D124</f>
        <v>1</v>
      </c>
      <c r="E113" s="370">
        <f>储备!E124</f>
        <v>3600</v>
      </c>
      <c r="F113" s="370" t="str">
        <f>储备!F124</f>
        <v>乌恰县玛纳斯公园提升打造建设项目（二期）</v>
      </c>
      <c r="G113" s="370" t="str">
        <f>储备!G124</f>
        <v>建设面积148591平方米，新建公厕两栋、停车场、入口广场及配套管网设备，花海打造（乔、灌、花草种植）、换填种植土157556平方米</v>
      </c>
      <c r="H113" s="370">
        <f>储备!H124</f>
        <v>5180</v>
      </c>
      <c r="I113" s="370">
        <f>储备!I124</f>
        <v>0</v>
      </c>
      <c r="J113" s="370">
        <f>储备!J124</f>
        <v>5180</v>
      </c>
      <c r="K113" s="370">
        <f>储备!K124</f>
        <v>1</v>
      </c>
      <c r="L113" s="370">
        <f>储备!L124</f>
        <v>1</v>
      </c>
      <c r="M113" s="370">
        <f>储备!M124</f>
        <v>1</v>
      </c>
      <c r="N113" s="370">
        <f>储备!N124</f>
        <v>1</v>
      </c>
      <c r="O113" s="370">
        <f>储备!O124</f>
        <v>1</v>
      </c>
      <c r="P113" s="370">
        <f>储备!P124</f>
        <v>0</v>
      </c>
      <c r="Q113" s="370">
        <f>储备!Q124</f>
        <v>1</v>
      </c>
      <c r="R113" s="370">
        <f>储备!R124</f>
        <v>0</v>
      </c>
      <c r="S113" s="370">
        <f>储备!T124</f>
        <v>1</v>
      </c>
      <c r="T113" s="370">
        <f>储备!V124</f>
        <v>0</v>
      </c>
      <c r="U113" s="370">
        <f>储备!W124</f>
        <v>5180</v>
      </c>
      <c r="V113" s="370">
        <f>储备!X124</f>
        <v>5180</v>
      </c>
      <c r="W113" s="370">
        <f>储备!Y124</f>
        <v>0.000193050193050193</v>
      </c>
      <c r="X113" s="370">
        <f>储备!Z124</f>
        <v>0</v>
      </c>
      <c r="Y113" s="370">
        <f>储备!AA124</f>
        <v>0</v>
      </c>
      <c r="Z113" s="381">
        <f>储备!AB124</f>
        <v>0</v>
      </c>
      <c r="AA113" s="370">
        <f>储备!AC124</f>
        <v>0</v>
      </c>
      <c r="AB113" s="370">
        <f>储备!AD124</f>
        <v>0</v>
      </c>
      <c r="AC113" s="370">
        <f>储备!AE124</f>
        <v>0</v>
      </c>
      <c r="AD113" s="370">
        <f>储备!AF124</f>
        <v>0</v>
      </c>
      <c r="AE113" s="370">
        <f>储备!AG124</f>
        <v>0</v>
      </c>
      <c r="AF113" s="370">
        <f>储备!AH124</f>
        <v>0</v>
      </c>
      <c r="AG113" s="389">
        <f>储备!AI124</f>
        <v>44870</v>
      </c>
      <c r="AH113" s="370">
        <f>储备!AJ124</f>
        <v>0</v>
      </c>
      <c r="AI113" s="370">
        <f>储备!AK124</f>
        <v>0</v>
      </c>
      <c r="AJ113" s="370">
        <f>储备!AL124</f>
        <v>0</v>
      </c>
      <c r="AK113" s="370">
        <f>储备!AM124</f>
        <v>0</v>
      </c>
      <c r="AL113" s="370" t="e">
        <f>储备!AN124</f>
        <v>#DIV/0!</v>
      </c>
      <c r="AM113" s="370" t="str">
        <f>储备!AO124</f>
        <v>10月18日招标。10月底开工进场。</v>
      </c>
      <c r="AN113" s="370">
        <f>储备!AP124</f>
        <v>0</v>
      </c>
      <c r="AO113" s="370">
        <f>储备!AQ124</f>
        <v>0</v>
      </c>
      <c r="AP113" s="370" t="str">
        <f>储备!AR124</f>
        <v>产业资金到位3623万元，企业自筹1580万元</v>
      </c>
      <c r="AQ113" s="370">
        <f>储备!AS124</f>
        <v>0</v>
      </c>
      <c r="AR113" s="370">
        <f>储备!AT124</f>
        <v>0</v>
      </c>
      <c r="AS113" s="370">
        <f>储备!AU124</f>
        <v>5180</v>
      </c>
      <c r="AT113" s="370">
        <f>储备!AV124</f>
        <v>0</v>
      </c>
      <c r="AU113" s="370">
        <f>储备!AW124</f>
        <v>0</v>
      </c>
      <c r="AV113" s="370">
        <f>储备!AX124</f>
        <v>0</v>
      </c>
      <c r="AW113" s="370">
        <f>储备!AY124</f>
        <v>0</v>
      </c>
      <c r="AX113" s="370">
        <f>储备!AZ124</f>
        <v>0</v>
      </c>
      <c r="AY113" s="370">
        <f>储备!BA124</f>
        <v>0</v>
      </c>
      <c r="AZ113" s="370">
        <f>储备!BB124</f>
        <v>0</v>
      </c>
      <c r="BA113" s="370">
        <f>储备!BC124</f>
        <v>5180</v>
      </c>
      <c r="BB113" s="370">
        <f>储备!BD124</f>
        <v>0</v>
      </c>
      <c r="BC113" s="370" t="str">
        <f>储备!BE124</f>
        <v>文化体育旅游专班</v>
      </c>
      <c r="BD113" s="370" t="str">
        <f>储备!BF124</f>
        <v>州文旅局</v>
      </c>
      <c r="BE113" s="370" t="str">
        <f>储备!BG124</f>
        <v>马中阳</v>
      </c>
      <c r="BF113" s="370" t="str">
        <f>储备!BH124</f>
        <v>乌恰县</v>
      </c>
      <c r="BG113" s="370" t="str">
        <f>储备!BI124</f>
        <v>房树江</v>
      </c>
      <c r="BH113" s="370" t="str">
        <f>储备!BJ124</f>
        <v>乌恰县文旅局</v>
      </c>
      <c r="BI113" s="370" t="str">
        <f>储备!BK124</f>
        <v>阿丽娅·艾尼瓦尔</v>
      </c>
      <c r="BJ113" s="370">
        <f>储备!BL124</f>
        <v>15719021555</v>
      </c>
      <c r="BK113" s="370" t="str">
        <f>储备!BM124</f>
        <v>企业：乌恰县最西部旅游投资开发有限责任公司</v>
      </c>
      <c r="BL113" s="370">
        <f>储备!BN124</f>
        <v>0</v>
      </c>
      <c r="BM113" s="370">
        <f>储备!BO124</f>
        <v>0</v>
      </c>
      <c r="BN113" s="370">
        <f>储备!BP124</f>
        <v>0</v>
      </c>
      <c r="BO113" s="370" t="str">
        <f>储备!BQ124</f>
        <v>8.29日调整</v>
      </c>
    </row>
    <row r="114" ht="42" customHeight="1" spans="1:67">
      <c r="A114" s="370">
        <f>储备!A82</f>
        <v>59</v>
      </c>
      <c r="B114" s="370">
        <f>储备!B82</f>
        <v>1</v>
      </c>
      <c r="C114" s="370" t="str">
        <f>储备!C82</f>
        <v>乌恰县</v>
      </c>
      <c r="D114" s="370">
        <f>储备!D82</f>
        <v>1</v>
      </c>
      <c r="E114" s="370">
        <f>储备!E82</f>
        <v>25000</v>
      </c>
      <c r="F114" s="370" t="str">
        <f>储备!F82</f>
        <v>龙源乌恰5万KW/20万KWH储能配套20万KW风电市场化并网项目</v>
      </c>
      <c r="G114" s="370" t="str">
        <f>储备!G82</f>
        <v>220KW升压站一座，装机容量为20万千瓦风电机组，配套5万千瓦/20万千瓦时储能系统。</v>
      </c>
      <c r="H114" s="370">
        <f>储备!H82</f>
        <v>127126</v>
      </c>
      <c r="I114" s="370">
        <f>储备!I82</f>
        <v>0</v>
      </c>
      <c r="J114" s="370">
        <f>储备!J82</f>
        <v>52000</v>
      </c>
      <c r="K114" s="370">
        <f>储备!K82</f>
        <v>1</v>
      </c>
      <c r="L114" s="370">
        <f>储备!L82</f>
        <v>0</v>
      </c>
      <c r="M114" s="370">
        <f>储备!M82</f>
        <v>0</v>
      </c>
      <c r="N114" s="370">
        <f>储备!N82</f>
        <v>0</v>
      </c>
      <c r="O114" s="370">
        <f>储备!O82</f>
        <v>1</v>
      </c>
      <c r="P114" s="370">
        <f>储备!P82</f>
        <v>0</v>
      </c>
      <c r="Q114" s="370">
        <f>储备!Q82</f>
        <v>1</v>
      </c>
      <c r="R114" s="370">
        <f>储备!R82</f>
        <v>0</v>
      </c>
      <c r="S114" s="370">
        <f>储备!T82</f>
        <v>0</v>
      </c>
      <c r="T114" s="370">
        <f>储备!V82</f>
        <v>1</v>
      </c>
      <c r="U114" s="370">
        <f>储备!W82</f>
        <v>52000</v>
      </c>
      <c r="V114" s="370">
        <f>储备!X82</f>
        <v>52000</v>
      </c>
      <c r="W114" s="370">
        <f>储备!Y82</f>
        <v>0</v>
      </c>
      <c r="X114" s="370">
        <f>储备!Z82</f>
        <v>52000</v>
      </c>
      <c r="Y114" s="370">
        <f>储备!AA82</f>
        <v>6500</v>
      </c>
      <c r="Z114" s="381">
        <f>储备!AB82</f>
        <v>0.125</v>
      </c>
      <c r="AA114" s="370">
        <f>储备!AC82</f>
        <v>50000</v>
      </c>
      <c r="AB114" s="370">
        <f>储备!AD82</f>
        <v>0</v>
      </c>
      <c r="AC114" s="370">
        <f>储备!AE82</f>
        <v>0</v>
      </c>
      <c r="AD114" s="370">
        <f>储备!AF82</f>
        <v>0</v>
      </c>
      <c r="AE114" s="370">
        <f>储备!AG82</f>
        <v>39000</v>
      </c>
      <c r="AF114" s="370">
        <f>储备!AH82</f>
        <v>-32500</v>
      </c>
      <c r="AG114" s="389">
        <f>储备!AI82</f>
        <v>44790</v>
      </c>
      <c r="AH114" s="370">
        <f>储备!AJ82</f>
        <v>1</v>
      </c>
      <c r="AI114" s="370">
        <f>储备!AK82</f>
        <v>0</v>
      </c>
      <c r="AJ114" s="370">
        <f>储备!AL82</f>
        <v>0</v>
      </c>
      <c r="AK114" s="370">
        <f>储备!AM82</f>
        <v>0</v>
      </c>
      <c r="AL114" s="370" t="e">
        <f>储备!AN82</f>
        <v>#DIV/0!</v>
      </c>
      <c r="AM114" s="370" t="str">
        <f>储备!AO82</f>
        <v>1.临建：灰罐已吊装，计划调试设备，预拌混凝土。2.临电：已完成，且已通电。3.通信：已完成。4.工程进度：进站道路路基已完成，满足设备进场及施工车辆通行；L2场区道路路基已开挖完毕，刷坡及整平工作已完成，满足后续大型运输车辆通行及基础开挖施工。L1场区道路明天开始路基开挖工作。5招标情况：监理、勘察、土建工程已定标，升压站及电气安装土建施工、主变、主机、吊装均已挂网，本周开展评标工作。6.平交道口施工图及安评报告已完成编制工作，周三前往相关部门取得批准意见。7.分公司成立情况：搅拌站已成立分公司，其他单位待合同签订后成立分公司。</v>
      </c>
      <c r="AN114" s="370">
        <f>储备!AP82</f>
        <v>0</v>
      </c>
      <c r="AO114" s="370">
        <f>储备!AQ82</f>
        <v>0</v>
      </c>
      <c r="AP114" s="370">
        <f>储备!AR82</f>
        <v>0</v>
      </c>
      <c r="AQ114" s="370">
        <f>储备!AS82</f>
        <v>0</v>
      </c>
      <c r="AR114" s="370">
        <f>储备!AT82</f>
        <v>0</v>
      </c>
      <c r="AS114" s="370">
        <f>储备!AU82</f>
        <v>52000</v>
      </c>
      <c r="AT114" s="370">
        <f>储备!AV82</f>
        <v>0</v>
      </c>
      <c r="AU114" s="370">
        <f>储备!AW82</f>
        <v>0</v>
      </c>
      <c r="AV114" s="370">
        <f>储备!AX82</f>
        <v>0</v>
      </c>
      <c r="AW114" s="370">
        <f>储备!AY82</f>
        <v>0</v>
      </c>
      <c r="AX114" s="370">
        <f>储备!AZ82</f>
        <v>0</v>
      </c>
      <c r="AY114" s="370">
        <f>储备!BA82</f>
        <v>0</v>
      </c>
      <c r="AZ114" s="370">
        <f>储备!BB82</f>
        <v>0</v>
      </c>
      <c r="BA114" s="370">
        <f>储备!BC82</f>
        <v>52000</v>
      </c>
      <c r="BB114" s="370">
        <f>储备!BD82</f>
        <v>0</v>
      </c>
      <c r="BC114" s="370" t="str">
        <f>储备!BE82</f>
        <v>能源专班</v>
      </c>
      <c r="BD114" s="370" t="str">
        <f>储备!BF82</f>
        <v>州发改委</v>
      </c>
      <c r="BE114" s="370" t="str">
        <f>储备!BG82</f>
        <v>杨中能</v>
      </c>
      <c r="BF114" s="370" t="str">
        <f>储备!BH82</f>
        <v>乌恰县</v>
      </c>
      <c r="BG114" s="370" t="str">
        <f>储备!BI82</f>
        <v>杜鹏</v>
      </c>
      <c r="BH114" s="370" t="str">
        <f>储备!BJ82</f>
        <v>乌恰县发改委</v>
      </c>
      <c r="BI114" s="370" t="str">
        <f>储备!BK82</f>
        <v>刘全胜</v>
      </c>
      <c r="BJ114" s="370">
        <f>储备!BL82</f>
        <v>13899495288</v>
      </c>
      <c r="BK114" s="370">
        <f>储备!BM82</f>
        <v>0</v>
      </c>
      <c r="BL114" s="370">
        <f>储备!BN82</f>
        <v>0</v>
      </c>
      <c r="BM114" s="370">
        <f>储备!BO82</f>
        <v>0</v>
      </c>
      <c r="BN114" s="370">
        <f>储备!BP82</f>
        <v>0</v>
      </c>
      <c r="BO114" s="370" t="str">
        <f>储备!BQ82</f>
        <v>8.29日投资增加27000万元</v>
      </c>
    </row>
    <row r="115" ht="42" customHeight="1" spans="1:67">
      <c r="A115" s="370">
        <f>储备!A43</f>
        <v>25</v>
      </c>
      <c r="B115" s="370">
        <f>储备!B43</f>
        <v>1</v>
      </c>
      <c r="C115" s="370" t="str">
        <f>储备!C43</f>
        <v>乌恰县</v>
      </c>
      <c r="D115" s="370">
        <f>储备!D43</f>
        <v>1</v>
      </c>
      <c r="E115" s="370">
        <f>储备!E43</f>
        <v>1900</v>
      </c>
      <c r="F115" s="370" t="str">
        <f>储备!F43</f>
        <v>乌恰县黑孜苇乡坎久干村乡村振兴示范村基础设施配套建设项目</v>
      </c>
      <c r="G115" s="370" t="str">
        <f>储备!G43</f>
        <v>新建灌溉水渠2公里、提升改造道路6.6公里及相关附属设施建设</v>
      </c>
      <c r="H115" s="370">
        <f>储备!H43</f>
        <v>1900</v>
      </c>
      <c r="I115" s="370">
        <f>储备!I43</f>
        <v>0</v>
      </c>
      <c r="J115" s="370">
        <f>储备!J43</f>
        <v>1900</v>
      </c>
      <c r="K115" s="370">
        <f>储备!K43</f>
        <v>1</v>
      </c>
      <c r="L115" s="370">
        <f>储备!L43</f>
        <v>1</v>
      </c>
      <c r="M115" s="370">
        <f>储备!M43</f>
        <v>1</v>
      </c>
      <c r="N115" s="370">
        <f>储备!N43</f>
        <v>1</v>
      </c>
      <c r="O115" s="370">
        <f>储备!O43</f>
        <v>1</v>
      </c>
      <c r="P115" s="370">
        <f>储备!P43</f>
        <v>0</v>
      </c>
      <c r="Q115" s="370">
        <f>储备!Q43</f>
        <v>1</v>
      </c>
      <c r="R115" s="370">
        <f>储备!R43</f>
        <v>0</v>
      </c>
      <c r="S115" s="370">
        <f>储备!T43</f>
        <v>0</v>
      </c>
      <c r="T115" s="370">
        <f>储备!V43</f>
        <v>1</v>
      </c>
      <c r="U115" s="370">
        <f>储备!W43</f>
        <v>1900</v>
      </c>
      <c r="V115" s="370">
        <f>储备!X43</f>
        <v>1900</v>
      </c>
      <c r="W115" s="370">
        <f>储备!Y43</f>
        <v>0</v>
      </c>
      <c r="X115" s="370">
        <f>储备!Z43</f>
        <v>1900</v>
      </c>
      <c r="Y115" s="370">
        <f>储备!AA43</f>
        <v>1900</v>
      </c>
      <c r="Z115" s="381">
        <f>储备!AB43</f>
        <v>1</v>
      </c>
      <c r="AA115" s="370">
        <f>储备!AC43</f>
        <v>1900</v>
      </c>
      <c r="AB115" s="370">
        <f>储备!AD43</f>
        <v>0</v>
      </c>
      <c r="AC115" s="370">
        <f>储备!AE43</f>
        <v>0</v>
      </c>
      <c r="AD115" s="370">
        <f>储备!AF43</f>
        <v>0</v>
      </c>
      <c r="AE115" s="370">
        <f>储备!AG43</f>
        <v>1425</v>
      </c>
      <c r="AF115" s="370">
        <f>储备!AH43</f>
        <v>0</v>
      </c>
      <c r="AG115" s="389">
        <f>储备!AI43</f>
        <v>44767</v>
      </c>
      <c r="AH115" s="370">
        <f>储备!AJ43</f>
        <v>1</v>
      </c>
      <c r="AI115" s="370">
        <f>储备!AK43</f>
        <v>0</v>
      </c>
      <c r="AJ115" s="370">
        <f>储备!AL43</f>
        <v>0</v>
      </c>
      <c r="AK115" s="370">
        <f>储备!AM43</f>
        <v>0</v>
      </c>
      <c r="AL115" s="370" t="e">
        <f>储备!AN43</f>
        <v>#DIV/0!</v>
      </c>
      <c r="AM115" s="370" t="str">
        <f>储备!AO43</f>
        <v>已完工。</v>
      </c>
      <c r="AN115" s="370">
        <f>储备!AP43</f>
        <v>0</v>
      </c>
      <c r="AO115" s="370">
        <f>储备!AQ43</f>
        <v>0</v>
      </c>
      <c r="AP115" s="370">
        <f>储备!AR43</f>
        <v>0</v>
      </c>
      <c r="AQ115" s="370">
        <f>储备!AS43</f>
        <v>0</v>
      </c>
      <c r="AR115" s="370">
        <f>储备!AT43</f>
        <v>0</v>
      </c>
      <c r="AS115" s="370">
        <f>储备!AU43</f>
        <v>1900</v>
      </c>
      <c r="AT115" s="370">
        <f>储备!AV43</f>
        <v>0</v>
      </c>
      <c r="AU115" s="370">
        <f>储备!AW43</f>
        <v>0</v>
      </c>
      <c r="AV115" s="370">
        <f>储备!AX43</f>
        <v>0</v>
      </c>
      <c r="AW115" s="370">
        <f>储备!AY43</f>
        <v>1900</v>
      </c>
      <c r="AX115" s="370">
        <f>储备!AZ43</f>
        <v>0</v>
      </c>
      <c r="AY115" s="370">
        <f>储备!BA43</f>
        <v>0</v>
      </c>
      <c r="AZ115" s="370">
        <f>储备!BB43</f>
        <v>0</v>
      </c>
      <c r="BA115" s="370">
        <f>储备!BC43</f>
        <v>0</v>
      </c>
      <c r="BB115" s="370">
        <f>储备!BD43</f>
        <v>0</v>
      </c>
      <c r="BC115" s="370" t="str">
        <f>储备!BE43</f>
        <v>乡村振兴专班</v>
      </c>
      <c r="BD115" s="370" t="str">
        <f>储备!BF43</f>
        <v>州农业农村局</v>
      </c>
      <c r="BE115" s="370" t="str">
        <f>储备!BG43</f>
        <v>权良智</v>
      </c>
      <c r="BF115" s="370" t="str">
        <f>储备!BH43</f>
        <v>乌恰县</v>
      </c>
      <c r="BG115" s="370" t="str">
        <f>储备!BI43</f>
        <v>吐尔孙江·木合塔尔</v>
      </c>
      <c r="BH115" s="370" t="str">
        <f>储备!BJ43</f>
        <v>乌恰县黑孜苇乡人民政府</v>
      </c>
      <c r="BI115" s="370" t="str">
        <f>储备!BK43</f>
        <v>巴合提亚尔·托克托库力</v>
      </c>
      <c r="BJ115" s="370">
        <f>储备!BL43</f>
        <v>18997699100</v>
      </c>
      <c r="BK115" s="370">
        <f>储备!BM43</f>
        <v>0</v>
      </c>
      <c r="BL115" s="370">
        <f>储备!BN43</f>
        <v>0</v>
      </c>
      <c r="BM115" s="370">
        <f>储备!BO43</f>
        <v>0</v>
      </c>
      <c r="BN115" s="370">
        <f>储备!BP43</f>
        <v>0</v>
      </c>
      <c r="BO115" s="370" t="str">
        <f>储备!BQ43</f>
        <v>替换</v>
      </c>
    </row>
    <row r="116" ht="42" customHeight="1" spans="1:67">
      <c r="A116" s="370">
        <f>储备!A125</f>
        <v>97</v>
      </c>
      <c r="B116" s="370">
        <f>储备!B125</f>
        <v>1</v>
      </c>
      <c r="C116" s="370" t="str">
        <f>储备!C125</f>
        <v>乌恰县</v>
      </c>
      <c r="D116" s="370">
        <f>储备!D125</f>
        <v>1</v>
      </c>
      <c r="E116" s="370">
        <f>储备!E125</f>
        <v>10000</v>
      </c>
      <c r="F116" s="370" t="str">
        <f>储备!F125</f>
        <v>克州乌恰县托帕口岸特色旅游建设项目</v>
      </c>
      <c r="G116" s="370" t="str">
        <f>储备!G125</f>
        <v>新建游客接待中心3000平方米，游客集散中心一座、旅游产品推广中心一座及其他配套附属设施</v>
      </c>
      <c r="H116" s="370">
        <f>储备!H125</f>
        <v>12000</v>
      </c>
      <c r="I116" s="370">
        <f>储备!I125</f>
        <v>0</v>
      </c>
      <c r="J116" s="370">
        <f>储备!J125</f>
        <v>10000</v>
      </c>
      <c r="K116" s="370">
        <f>储备!K125</f>
        <v>1</v>
      </c>
      <c r="L116" s="370">
        <f>储备!L125</f>
        <v>1</v>
      </c>
      <c r="M116" s="370">
        <f>储备!M125</f>
        <v>1</v>
      </c>
      <c r="N116" s="370">
        <f>储备!N125</f>
        <v>1</v>
      </c>
      <c r="O116" s="370">
        <f>储备!O125</f>
        <v>1</v>
      </c>
      <c r="P116" s="370">
        <f>储备!P125</f>
        <v>0</v>
      </c>
      <c r="Q116" s="370">
        <f>储备!Q125</f>
        <v>1</v>
      </c>
      <c r="R116" s="370">
        <f>储备!R125</f>
        <v>0</v>
      </c>
      <c r="S116" s="370">
        <f>储备!T125</f>
        <v>0</v>
      </c>
      <c r="T116" s="370">
        <f>储备!V125</f>
        <v>1</v>
      </c>
      <c r="U116" s="370">
        <f>储备!W125</f>
        <v>10000</v>
      </c>
      <c r="V116" s="370">
        <f>储备!X125</f>
        <v>10000</v>
      </c>
      <c r="W116" s="370">
        <f>储备!Y125</f>
        <v>0</v>
      </c>
      <c r="X116" s="370">
        <f>储备!Z125</f>
        <v>10000</v>
      </c>
      <c r="Y116" s="370">
        <f>储备!AA125</f>
        <v>3500</v>
      </c>
      <c r="Z116" s="381">
        <f>储备!AB125</f>
        <v>0.35</v>
      </c>
      <c r="AA116" s="370">
        <f>储备!AC125</f>
        <v>6000</v>
      </c>
      <c r="AB116" s="370">
        <f>储备!AD125</f>
        <v>0</v>
      </c>
      <c r="AC116" s="370">
        <f>储备!AE125</f>
        <v>0</v>
      </c>
      <c r="AD116" s="370">
        <f>储备!AF125</f>
        <v>0</v>
      </c>
      <c r="AE116" s="370">
        <f>储备!AG125</f>
        <v>7500</v>
      </c>
      <c r="AF116" s="370">
        <f>储备!AH125</f>
        <v>-4000</v>
      </c>
      <c r="AG116" s="389">
        <f>储备!AI125</f>
        <v>44803</v>
      </c>
      <c r="AH116" s="370">
        <f>储备!AJ125</f>
        <v>1</v>
      </c>
      <c r="AI116" s="370">
        <f>储备!AK125</f>
        <v>0</v>
      </c>
      <c r="AJ116" s="370">
        <f>储备!AL125</f>
        <v>0</v>
      </c>
      <c r="AK116" s="370">
        <f>储备!AM125</f>
        <v>0</v>
      </c>
      <c r="AL116" s="370" t="e">
        <f>储备!AN125</f>
        <v>#DIV/0!</v>
      </c>
      <c r="AM116" s="370" t="str">
        <f>储备!AO125</f>
        <v>8月2日挂网，8月23日开标，8月30日开工。完成总工程量的35%。</v>
      </c>
      <c r="AN116" s="370">
        <f>储备!AP125</f>
        <v>0</v>
      </c>
      <c r="AO116" s="370">
        <f>储备!AQ125</f>
        <v>0</v>
      </c>
      <c r="AP116" s="370" t="str">
        <f>储备!AR125</f>
        <v>暂无问题</v>
      </c>
      <c r="AQ116" s="370">
        <f>储备!AS125</f>
        <v>0</v>
      </c>
      <c r="AR116" s="370">
        <f>储备!AT125</f>
        <v>0</v>
      </c>
      <c r="AS116" s="370">
        <f>储备!AU125</f>
        <v>10000</v>
      </c>
      <c r="AT116" s="370">
        <f>储备!AV125</f>
        <v>0</v>
      </c>
      <c r="AU116" s="370">
        <f>储备!AW125</f>
        <v>0</v>
      </c>
      <c r="AV116" s="370">
        <f>储备!AX125</f>
        <v>0</v>
      </c>
      <c r="AW116" s="370">
        <f>储备!AY125</f>
        <v>0</v>
      </c>
      <c r="AX116" s="370">
        <f>储备!AZ125</f>
        <v>0</v>
      </c>
      <c r="AY116" s="370">
        <f>储备!BA125</f>
        <v>10000</v>
      </c>
      <c r="AZ116" s="370">
        <f>储备!BB125</f>
        <v>0</v>
      </c>
      <c r="BA116" s="370">
        <f>储备!BC125</f>
        <v>0</v>
      </c>
      <c r="BB116" s="370">
        <f>储备!BD125</f>
        <v>0</v>
      </c>
      <c r="BC116" s="370" t="str">
        <f>储备!BE125</f>
        <v>文化体育旅游专班</v>
      </c>
      <c r="BD116" s="370" t="str">
        <f>储备!BF125</f>
        <v>州文旅局</v>
      </c>
      <c r="BE116" s="370" t="str">
        <f>储备!BG125</f>
        <v>马中阳</v>
      </c>
      <c r="BF116" s="370" t="str">
        <f>储备!BH125</f>
        <v>乌恰县</v>
      </c>
      <c r="BG116" s="370" t="str">
        <f>储备!BI125</f>
        <v>房树江</v>
      </c>
      <c r="BH116" s="370" t="str">
        <f>储备!BJ125</f>
        <v>乌恰县文旅局</v>
      </c>
      <c r="BI116" s="370" t="str">
        <f>储备!BK125</f>
        <v>阿丽娅·艾尼瓦尔</v>
      </c>
      <c r="BJ116" s="370">
        <f>储备!BL125</f>
        <v>15719021555</v>
      </c>
      <c r="BK116" s="370" t="str">
        <f>储备!BM125</f>
        <v>吴问明</v>
      </c>
      <c r="BL116" s="370">
        <f>储备!BN125</f>
        <v>15209988404</v>
      </c>
      <c r="BM116" s="370">
        <f>储备!BO125</f>
        <v>0</v>
      </c>
      <c r="BN116" s="370">
        <f>储备!BP125</f>
        <v>0</v>
      </c>
      <c r="BO116" s="370">
        <f>储备!BQ125</f>
        <v>0</v>
      </c>
    </row>
    <row r="117" ht="42" customHeight="1" spans="1:67">
      <c r="A117" s="370">
        <f>储备!A138</f>
        <v>108</v>
      </c>
      <c r="B117" s="370">
        <f>储备!B138</f>
        <v>1</v>
      </c>
      <c r="C117" s="370" t="str">
        <f>储备!C138</f>
        <v>乌恰县</v>
      </c>
      <c r="D117" s="370">
        <f>储备!D138</f>
        <v>1</v>
      </c>
      <c r="E117" s="370">
        <f>储备!E138</f>
        <v>3000</v>
      </c>
      <c r="F117" s="370" t="str">
        <f>储备!F138</f>
        <v>克州乌恰县康苏镇历史文化遗址提升改造项目</v>
      </c>
      <c r="G117" s="370" t="str">
        <f>储备!G138</f>
        <v>新建消防设施1套及配套附属设施建设</v>
      </c>
      <c r="H117" s="370">
        <f>储备!H138</f>
        <v>3800</v>
      </c>
      <c r="I117" s="370">
        <f>储备!I138</f>
        <v>0</v>
      </c>
      <c r="J117" s="370">
        <f>储备!J138</f>
        <v>3200</v>
      </c>
      <c r="K117" s="370">
        <f>储备!K138</f>
        <v>1</v>
      </c>
      <c r="L117" s="370">
        <f>储备!L138</f>
        <v>1</v>
      </c>
      <c r="M117" s="370">
        <f>储备!M138</f>
        <v>1</v>
      </c>
      <c r="N117" s="370">
        <f>储备!N138</f>
        <v>1</v>
      </c>
      <c r="O117" s="370">
        <f>储备!O138</f>
        <v>1</v>
      </c>
      <c r="P117" s="370">
        <f>储备!P138</f>
        <v>0</v>
      </c>
      <c r="Q117" s="370">
        <f>储备!Q138</f>
        <v>1</v>
      </c>
      <c r="R117" s="370">
        <f>储备!R138</f>
        <v>0</v>
      </c>
      <c r="S117" s="370">
        <f>储备!T138</f>
        <v>0</v>
      </c>
      <c r="T117" s="370">
        <f>储备!V138</f>
        <v>1</v>
      </c>
      <c r="U117" s="370">
        <f>储备!W138</f>
        <v>3200</v>
      </c>
      <c r="V117" s="370">
        <f>储备!X138</f>
        <v>3200</v>
      </c>
      <c r="W117" s="370">
        <f>储备!Y138</f>
        <v>0</v>
      </c>
      <c r="X117" s="370">
        <f>储备!Z138</f>
        <v>3200</v>
      </c>
      <c r="Y117" s="370">
        <f>储备!AA138</f>
        <v>180</v>
      </c>
      <c r="Z117" s="381">
        <f>储备!AB138</f>
        <v>0.05625</v>
      </c>
      <c r="AA117" s="370">
        <f>储备!AC138</f>
        <v>2000</v>
      </c>
      <c r="AB117" s="370">
        <f>储备!AD138</f>
        <v>0</v>
      </c>
      <c r="AC117" s="370">
        <f>储备!AE138</f>
        <v>0</v>
      </c>
      <c r="AD117" s="370">
        <f>储备!AF138</f>
        <v>0</v>
      </c>
      <c r="AE117" s="370">
        <f>储备!AG138</f>
        <v>2400</v>
      </c>
      <c r="AF117" s="370">
        <f>储备!AH138</f>
        <v>-2220</v>
      </c>
      <c r="AG117" s="389">
        <f>储备!AI138</f>
        <v>44810</v>
      </c>
      <c r="AH117" s="370">
        <f>储备!AJ138</f>
        <v>1</v>
      </c>
      <c r="AI117" s="370">
        <f>储备!AK138</f>
        <v>0</v>
      </c>
      <c r="AJ117" s="370">
        <f>储备!AL138</f>
        <v>0</v>
      </c>
      <c r="AK117" s="370">
        <f>储备!AM138</f>
        <v>0</v>
      </c>
      <c r="AL117" s="370" t="e">
        <f>储备!AN138</f>
        <v>#DIV/0!</v>
      </c>
      <c r="AM117" s="370" t="str">
        <f>储备!AO138</f>
        <v>该项目于9月6日完成开标，目前正在开展施工图设计。场地平整、临时设施搭建等工作。</v>
      </c>
      <c r="AN117" s="370">
        <f>储备!AP138</f>
        <v>0</v>
      </c>
      <c r="AO117" s="370">
        <f>储备!AQ138</f>
        <v>0</v>
      </c>
      <c r="AP117" s="370">
        <f>储备!AR138</f>
        <v>0</v>
      </c>
      <c r="AQ117" s="370">
        <f>储备!AS138</f>
        <v>0</v>
      </c>
      <c r="AR117" s="370">
        <f>储备!AT138</f>
        <v>0</v>
      </c>
      <c r="AS117" s="370">
        <f>储备!AU138</f>
        <v>3200</v>
      </c>
      <c r="AT117" s="370">
        <f>储备!AV138</f>
        <v>0</v>
      </c>
      <c r="AU117" s="370">
        <f>储备!AW138</f>
        <v>0</v>
      </c>
      <c r="AV117" s="370">
        <f>储备!AX138</f>
        <v>200</v>
      </c>
      <c r="AW117" s="370">
        <f>储备!AY138</f>
        <v>0</v>
      </c>
      <c r="AX117" s="370">
        <f>储备!AZ138</f>
        <v>0</v>
      </c>
      <c r="AY117" s="370">
        <f>储备!BA138</f>
        <v>3000</v>
      </c>
      <c r="AZ117" s="370">
        <f>储备!BB138</f>
        <v>0</v>
      </c>
      <c r="BA117" s="370">
        <f>储备!BC138</f>
        <v>0</v>
      </c>
      <c r="BB117" s="370">
        <f>储备!BD138</f>
        <v>0</v>
      </c>
      <c r="BC117" s="370" t="str">
        <f>储备!BE138</f>
        <v>住房和城乡建设专班</v>
      </c>
      <c r="BD117" s="370" t="str">
        <f>储备!BF138</f>
        <v>州住建局</v>
      </c>
      <c r="BE117" s="370" t="str">
        <f>储备!BG138</f>
        <v>王海江</v>
      </c>
      <c r="BF117" s="370" t="str">
        <f>储备!BH138</f>
        <v>乌恰县</v>
      </c>
      <c r="BG117" s="370" t="str">
        <f>储备!BI138</f>
        <v>杜鹏</v>
      </c>
      <c r="BH117" s="370" t="str">
        <f>储备!BJ138</f>
        <v>乌恰县康苏镇人民政府</v>
      </c>
      <c r="BI117" s="370" t="str">
        <f>储备!BK138</f>
        <v>王权</v>
      </c>
      <c r="BJ117" s="370">
        <f>储备!BL138</f>
        <v>13579571253</v>
      </c>
      <c r="BK117" s="370">
        <f>储备!BM138</f>
        <v>0</v>
      </c>
      <c r="BL117" s="370">
        <f>储备!BN138</f>
        <v>0</v>
      </c>
      <c r="BM117" s="370" t="str">
        <f>储备!BO138</f>
        <v>康苏镇</v>
      </c>
      <c r="BN117" s="370" t="str">
        <f>储备!BP138</f>
        <v>英加依社区、比尔列西米社区</v>
      </c>
      <c r="BO117" s="370" t="str">
        <f>储备!BQ138</f>
        <v>计划申请第二批专项债</v>
      </c>
    </row>
    <row r="118" ht="42" customHeight="1" spans="1:67">
      <c r="A118" s="370">
        <f>储备!A139</f>
        <v>109</v>
      </c>
      <c r="B118" s="370">
        <f>储备!B139</f>
        <v>1</v>
      </c>
      <c r="C118" s="370" t="str">
        <f>储备!C139</f>
        <v>乌恰县</v>
      </c>
      <c r="D118" s="370">
        <f>储备!D139</f>
        <v>1</v>
      </c>
      <c r="E118" s="370">
        <f>储备!E139</f>
        <v>2200</v>
      </c>
      <c r="F118" s="370" t="str">
        <f>储备!F139</f>
        <v>克州乌恰县乌恰镇供气设施建设项目</v>
      </c>
      <c r="G118" s="370" t="str">
        <f>储备!G139</f>
        <v>新建燃气管网总长22公里及附属配套设施</v>
      </c>
      <c r="H118" s="370">
        <f>储备!H139</f>
        <v>2600</v>
      </c>
      <c r="I118" s="370">
        <f>储备!I139</f>
        <v>0</v>
      </c>
      <c r="J118" s="370">
        <f>储备!J139</f>
        <v>2200</v>
      </c>
      <c r="K118" s="370">
        <f>储备!K139</f>
        <v>1</v>
      </c>
      <c r="L118" s="370">
        <f>储备!L139</f>
        <v>1</v>
      </c>
      <c r="M118" s="370">
        <f>储备!M139</f>
        <v>1</v>
      </c>
      <c r="N118" s="370">
        <f>储备!N139</f>
        <v>1</v>
      </c>
      <c r="O118" s="370">
        <f>储备!O139</f>
        <v>1</v>
      </c>
      <c r="P118" s="370">
        <f>储备!P139</f>
        <v>0</v>
      </c>
      <c r="Q118" s="370">
        <f>储备!Q139</f>
        <v>1</v>
      </c>
      <c r="R118" s="370">
        <f>储备!R139</f>
        <v>0</v>
      </c>
      <c r="S118" s="370">
        <f>储备!T139</f>
        <v>0</v>
      </c>
      <c r="T118" s="370">
        <f>储备!V139</f>
        <v>1</v>
      </c>
      <c r="U118" s="370">
        <f>储备!W139</f>
        <v>2200</v>
      </c>
      <c r="V118" s="370">
        <f>储备!X139</f>
        <v>2200</v>
      </c>
      <c r="W118" s="370">
        <f>储备!Y139</f>
        <v>0</v>
      </c>
      <c r="X118" s="370">
        <f>储备!Z139</f>
        <v>2200</v>
      </c>
      <c r="Y118" s="370">
        <f>储备!AA139</f>
        <v>1700</v>
      </c>
      <c r="Z118" s="381">
        <f>储备!AB139</f>
        <v>0.772727272727273</v>
      </c>
      <c r="AA118" s="370">
        <f>储备!AC139</f>
        <v>2000</v>
      </c>
      <c r="AB118" s="370">
        <f>储备!AD139</f>
        <v>0</v>
      </c>
      <c r="AC118" s="370">
        <f>储备!AE139</f>
        <v>0</v>
      </c>
      <c r="AD118" s="370">
        <f>储备!AF139</f>
        <v>0</v>
      </c>
      <c r="AE118" s="370">
        <f>储备!AG139</f>
        <v>1650</v>
      </c>
      <c r="AF118" s="370">
        <f>储备!AH139</f>
        <v>50</v>
      </c>
      <c r="AG118" s="389">
        <f>储备!AI139</f>
        <v>44762</v>
      </c>
      <c r="AH118" s="370">
        <f>储备!AJ139</f>
        <v>1</v>
      </c>
      <c r="AI118" s="370">
        <f>储备!AK139</f>
        <v>0</v>
      </c>
      <c r="AJ118" s="370">
        <f>储备!AL139</f>
        <v>0</v>
      </c>
      <c r="AK118" s="370">
        <f>储备!AM139</f>
        <v>0</v>
      </c>
      <c r="AL118" s="370" t="e">
        <f>储备!AN139</f>
        <v>#DIV/0!</v>
      </c>
      <c r="AM118" s="370" t="str">
        <f>储备!AO139</f>
        <v>正在开展燃气管沟铺设等工作。</v>
      </c>
      <c r="AN118" s="370">
        <f>储备!AP139</f>
        <v>0</v>
      </c>
      <c r="AO118" s="370">
        <f>储备!AQ139</f>
        <v>0</v>
      </c>
      <c r="AP118" s="370">
        <f>储备!AR139</f>
        <v>0</v>
      </c>
      <c r="AQ118" s="370">
        <f>储备!AS139</f>
        <v>0</v>
      </c>
      <c r="AR118" s="370">
        <f>储备!AT139</f>
        <v>0</v>
      </c>
      <c r="AS118" s="370">
        <f>储备!AU139</f>
        <v>2200</v>
      </c>
      <c r="AT118" s="370">
        <f>储备!AV139</f>
        <v>0</v>
      </c>
      <c r="AU118" s="370">
        <f>储备!AW139</f>
        <v>0</v>
      </c>
      <c r="AV118" s="370">
        <f>储备!AX139</f>
        <v>0</v>
      </c>
      <c r="AW118" s="370">
        <f>储备!AY139</f>
        <v>0</v>
      </c>
      <c r="AX118" s="370">
        <f>储备!AZ139</f>
        <v>0</v>
      </c>
      <c r="AY118" s="370">
        <f>储备!BA139</f>
        <v>0</v>
      </c>
      <c r="AZ118" s="370">
        <f>储备!BB139</f>
        <v>0</v>
      </c>
      <c r="BA118" s="370">
        <f>储备!BC139</f>
        <v>2200</v>
      </c>
      <c r="BB118" s="370">
        <f>储备!BD139</f>
        <v>0</v>
      </c>
      <c r="BC118" s="370" t="str">
        <f>储备!BE139</f>
        <v>住房和城乡建设专班</v>
      </c>
      <c r="BD118" s="370" t="str">
        <f>储备!BF139</f>
        <v>州住建局</v>
      </c>
      <c r="BE118" s="370" t="str">
        <f>储备!BG139</f>
        <v>王海江</v>
      </c>
      <c r="BF118" s="370" t="str">
        <f>储备!BH139</f>
        <v>乌恰县</v>
      </c>
      <c r="BG118" s="370" t="str">
        <f>储备!BI139</f>
        <v>杜鹏</v>
      </c>
      <c r="BH118" s="370" t="str">
        <f>储备!BJ139</f>
        <v>乌恰县住建局</v>
      </c>
      <c r="BI118" s="370" t="str">
        <f>储备!BK139</f>
        <v>王建新</v>
      </c>
      <c r="BJ118" s="370">
        <f>储备!BL139</f>
        <v>13319088856</v>
      </c>
      <c r="BK118" s="370" t="str">
        <f>储备!BM139</f>
        <v>企业：乌恰县宝乐天然气公司</v>
      </c>
      <c r="BL118" s="370">
        <f>储备!BN139</f>
        <v>0</v>
      </c>
      <c r="BM118" s="370">
        <f>储备!BO139</f>
        <v>0</v>
      </c>
      <c r="BN118" s="370">
        <f>储备!BP139</f>
        <v>0</v>
      </c>
      <c r="BO118" s="370" t="str">
        <f>储备!BQ139</f>
        <v>8.15日年度投资增加100万元</v>
      </c>
    </row>
    <row r="119" ht="42" customHeight="1" spans="1:67">
      <c r="A119" s="370">
        <f>储备!A140</f>
        <v>110</v>
      </c>
      <c r="B119" s="370">
        <f>储备!B140</f>
        <v>1</v>
      </c>
      <c r="C119" s="370" t="str">
        <f>储备!C140</f>
        <v>乌恰县</v>
      </c>
      <c r="D119" s="370">
        <f>储备!D140</f>
        <v>1</v>
      </c>
      <c r="E119" s="370">
        <f>储备!E140</f>
        <v>1000</v>
      </c>
      <c r="F119" s="370" t="str">
        <f>储备!F140</f>
        <v>克州乌恰县应急避难所提升改造项目</v>
      </c>
      <c r="G119" s="370" t="str">
        <f>储备!G140</f>
        <v>对乌恰县应急避难场所进行提升改造</v>
      </c>
      <c r="H119" s="370">
        <f>储备!H140</f>
        <v>1300</v>
      </c>
      <c r="I119" s="370">
        <f>储备!I140</f>
        <v>0</v>
      </c>
      <c r="J119" s="370">
        <f>储备!J140</f>
        <v>1100</v>
      </c>
      <c r="K119" s="370">
        <f>储备!K140</f>
        <v>1</v>
      </c>
      <c r="L119" s="370">
        <f>储备!L140</f>
        <v>1</v>
      </c>
      <c r="M119" s="370">
        <f>储备!M140</f>
        <v>1</v>
      </c>
      <c r="N119" s="370">
        <f>储备!N140</f>
        <v>1</v>
      </c>
      <c r="O119" s="370">
        <f>储备!O140</f>
        <v>1</v>
      </c>
      <c r="P119" s="370">
        <f>储备!P140</f>
        <v>0</v>
      </c>
      <c r="Q119" s="370">
        <f>储备!Q140</f>
        <v>1</v>
      </c>
      <c r="R119" s="370">
        <f>储备!R140</f>
        <v>0</v>
      </c>
      <c r="S119" s="370">
        <f>储备!T140</f>
        <v>0</v>
      </c>
      <c r="T119" s="370">
        <f>储备!V140</f>
        <v>1</v>
      </c>
      <c r="U119" s="370">
        <f>储备!W140</f>
        <v>1100</v>
      </c>
      <c r="V119" s="370">
        <f>储备!X140</f>
        <v>1100</v>
      </c>
      <c r="W119" s="370">
        <f>储备!Y140</f>
        <v>0</v>
      </c>
      <c r="X119" s="370">
        <f>储备!Z140</f>
        <v>1100</v>
      </c>
      <c r="Y119" s="370">
        <f>储备!AA140</f>
        <v>600</v>
      </c>
      <c r="Z119" s="381">
        <f>储备!AB140</f>
        <v>0.545454545454545</v>
      </c>
      <c r="AA119" s="370">
        <f>储备!AC140</f>
        <v>1000</v>
      </c>
      <c r="AB119" s="370">
        <f>储备!AD140</f>
        <v>0</v>
      </c>
      <c r="AC119" s="370">
        <f>储备!AE140</f>
        <v>0</v>
      </c>
      <c r="AD119" s="370">
        <f>储备!AF140</f>
        <v>0</v>
      </c>
      <c r="AE119" s="370">
        <f>储备!AG140</f>
        <v>825</v>
      </c>
      <c r="AF119" s="370">
        <f>储备!AH140</f>
        <v>-225</v>
      </c>
      <c r="AG119" s="389">
        <f>储备!AI140</f>
        <v>44757</v>
      </c>
      <c r="AH119" s="370">
        <f>储备!AJ140</f>
        <v>1</v>
      </c>
      <c r="AI119" s="370">
        <f>储备!AK140</f>
        <v>0</v>
      </c>
      <c r="AJ119" s="370">
        <f>储备!AL140</f>
        <v>0</v>
      </c>
      <c r="AK119" s="370">
        <f>储备!AM140</f>
        <v>0</v>
      </c>
      <c r="AL119" s="370" t="e">
        <f>储备!AN140</f>
        <v>#DIV/0!</v>
      </c>
      <c r="AM119" s="370" t="str">
        <f>储备!AO140</f>
        <v>指示牌已安装完成，绿化用水、饮用水已完成，正在对广场停车位进行平整及预埋管线及路灯基座等施工。完成总工程量的52%。</v>
      </c>
      <c r="AN119" s="370">
        <f>储备!AP140</f>
        <v>0</v>
      </c>
      <c r="AO119" s="370">
        <f>储备!AQ140</f>
        <v>0</v>
      </c>
      <c r="AP119" s="370">
        <f>储备!AR140</f>
        <v>0</v>
      </c>
      <c r="AQ119" s="370">
        <f>储备!AS140</f>
        <v>0</v>
      </c>
      <c r="AR119" s="370">
        <f>储备!AT140</f>
        <v>0</v>
      </c>
      <c r="AS119" s="370">
        <f>储备!AU140</f>
        <v>1100</v>
      </c>
      <c r="AT119" s="370">
        <f>储备!AV140</f>
        <v>0</v>
      </c>
      <c r="AU119" s="370">
        <f>储备!AW140</f>
        <v>0</v>
      </c>
      <c r="AV119" s="370">
        <f>储备!AX140</f>
        <v>1100</v>
      </c>
      <c r="AW119" s="370">
        <f>储备!AY140</f>
        <v>0</v>
      </c>
      <c r="AX119" s="370">
        <f>储备!AZ140</f>
        <v>0</v>
      </c>
      <c r="AY119" s="370">
        <f>储备!BA140</f>
        <v>0</v>
      </c>
      <c r="AZ119" s="370">
        <f>储备!BB140</f>
        <v>0</v>
      </c>
      <c r="BA119" s="370">
        <f>储备!BC140</f>
        <v>0</v>
      </c>
      <c r="BB119" s="370">
        <f>储备!BD140</f>
        <v>0</v>
      </c>
      <c r="BC119" s="370" t="str">
        <f>储备!BE140</f>
        <v>住房和城乡建设专班</v>
      </c>
      <c r="BD119" s="370" t="str">
        <f>储备!BF140</f>
        <v>州住建局</v>
      </c>
      <c r="BE119" s="370" t="str">
        <f>储备!BG140</f>
        <v>王海江</v>
      </c>
      <c r="BF119" s="370" t="str">
        <f>储备!BH140</f>
        <v>乌恰县</v>
      </c>
      <c r="BG119" s="370" t="str">
        <f>储备!BI140</f>
        <v>杜鹏</v>
      </c>
      <c r="BH119" s="370" t="str">
        <f>储备!BJ140</f>
        <v>乌恰县住建局</v>
      </c>
      <c r="BI119" s="370" t="str">
        <f>储备!BK140</f>
        <v>王建新</v>
      </c>
      <c r="BJ119" s="370">
        <f>储备!BL140</f>
        <v>13319088856</v>
      </c>
      <c r="BK119" s="370">
        <f>储备!BM140</f>
        <v>0</v>
      </c>
      <c r="BL119" s="370">
        <f>储备!BN140</f>
        <v>0</v>
      </c>
      <c r="BM119" s="370">
        <f>储备!BO140</f>
        <v>0</v>
      </c>
      <c r="BN119" s="370">
        <f>储备!BP140</f>
        <v>0</v>
      </c>
      <c r="BO119" s="370">
        <f>储备!BQ140</f>
        <v>0</v>
      </c>
    </row>
    <row r="120" ht="42" customHeight="1" spans="1:67">
      <c r="A120" s="370">
        <f>储备!A153</f>
        <v>122</v>
      </c>
      <c r="B120" s="370">
        <f>储备!B153</f>
        <v>1</v>
      </c>
      <c r="C120" s="370" t="str">
        <f>储备!C153</f>
        <v>乌恰县</v>
      </c>
      <c r="D120" s="370">
        <f>储备!D153</f>
        <v>0</v>
      </c>
      <c r="E120" s="370">
        <f>储备!E153</f>
        <v>0</v>
      </c>
      <c r="F120" s="370" t="str">
        <f>储备!F153</f>
        <v>乌恰县园区城东道路硬化及配套设施项目</v>
      </c>
      <c r="G120" s="370" t="str">
        <f>储备!G153</f>
        <v>道路硬化9474米及配套设施建设</v>
      </c>
      <c r="H120" s="370">
        <f>储备!H153</f>
        <v>14828</v>
      </c>
      <c r="I120" s="370">
        <f>储备!I153</f>
        <v>0</v>
      </c>
      <c r="J120" s="370">
        <f>储备!J153</f>
        <v>2536</v>
      </c>
      <c r="K120" s="370">
        <f>储备!K153</f>
        <v>0</v>
      </c>
      <c r="L120" s="370">
        <f>储备!L153</f>
        <v>0</v>
      </c>
      <c r="M120" s="370">
        <f>储备!M153</f>
        <v>0</v>
      </c>
      <c r="N120" s="370">
        <f>储备!N153</f>
        <v>0</v>
      </c>
      <c r="O120" s="370">
        <f>储备!O153</f>
        <v>0</v>
      </c>
      <c r="P120" s="370">
        <f>储备!P153</f>
        <v>1</v>
      </c>
      <c r="Q120" s="370">
        <f>储备!Q153</f>
        <v>0</v>
      </c>
      <c r="R120" s="370">
        <f>储备!R153</f>
        <v>0</v>
      </c>
      <c r="S120" s="370">
        <f>储备!T153</f>
        <v>0</v>
      </c>
      <c r="T120" s="370">
        <f>储备!V153</f>
        <v>0</v>
      </c>
      <c r="U120" s="370">
        <f>储备!W153</f>
        <v>0</v>
      </c>
      <c r="V120" s="370">
        <f>储备!X153</f>
        <v>0</v>
      </c>
      <c r="W120" s="370">
        <f>储备!Y153</f>
        <v>0</v>
      </c>
      <c r="X120" s="370">
        <f>储备!Z153</f>
        <v>0</v>
      </c>
      <c r="Y120" s="370">
        <f>储备!AA153</f>
        <v>0</v>
      </c>
      <c r="Z120" s="381">
        <f>储备!AB153</f>
        <v>0</v>
      </c>
      <c r="AA120" s="370">
        <f>储备!AC153</f>
        <v>0</v>
      </c>
      <c r="AB120" s="370">
        <f>储备!AD153</f>
        <v>0</v>
      </c>
      <c r="AC120" s="370">
        <f>储备!AE153</f>
        <v>0</v>
      </c>
      <c r="AD120" s="370">
        <f>储备!AF153</f>
        <v>0</v>
      </c>
      <c r="AE120" s="370">
        <f>储备!AG153</f>
        <v>0</v>
      </c>
      <c r="AF120" s="370">
        <f>储备!AH153</f>
        <v>0</v>
      </c>
      <c r="AG120" s="389">
        <f>储备!AI153</f>
        <v>44835</v>
      </c>
      <c r="AH120" s="370">
        <f>储备!AJ153</f>
        <v>0</v>
      </c>
      <c r="AI120" s="370">
        <f>储备!AK153</f>
        <v>0</v>
      </c>
      <c r="AJ120" s="370">
        <f>储备!AL153</f>
        <v>0</v>
      </c>
      <c r="AK120" s="370">
        <f>储备!AM153</f>
        <v>0</v>
      </c>
      <c r="AL120" s="370" t="e">
        <f>储备!AN153</f>
        <v>#DIV/0!</v>
      </c>
      <c r="AM120" s="370">
        <f>储备!AO153</f>
        <v>0</v>
      </c>
      <c r="AN120" s="370">
        <f>储备!AP153</f>
        <v>0</v>
      </c>
      <c r="AO120" s="370">
        <f>储备!AQ153</f>
        <v>0</v>
      </c>
      <c r="AP120" s="370">
        <f>储备!AR153</f>
        <v>0</v>
      </c>
      <c r="AQ120" s="370">
        <f>储备!AS153</f>
        <v>0</v>
      </c>
      <c r="AR120" s="370">
        <f>储备!AT153</f>
        <v>0</v>
      </c>
      <c r="AS120" s="370">
        <f>储备!AU153</f>
        <v>2536</v>
      </c>
      <c r="AT120" s="370">
        <f>储备!AV153</f>
        <v>0</v>
      </c>
      <c r="AU120" s="370">
        <f>储备!AW153</f>
        <v>0</v>
      </c>
      <c r="AV120" s="370">
        <f>储备!AX153</f>
        <v>2536</v>
      </c>
      <c r="AW120" s="370">
        <f>储备!AY153</f>
        <v>0</v>
      </c>
      <c r="AX120" s="370">
        <f>储备!AZ153</f>
        <v>0</v>
      </c>
      <c r="AY120" s="370">
        <f>储备!BA153</f>
        <v>0</v>
      </c>
      <c r="AZ120" s="370">
        <f>储备!BB153</f>
        <v>0</v>
      </c>
      <c r="BA120" s="370">
        <f>储备!BC153</f>
        <v>0</v>
      </c>
      <c r="BB120" s="370">
        <f>储备!BD153</f>
        <v>0</v>
      </c>
      <c r="BC120" s="370" t="str">
        <f>储备!BE153</f>
        <v>产业专班</v>
      </c>
      <c r="BD120" s="370" t="str">
        <f>储备!BF153</f>
        <v>州工信局</v>
      </c>
      <c r="BE120" s="370" t="str">
        <f>储备!BG153</f>
        <v>刘鹏</v>
      </c>
      <c r="BF120" s="370" t="str">
        <f>储备!BH153</f>
        <v>乌恰县</v>
      </c>
      <c r="BG120" s="370" t="str">
        <f>储备!BI153</f>
        <v>杜鹏</v>
      </c>
      <c r="BH120" s="370" t="str">
        <f>储备!BJ153</f>
        <v>乌恰县工业园区管委会</v>
      </c>
      <c r="BI120" s="370" t="str">
        <f>储备!BK153</f>
        <v>张红宙</v>
      </c>
      <c r="BJ120" s="370">
        <f>储备!BL153</f>
        <v>13899493815</v>
      </c>
      <c r="BK120" s="370">
        <f>储备!BM153</f>
        <v>0</v>
      </c>
      <c r="BL120" s="370">
        <f>储备!BN153</f>
        <v>0</v>
      </c>
      <c r="BM120" s="370">
        <f>储备!BO153</f>
        <v>0</v>
      </c>
      <c r="BN120" s="370">
        <f>储备!BP153</f>
        <v>0</v>
      </c>
      <c r="BO120" s="370">
        <f>储备!BQ153</f>
        <v>0</v>
      </c>
    </row>
    <row r="121" ht="42" customHeight="1" spans="1:67">
      <c r="A121" s="370">
        <f>储备!A84</f>
        <v>61</v>
      </c>
      <c r="B121" s="370">
        <f>储备!B84</f>
        <v>1</v>
      </c>
      <c r="C121" s="370" t="str">
        <f>储备!C84</f>
        <v>乌恰县</v>
      </c>
      <c r="D121" s="370">
        <f>储备!D84</f>
        <v>0</v>
      </c>
      <c r="E121" s="370">
        <f>储备!E84</f>
        <v>0</v>
      </c>
      <c r="F121" s="370" t="str">
        <f>储备!F84</f>
        <v>新疆汇祥永金矿业有限公司第二回电源接入工程</v>
      </c>
      <c r="G121" s="370" t="str">
        <f>储备!G84</f>
        <v>新建线路起于 35kV 斯吉 T 防线 147 号-148 号π接点，止于新建 35 千伏箱变，电
压等级 35 千伏，双回路架设。新建双回路线路长约 0.84km,其中架空线路长约 0.75 km,
电缆线路长约 0.09km。</v>
      </c>
      <c r="H121" s="370">
        <f>储备!H84</f>
        <v>509</v>
      </c>
      <c r="I121" s="370">
        <f>储备!I84</f>
        <v>0</v>
      </c>
      <c r="J121" s="370">
        <f>储备!J84</f>
        <v>509</v>
      </c>
      <c r="K121" s="370">
        <f>储备!K84</f>
        <v>1</v>
      </c>
      <c r="L121" s="370">
        <f>储备!L84</f>
        <v>1</v>
      </c>
      <c r="M121" s="370">
        <f>储备!M84</f>
        <v>1</v>
      </c>
      <c r="N121" s="370">
        <f>储备!N84</f>
        <v>1</v>
      </c>
      <c r="O121" s="370">
        <f>储备!O84</f>
        <v>1</v>
      </c>
      <c r="P121" s="370">
        <f>储备!P84</f>
        <v>0</v>
      </c>
      <c r="Q121" s="370" t="e">
        <f>储备!#REF!</f>
        <v>#REF!</v>
      </c>
      <c r="R121" s="370">
        <f>储备!Q84</f>
        <v>1</v>
      </c>
      <c r="S121" s="370">
        <f>储备!T84</f>
        <v>0</v>
      </c>
      <c r="T121" s="370">
        <f>储备!V84</f>
        <v>0</v>
      </c>
      <c r="U121" s="370">
        <f>储备!W84</f>
        <v>509</v>
      </c>
      <c r="V121" s="370">
        <f>储备!X84</f>
        <v>509</v>
      </c>
      <c r="W121" s="370">
        <f>储备!Y84</f>
        <v>0</v>
      </c>
      <c r="X121" s="370">
        <f>储备!Z84</f>
        <v>0</v>
      </c>
      <c r="Y121" s="370">
        <f>储备!AA84</f>
        <v>0</v>
      </c>
      <c r="Z121" s="381">
        <f>储备!AB84</f>
        <v>0</v>
      </c>
      <c r="AA121" s="370">
        <f>储备!AC84</f>
        <v>0</v>
      </c>
      <c r="AB121" s="370">
        <f>储备!AD84</f>
        <v>0</v>
      </c>
      <c r="AC121" s="370">
        <f>储备!AE84</f>
        <v>0</v>
      </c>
      <c r="AD121" s="370">
        <f>储备!AF84</f>
        <v>0</v>
      </c>
      <c r="AE121" s="370">
        <f>储备!AG84</f>
        <v>0</v>
      </c>
      <c r="AF121" s="370">
        <f>储备!AH84</f>
        <v>0</v>
      </c>
      <c r="AG121" s="389">
        <f>储备!AI84</f>
        <v>44835</v>
      </c>
      <c r="AH121" s="370">
        <f>储备!AJ84</f>
        <v>0</v>
      </c>
      <c r="AI121" s="370">
        <f>储备!AK84</f>
        <v>0</v>
      </c>
      <c r="AJ121" s="370">
        <f>储备!AL84</f>
        <v>0</v>
      </c>
      <c r="AK121" s="370">
        <f>储备!AM84</f>
        <v>0</v>
      </c>
      <c r="AL121" s="370" t="e">
        <f>储备!AN84</f>
        <v>#DIV/0!</v>
      </c>
      <c r="AM121" s="370" t="str">
        <f>储备!AO84</f>
        <v>9月2日州发改委核准批复。设计公司正在修改可研评审意见，10月底招标，设备采购。</v>
      </c>
      <c r="AN121" s="370">
        <f>储备!AP84</f>
        <v>0</v>
      </c>
      <c r="AO121" s="370">
        <f>储备!AQ84</f>
        <v>0</v>
      </c>
      <c r="AP121" s="370" t="str">
        <f>储备!AR84</f>
        <v>受疫情影响地堪未做</v>
      </c>
      <c r="AQ121" s="370">
        <f>储备!AS84</f>
        <v>0</v>
      </c>
      <c r="AR121" s="370">
        <f>储备!AT84</f>
        <v>0</v>
      </c>
      <c r="AS121" s="370">
        <f>储备!AU84</f>
        <v>509</v>
      </c>
      <c r="AT121" s="370">
        <f>储备!AV84</f>
        <v>0</v>
      </c>
      <c r="AU121" s="370">
        <f>储备!AW84</f>
        <v>0</v>
      </c>
      <c r="AV121" s="370">
        <f>储备!AX84</f>
        <v>0</v>
      </c>
      <c r="AW121" s="370">
        <f>储备!AY84</f>
        <v>0</v>
      </c>
      <c r="AX121" s="370">
        <f>储备!AZ84</f>
        <v>0</v>
      </c>
      <c r="AY121" s="370">
        <f>储备!BA84</f>
        <v>0</v>
      </c>
      <c r="AZ121" s="370">
        <f>储备!BB84</f>
        <v>0</v>
      </c>
      <c r="BA121" s="370">
        <f>储备!BC84</f>
        <v>509</v>
      </c>
      <c r="BB121" s="370">
        <f>储备!BD84</f>
        <v>0</v>
      </c>
      <c r="BC121" s="370" t="str">
        <f>储备!BE84</f>
        <v>能源专班</v>
      </c>
      <c r="BD121" s="370" t="str">
        <f>储备!BF84</f>
        <v>州发改委</v>
      </c>
      <c r="BE121" s="370" t="str">
        <f>储备!BG84</f>
        <v>杨中能</v>
      </c>
      <c r="BF121" s="370" t="str">
        <f>储备!BH84</f>
        <v>乌恰县</v>
      </c>
      <c r="BG121" s="370" t="str">
        <f>储备!BI84</f>
        <v>杜鹏</v>
      </c>
      <c r="BH121" s="370" t="str">
        <f>储备!BJ84</f>
        <v>乌恰县发改委</v>
      </c>
      <c r="BI121" s="370" t="str">
        <f>储备!BK84</f>
        <v>刘全胜</v>
      </c>
      <c r="BJ121" s="370">
        <f>储备!BL84</f>
        <v>13899495288</v>
      </c>
      <c r="BK121" s="370">
        <f>储备!BM84</f>
        <v>0</v>
      </c>
      <c r="BL121" s="370">
        <f>储备!BN84</f>
        <v>0</v>
      </c>
      <c r="BM121" s="370">
        <f>储备!BO84</f>
        <v>0</v>
      </c>
      <c r="BN121" s="370">
        <f>储备!BP84</f>
        <v>0</v>
      </c>
      <c r="BO121" s="370" t="str">
        <f>储备!BQ84</f>
        <v>8.29日调整</v>
      </c>
    </row>
    <row r="122" ht="42" customHeight="1" spans="1:67">
      <c r="A122" s="370">
        <f>储备!A155</f>
        <v>123</v>
      </c>
      <c r="B122" s="370">
        <f>储备!B155</f>
        <v>1</v>
      </c>
      <c r="C122" s="370" t="str">
        <f>储备!C155</f>
        <v>乌恰县</v>
      </c>
      <c r="D122" s="370">
        <f>储备!D155</f>
        <v>1</v>
      </c>
      <c r="E122" s="370">
        <f>储备!E155</f>
        <v>13000</v>
      </c>
      <c r="F122" s="370" t="str">
        <f>储备!F155</f>
        <v>克州乌恰县冷链物流基础设施建设项目</v>
      </c>
      <c r="G122" s="370" t="str">
        <f>储备!G155</f>
        <v>新建冷藏库1800立方米，冷冻库1200立方米及配套附属设施建设</v>
      </c>
      <c r="H122" s="370">
        <f>储备!H155</f>
        <v>20000</v>
      </c>
      <c r="I122" s="370">
        <f>储备!I155</f>
        <v>0</v>
      </c>
      <c r="J122" s="370">
        <f>储备!J155</f>
        <v>16000</v>
      </c>
      <c r="K122" s="370">
        <f>储备!K155</f>
        <v>1</v>
      </c>
      <c r="L122" s="370">
        <f>储备!L155</f>
        <v>1</v>
      </c>
      <c r="M122" s="370">
        <f>储备!M155</f>
        <v>0</v>
      </c>
      <c r="N122" s="370">
        <f>储备!N155</f>
        <v>0</v>
      </c>
      <c r="O122" s="370">
        <f>储备!O155</f>
        <v>1</v>
      </c>
      <c r="P122" s="370">
        <f>储备!P155</f>
        <v>0</v>
      </c>
      <c r="Q122" s="370">
        <f>储备!Q155</f>
        <v>1</v>
      </c>
      <c r="R122" s="370">
        <f>储备!R155</f>
        <v>0</v>
      </c>
      <c r="S122" s="370">
        <f>储备!T155</f>
        <v>0</v>
      </c>
      <c r="T122" s="370">
        <f>储备!V155</f>
        <v>1</v>
      </c>
      <c r="U122" s="370">
        <f>储备!W155</f>
        <v>16000</v>
      </c>
      <c r="V122" s="370">
        <f>储备!X155</f>
        <v>16000</v>
      </c>
      <c r="W122" s="370">
        <f>储备!Y155</f>
        <v>0</v>
      </c>
      <c r="X122" s="370">
        <f>储备!Z155</f>
        <v>16000</v>
      </c>
      <c r="Y122" s="370">
        <f>储备!AA155</f>
        <v>8800</v>
      </c>
      <c r="Z122" s="381">
        <f>储备!AB155</f>
        <v>0.55</v>
      </c>
      <c r="AA122" s="370">
        <f>储备!AC155</f>
        <v>10000</v>
      </c>
      <c r="AB122" s="370">
        <f>储备!AD155</f>
        <v>1</v>
      </c>
      <c r="AC122" s="370">
        <f>储备!AE155</f>
        <v>3990</v>
      </c>
      <c r="AD122" s="370">
        <f>储备!AF155</f>
        <v>0</v>
      </c>
      <c r="AE122" s="370">
        <f>储备!AG155</f>
        <v>12000</v>
      </c>
      <c r="AF122" s="370">
        <f>储备!AH155</f>
        <v>-3200</v>
      </c>
      <c r="AG122" s="389">
        <f>储备!AI155</f>
        <v>44803</v>
      </c>
      <c r="AH122" s="370">
        <f>储备!AJ155</f>
        <v>1</v>
      </c>
      <c r="AI122" s="370">
        <f>储备!AK155</f>
        <v>0</v>
      </c>
      <c r="AJ122" s="370">
        <f>储备!AL155</f>
        <v>0</v>
      </c>
      <c r="AK122" s="370">
        <f>储备!AM155</f>
        <v>0</v>
      </c>
      <c r="AL122" s="370" t="e">
        <f>储备!AN155</f>
        <v>#DIV/0!</v>
      </c>
      <c r="AM122" s="370" t="str">
        <f>储备!AO155</f>
        <v>8月2日挂网，8月22日开标，8月30日开工。完成总工程量的55%。</v>
      </c>
      <c r="AN122" s="370">
        <f>储备!AP155</f>
        <v>0</v>
      </c>
      <c r="AO122" s="370">
        <f>储备!AQ155</f>
        <v>0</v>
      </c>
      <c r="AP122" s="370">
        <f>储备!AR155</f>
        <v>0</v>
      </c>
      <c r="AQ122" s="370">
        <f>储备!AS155</f>
        <v>0</v>
      </c>
      <c r="AR122" s="370">
        <f>储备!AT155</f>
        <v>0</v>
      </c>
      <c r="AS122" s="370">
        <f>储备!AU155</f>
        <v>16000</v>
      </c>
      <c r="AT122" s="370">
        <f>储备!AV155</f>
        <v>0</v>
      </c>
      <c r="AU122" s="370">
        <f>储备!AW155</f>
        <v>0</v>
      </c>
      <c r="AV122" s="370">
        <f>储备!AX155</f>
        <v>0</v>
      </c>
      <c r="AW122" s="370">
        <f>储备!AY155</f>
        <v>0</v>
      </c>
      <c r="AX122" s="370">
        <f>储备!AZ155</f>
        <v>0</v>
      </c>
      <c r="AY122" s="370">
        <f>储备!BA155</f>
        <v>16000</v>
      </c>
      <c r="AZ122" s="370">
        <f>储备!BB155</f>
        <v>0</v>
      </c>
      <c r="BA122" s="370">
        <f>储备!BC155</f>
        <v>0</v>
      </c>
      <c r="BB122" s="370">
        <f>储备!BD155</f>
        <v>0</v>
      </c>
      <c r="BC122" s="370" t="str">
        <f>储备!BE155</f>
        <v>产业专班</v>
      </c>
      <c r="BD122" s="370" t="str">
        <f>储备!BF155</f>
        <v>州工信局</v>
      </c>
      <c r="BE122" s="370" t="str">
        <f>储备!BG155</f>
        <v>刘鹏</v>
      </c>
      <c r="BF122" s="370" t="str">
        <f>储备!BH155</f>
        <v>乌恰县</v>
      </c>
      <c r="BG122" s="370" t="str">
        <f>储备!BI155</f>
        <v>杜鹏</v>
      </c>
      <c r="BH122" s="370" t="str">
        <f>储备!BJ155</f>
        <v>乌恰县商信局</v>
      </c>
      <c r="BI122" s="370" t="str">
        <f>储备!BK155</f>
        <v>谢恒勤</v>
      </c>
      <c r="BJ122" s="370">
        <f>储备!BL155</f>
        <v>13899493969</v>
      </c>
      <c r="BK122" s="370">
        <f>储备!BM155</f>
        <v>0</v>
      </c>
      <c r="BL122" s="370">
        <f>储备!BN155</f>
        <v>0</v>
      </c>
      <c r="BM122" s="370">
        <f>储备!BO155</f>
        <v>0</v>
      </c>
      <c r="BN122" s="370">
        <f>储备!BP155</f>
        <v>0</v>
      </c>
      <c r="BO122" s="370" t="str">
        <f>储备!BQ155</f>
        <v>5.24日替换</v>
      </c>
    </row>
    <row r="123" ht="42" customHeight="1" spans="1:67">
      <c r="A123" s="370">
        <f>储备!A172</f>
        <v>136</v>
      </c>
      <c r="B123" s="370">
        <f>储备!B172</f>
        <v>1</v>
      </c>
      <c r="C123" s="370" t="str">
        <f>储备!C172</f>
        <v>乌恰县</v>
      </c>
      <c r="D123" s="370">
        <f>储备!D172</f>
        <v>0</v>
      </c>
      <c r="E123" s="370">
        <f>储备!E172</f>
        <v>0</v>
      </c>
      <c r="F123" s="370" t="str">
        <f>储备!F172</f>
        <v>乌恰县汽车城建设项目</v>
      </c>
      <c r="G123" s="370" t="str">
        <f>储备!G172</f>
        <v>总建筑面积15927.21平方米</v>
      </c>
      <c r="H123" s="370">
        <f>储备!H172</f>
        <v>5000</v>
      </c>
      <c r="I123" s="370">
        <f>储备!I172</f>
        <v>0</v>
      </c>
      <c r="J123" s="370">
        <f>储备!J172</f>
        <v>3000</v>
      </c>
      <c r="K123" s="370">
        <f>储备!K172</f>
        <v>0</v>
      </c>
      <c r="L123" s="370">
        <f>储备!L172</f>
        <v>0</v>
      </c>
      <c r="M123" s="370">
        <f>储备!M172</f>
        <v>0</v>
      </c>
      <c r="N123" s="370">
        <f>储备!N172</f>
        <v>0</v>
      </c>
      <c r="O123" s="370">
        <f>储备!O172</f>
        <v>1</v>
      </c>
      <c r="P123" s="370">
        <f>储备!P172</f>
        <v>0</v>
      </c>
      <c r="Q123" s="370">
        <f>储备!Q172</f>
        <v>1</v>
      </c>
      <c r="R123" s="370">
        <f>储备!R172</f>
        <v>0</v>
      </c>
      <c r="S123" s="370">
        <f>储备!T172</f>
        <v>0</v>
      </c>
      <c r="T123" s="370">
        <f>储备!V172</f>
        <v>0</v>
      </c>
      <c r="U123" s="370">
        <f>储备!W172</f>
        <v>3000</v>
      </c>
      <c r="V123" s="370">
        <f>储备!X172</f>
        <v>3000</v>
      </c>
      <c r="W123" s="370">
        <f>储备!Y172</f>
        <v>0</v>
      </c>
      <c r="X123" s="370">
        <f>储备!Z172</f>
        <v>0</v>
      </c>
      <c r="Y123" s="370">
        <f>储备!AA172</f>
        <v>0</v>
      </c>
      <c r="Z123" s="381">
        <f>储备!AB172</f>
        <v>0</v>
      </c>
      <c r="AA123" s="370">
        <f>储备!AC172</f>
        <v>0</v>
      </c>
      <c r="AB123" s="370">
        <f>储备!AD172</f>
        <v>0</v>
      </c>
      <c r="AC123" s="370">
        <f>储备!AE172</f>
        <v>0</v>
      </c>
      <c r="AD123" s="370">
        <f>储备!AF172</f>
        <v>0</v>
      </c>
      <c r="AE123" s="370">
        <f>储备!AG172</f>
        <v>0</v>
      </c>
      <c r="AF123" s="370">
        <f>储备!AH172</f>
        <v>0</v>
      </c>
      <c r="AG123" s="389">
        <f>储备!AI172</f>
        <v>44835</v>
      </c>
      <c r="AH123" s="370">
        <f>储备!AJ172</f>
        <v>0</v>
      </c>
      <c r="AI123" s="370">
        <f>储备!AK172</f>
        <v>0</v>
      </c>
      <c r="AJ123" s="370">
        <f>储备!AL172</f>
        <v>0</v>
      </c>
      <c r="AK123" s="370">
        <f>储备!AM172</f>
        <v>0</v>
      </c>
      <c r="AL123" s="370" t="e">
        <f>储备!AN172</f>
        <v>#DIV/0!</v>
      </c>
      <c r="AM123" s="370" t="str">
        <f>储备!AO172</f>
        <v>于2021年11月11日已备案，由于目前用地未完成土地招拍挂，自治区配置土地利用计划指标自然资源厅还未下达，所以该项目还未启动，待土地手续办理完成后即可开工建设。</v>
      </c>
      <c r="AN123" s="370">
        <f>储备!AP172</f>
        <v>0</v>
      </c>
      <c r="AO123" s="370">
        <f>储备!AQ172</f>
        <v>0</v>
      </c>
      <c r="AP123" s="370">
        <f>储备!AR172</f>
        <v>0</v>
      </c>
      <c r="AQ123" s="370">
        <f>储备!AS172</f>
        <v>0</v>
      </c>
      <c r="AR123" s="370">
        <f>储备!AT172</f>
        <v>0</v>
      </c>
      <c r="AS123" s="370">
        <f>储备!AU172</f>
        <v>3000</v>
      </c>
      <c r="AT123" s="370">
        <f>储备!AV172</f>
        <v>0</v>
      </c>
      <c r="AU123" s="370">
        <f>储备!AW172</f>
        <v>0</v>
      </c>
      <c r="AV123" s="370">
        <f>储备!AX172</f>
        <v>0</v>
      </c>
      <c r="AW123" s="370">
        <f>储备!AY172</f>
        <v>0</v>
      </c>
      <c r="AX123" s="370">
        <f>储备!AZ172</f>
        <v>0</v>
      </c>
      <c r="AY123" s="370">
        <f>储备!BA172</f>
        <v>0</v>
      </c>
      <c r="AZ123" s="370">
        <f>储备!BB172</f>
        <v>0</v>
      </c>
      <c r="BA123" s="370">
        <f>储备!BC172</f>
        <v>3000</v>
      </c>
      <c r="BB123" s="370">
        <f>储备!BD172</f>
        <v>0</v>
      </c>
      <c r="BC123" s="370" t="str">
        <f>储备!BE172</f>
        <v>住房和城乡建设专班</v>
      </c>
      <c r="BD123" s="370" t="str">
        <f>储备!BF172</f>
        <v>州住建局</v>
      </c>
      <c r="BE123" s="370" t="str">
        <f>储备!BG172</f>
        <v>王海江</v>
      </c>
      <c r="BF123" s="370" t="str">
        <f>储备!BH172</f>
        <v>乌恰县</v>
      </c>
      <c r="BG123" s="370" t="str">
        <f>储备!BI172</f>
        <v>杜鹏</v>
      </c>
      <c r="BH123" s="370" t="str">
        <f>储备!BJ172</f>
        <v>乌恰县住建局</v>
      </c>
      <c r="BI123" s="370" t="str">
        <f>储备!BK172</f>
        <v>王建新</v>
      </c>
      <c r="BJ123" s="370">
        <f>储备!BL172</f>
        <v>13319088856</v>
      </c>
      <c r="BK123" s="370">
        <f>储备!BM172</f>
        <v>0</v>
      </c>
      <c r="BL123" s="370">
        <f>储备!BN172</f>
        <v>0</v>
      </c>
      <c r="BM123" s="370" t="str">
        <f>储备!BO172</f>
        <v>乌恰镇</v>
      </c>
      <c r="BN123" s="370" t="str">
        <f>储备!BP172</f>
        <v>多斯都克社区</v>
      </c>
      <c r="BO123" s="370" t="str">
        <f>储备!BQ172</f>
        <v>5.24日新建转储备</v>
      </c>
    </row>
    <row r="124" ht="42" customHeight="1" spans="1:67">
      <c r="A124" s="370">
        <f>储备!A174</f>
        <v>137</v>
      </c>
      <c r="B124" s="370">
        <f>储备!B174</f>
        <v>1</v>
      </c>
      <c r="C124" s="370" t="str">
        <f>储备!C174</f>
        <v>乌恰县</v>
      </c>
      <c r="D124" s="370">
        <f>储备!D174</f>
        <v>0</v>
      </c>
      <c r="E124" s="370">
        <f>储备!E174</f>
        <v>0</v>
      </c>
      <c r="F124" s="370" t="str">
        <f>储备!F174</f>
        <v>乌恰县老旧小区提升改造项目</v>
      </c>
      <c r="G124" s="370" t="str">
        <f>储备!G174</f>
        <v>新建管沟、智能垃圾分类设施、改扩建停车场及配套附属设施建设</v>
      </c>
      <c r="H124" s="370">
        <f>储备!H174</f>
        <v>25000</v>
      </c>
      <c r="I124" s="370">
        <f>储备!I174</f>
        <v>0</v>
      </c>
      <c r="J124" s="370">
        <f>储备!J174</f>
        <v>16000</v>
      </c>
      <c r="K124" s="370">
        <f>储备!K174</f>
        <v>1</v>
      </c>
      <c r="L124" s="370">
        <f>储备!L174</f>
        <v>1</v>
      </c>
      <c r="M124" s="370">
        <f>储备!M174</f>
        <v>1</v>
      </c>
      <c r="N124" s="370">
        <f>储备!N174</f>
        <v>1</v>
      </c>
      <c r="O124" s="370">
        <f>储备!O174</f>
        <v>1</v>
      </c>
      <c r="P124" s="370">
        <f>储备!P174</f>
        <v>0</v>
      </c>
      <c r="Q124" s="370">
        <f>储备!Q174</f>
        <v>1</v>
      </c>
      <c r="R124" s="370">
        <f>储备!R174</f>
        <v>0</v>
      </c>
      <c r="S124" s="370">
        <f>储备!T174</f>
        <v>0</v>
      </c>
      <c r="T124" s="370">
        <f>储备!V174</f>
        <v>0</v>
      </c>
      <c r="U124" s="370">
        <f>储备!W174</f>
        <v>16000</v>
      </c>
      <c r="V124" s="370">
        <f>储备!X174</f>
        <v>16000</v>
      </c>
      <c r="W124" s="370">
        <f>储备!Y174</f>
        <v>0</v>
      </c>
      <c r="X124" s="370">
        <f>储备!Z174</f>
        <v>0</v>
      </c>
      <c r="Y124" s="370">
        <f>储备!AA174</f>
        <v>0</v>
      </c>
      <c r="Z124" s="381">
        <f>储备!AB174</f>
        <v>0</v>
      </c>
      <c r="AA124" s="370">
        <f>储备!AC174</f>
        <v>0</v>
      </c>
      <c r="AB124" s="370">
        <f>储备!AD174</f>
        <v>0</v>
      </c>
      <c r="AC124" s="370">
        <f>储备!AE174</f>
        <v>0</v>
      </c>
      <c r="AD124" s="370">
        <f>储备!AF174</f>
        <v>0</v>
      </c>
      <c r="AE124" s="370">
        <f>储备!AG174</f>
        <v>0</v>
      </c>
      <c r="AF124" s="370">
        <f>储备!AH174</f>
        <v>0</v>
      </c>
      <c r="AG124" s="389">
        <f>储备!AI174</f>
        <v>44798</v>
      </c>
      <c r="AH124" s="370">
        <f>储备!AJ174</f>
        <v>0</v>
      </c>
      <c r="AI124" s="370">
        <f>储备!AK174</f>
        <v>0</v>
      </c>
      <c r="AJ124" s="370">
        <f>储备!AL174</f>
        <v>0</v>
      </c>
      <c r="AK124" s="370">
        <f>储备!AM174</f>
        <v>0</v>
      </c>
      <c r="AL124" s="370" t="e">
        <f>储备!AN174</f>
        <v>#DIV/0!</v>
      </c>
      <c r="AM124" s="370" t="str">
        <f>储备!AO174</f>
        <v>2021年到位专项债资金6000万元，继续申请1.7亿政府专项债券资金。由于资金未到位，该项目未实施。</v>
      </c>
      <c r="AN124" s="370">
        <f>储备!AP174</f>
        <v>0</v>
      </c>
      <c r="AO124" s="370">
        <f>储备!AQ174</f>
        <v>0</v>
      </c>
      <c r="AP124" s="370">
        <f>储备!AR174</f>
        <v>0</v>
      </c>
      <c r="AQ124" s="370">
        <f>储备!AS174</f>
        <v>0</v>
      </c>
      <c r="AR124" s="370">
        <f>储备!AT174</f>
        <v>0</v>
      </c>
      <c r="AS124" s="370">
        <f>储备!AU174</f>
        <v>16000</v>
      </c>
      <c r="AT124" s="370">
        <f>储备!AV174</f>
        <v>0</v>
      </c>
      <c r="AU124" s="370">
        <f>储备!AW174</f>
        <v>0</v>
      </c>
      <c r="AV124" s="370">
        <f>储备!AX174</f>
        <v>16000</v>
      </c>
      <c r="AW124" s="370">
        <f>储备!AY174</f>
        <v>0</v>
      </c>
      <c r="AX124" s="370">
        <f>储备!AZ174</f>
        <v>0</v>
      </c>
      <c r="AY124" s="370">
        <f>储备!BA174</f>
        <v>0</v>
      </c>
      <c r="AZ124" s="370">
        <f>储备!BB174</f>
        <v>0</v>
      </c>
      <c r="BA124" s="370">
        <f>储备!BC174</f>
        <v>0</v>
      </c>
      <c r="BB124" s="370">
        <f>储备!BD174</f>
        <v>0</v>
      </c>
      <c r="BC124" s="370" t="str">
        <f>储备!BE174</f>
        <v>住房和城乡建设专班</v>
      </c>
      <c r="BD124" s="370" t="str">
        <f>储备!BF174</f>
        <v>州住建局</v>
      </c>
      <c r="BE124" s="370" t="str">
        <f>储备!BG174</f>
        <v>王海江</v>
      </c>
      <c r="BF124" s="370" t="str">
        <f>储备!BH174</f>
        <v>乌恰县</v>
      </c>
      <c r="BG124" s="370" t="str">
        <f>储备!BI174</f>
        <v>杜鹏</v>
      </c>
      <c r="BH124" s="370" t="str">
        <f>储备!BJ174</f>
        <v>乌恰县住建局</v>
      </c>
      <c r="BI124" s="370" t="str">
        <f>储备!BK174</f>
        <v>王建新</v>
      </c>
      <c r="BJ124" s="370">
        <f>储备!BL174</f>
        <v>13319088856</v>
      </c>
      <c r="BK124" s="370">
        <f>储备!BM174</f>
        <v>0</v>
      </c>
      <c r="BL124" s="370">
        <f>储备!BN174</f>
        <v>0</v>
      </c>
      <c r="BM124" s="370" t="str">
        <f>储备!BO174</f>
        <v>乌恰镇</v>
      </c>
      <c r="BN124" s="370" t="str">
        <f>储备!BP174</f>
        <v>乌尔多社区、巴格恰社区、坎久干社区、博鲁什社区、多斯都克社区</v>
      </c>
      <c r="BO124" s="370">
        <f>储备!BQ174</f>
        <v>0</v>
      </c>
    </row>
    <row r="125" ht="42" customHeight="1" spans="1:67">
      <c r="A125" s="370">
        <f>储备!A193</f>
        <v>155</v>
      </c>
      <c r="B125" s="370">
        <f>储备!B193</f>
        <v>1</v>
      </c>
      <c r="C125" s="370" t="str">
        <f>储备!C193</f>
        <v>乌恰县</v>
      </c>
      <c r="D125" s="370">
        <f>储备!D193</f>
        <v>1</v>
      </c>
      <c r="E125" s="370">
        <f>储备!E193</f>
        <v>18000</v>
      </c>
      <c r="F125" s="370" t="str">
        <f>储备!F193</f>
        <v>乌恰县阿克气田勘探开发项目</v>
      </c>
      <c r="G125" s="370" t="str">
        <f>储备!G193</f>
        <v>新建勘探井3口及相关配套设施</v>
      </c>
      <c r="H125" s="370">
        <f>储备!H193</f>
        <v>30000</v>
      </c>
      <c r="I125" s="370">
        <f>储备!I193</f>
        <v>0</v>
      </c>
      <c r="J125" s="370">
        <f>储备!J193</f>
        <v>18000</v>
      </c>
      <c r="K125" s="370">
        <f>储备!K193</f>
        <v>1</v>
      </c>
      <c r="L125" s="370">
        <f>储备!L193</f>
        <v>1</v>
      </c>
      <c r="M125" s="370">
        <f>储备!M193</f>
        <v>1</v>
      </c>
      <c r="N125" s="370">
        <f>储备!N193</f>
        <v>1</v>
      </c>
      <c r="O125" s="370">
        <f>储备!O193</f>
        <v>1</v>
      </c>
      <c r="P125" s="370">
        <f>储备!P193</f>
        <v>0</v>
      </c>
      <c r="Q125" s="370">
        <f>储备!Q193</f>
        <v>1</v>
      </c>
      <c r="R125" s="370">
        <f>储备!R193</f>
        <v>0</v>
      </c>
      <c r="S125" s="370">
        <f>储备!T193</f>
        <v>0</v>
      </c>
      <c r="T125" s="370">
        <f>储备!V193</f>
        <v>1</v>
      </c>
      <c r="U125" s="370">
        <f>储备!W193</f>
        <v>18000</v>
      </c>
      <c r="V125" s="370">
        <f>储备!X193</f>
        <v>18000</v>
      </c>
      <c r="W125" s="370">
        <f>储备!Y193</f>
        <v>0</v>
      </c>
      <c r="X125" s="370">
        <f>储备!Z193</f>
        <v>18000</v>
      </c>
      <c r="Y125" s="370">
        <f>储备!AA193</f>
        <v>11000</v>
      </c>
      <c r="Z125" s="381">
        <f>储备!AB193</f>
        <v>0.611111111111111</v>
      </c>
      <c r="AA125" s="370">
        <f>储备!AC193</f>
        <v>12000</v>
      </c>
      <c r="AB125" s="370">
        <f>储备!AD193</f>
        <v>1</v>
      </c>
      <c r="AC125" s="370">
        <f>储备!AE193</f>
        <v>7392</v>
      </c>
      <c r="AD125" s="370">
        <f>储备!AF193</f>
        <v>0</v>
      </c>
      <c r="AE125" s="370">
        <f>储备!AG193</f>
        <v>13500</v>
      </c>
      <c r="AF125" s="370">
        <f>储备!AH193</f>
        <v>2500</v>
      </c>
      <c r="AG125" s="389">
        <f>储备!AI193</f>
        <v>44635</v>
      </c>
      <c r="AH125" s="370">
        <f>储备!AJ193</f>
        <v>1</v>
      </c>
      <c r="AI125" s="370">
        <f>储备!AK193</f>
        <v>0</v>
      </c>
      <c r="AJ125" s="370">
        <f>储备!AL193</f>
        <v>50</v>
      </c>
      <c r="AK125" s="370">
        <f>储备!AM193</f>
        <v>50</v>
      </c>
      <c r="AL125" s="370">
        <f>储备!AN193</f>
        <v>1</v>
      </c>
      <c r="AM125" s="370" t="str">
        <f>储备!AO193</f>
        <v>正在勘探井中作业，目前深度6325米。</v>
      </c>
      <c r="AN125" s="370">
        <f>储备!AP193</f>
        <v>0</v>
      </c>
      <c r="AO125" s="370">
        <f>储备!AQ193</f>
        <v>0</v>
      </c>
      <c r="AP125" s="370">
        <f>储备!AR193</f>
        <v>0</v>
      </c>
      <c r="AQ125" s="370">
        <f>储备!AS193</f>
        <v>0</v>
      </c>
      <c r="AR125" s="370">
        <f>储备!AT193</f>
        <v>0</v>
      </c>
      <c r="AS125" s="370">
        <f>储备!AU193</f>
        <v>18000</v>
      </c>
      <c r="AT125" s="370">
        <f>储备!AV193</f>
        <v>0</v>
      </c>
      <c r="AU125" s="370">
        <f>储备!AW193</f>
        <v>0</v>
      </c>
      <c r="AV125" s="370">
        <f>储备!AX193</f>
        <v>0</v>
      </c>
      <c r="AW125" s="370">
        <f>储备!AY193</f>
        <v>0</v>
      </c>
      <c r="AX125" s="370">
        <f>储备!AZ193</f>
        <v>0</v>
      </c>
      <c r="AY125" s="370">
        <f>储备!BA193</f>
        <v>0</v>
      </c>
      <c r="AZ125" s="370">
        <f>储备!BB193</f>
        <v>0</v>
      </c>
      <c r="BA125" s="370">
        <f>储备!BC193</f>
        <v>18000</v>
      </c>
      <c r="BB125" s="370">
        <f>储备!BD193</f>
        <v>0</v>
      </c>
      <c r="BC125" s="370" t="str">
        <f>储备!BE193</f>
        <v>产业专班</v>
      </c>
      <c r="BD125" s="370" t="str">
        <f>储备!BF193</f>
        <v>州工信局</v>
      </c>
      <c r="BE125" s="370" t="str">
        <f>储备!BG193</f>
        <v>刘鹏</v>
      </c>
      <c r="BF125" s="370" t="str">
        <f>储备!BH193</f>
        <v>乌恰县</v>
      </c>
      <c r="BG125" s="370" t="str">
        <f>储备!BI193</f>
        <v>杜鹏</v>
      </c>
      <c r="BH125" s="370" t="str">
        <f>储备!BJ193</f>
        <v>乌恰县商信局</v>
      </c>
      <c r="BI125" s="370" t="str">
        <f>储备!BK193</f>
        <v>谢恒勤</v>
      </c>
      <c r="BJ125" s="370">
        <f>储备!BL193</f>
        <v>13899493969</v>
      </c>
      <c r="BK125" s="370">
        <f>储备!BM193</f>
        <v>0</v>
      </c>
      <c r="BL125" s="370">
        <f>储备!BN193</f>
        <v>0</v>
      </c>
      <c r="BM125" s="370">
        <f>储备!BO193</f>
        <v>0</v>
      </c>
      <c r="BN125" s="370">
        <f>储备!BP193</f>
        <v>0</v>
      </c>
      <c r="BO125" s="370" t="str">
        <f>储备!BQ193</f>
        <v>5.24日储备转新建</v>
      </c>
    </row>
    <row r="126" ht="42" customHeight="1" spans="1:67">
      <c r="A126" s="370">
        <f>储备!A194</f>
        <v>156</v>
      </c>
      <c r="B126" s="370">
        <f>储备!B194</f>
        <v>1</v>
      </c>
      <c r="C126" s="370" t="str">
        <f>储备!C194</f>
        <v>乌恰县</v>
      </c>
      <c r="D126" s="370">
        <f>储备!D194</f>
        <v>1</v>
      </c>
      <c r="E126" s="370">
        <f>储备!E194</f>
        <v>1500</v>
      </c>
      <c r="F126" s="370" t="str">
        <f>储备!F194</f>
        <v>乌恰县恒远民爆公司储存库</v>
      </c>
      <c r="G126" s="370" t="str">
        <f>储备!G194</f>
        <v>新建3座工业炸药库及配套附属设施建设</v>
      </c>
      <c r="H126" s="370">
        <f>储备!H194</f>
        <v>1500</v>
      </c>
      <c r="I126" s="370">
        <f>储备!I194</f>
        <v>0</v>
      </c>
      <c r="J126" s="370">
        <f>储备!J194</f>
        <v>1500</v>
      </c>
      <c r="K126" s="370">
        <f>储备!K194</f>
        <v>0</v>
      </c>
      <c r="L126" s="370">
        <f>储备!L194</f>
        <v>0</v>
      </c>
      <c r="M126" s="370">
        <f>储备!M194</f>
        <v>0</v>
      </c>
      <c r="N126" s="370">
        <f>储备!N194</f>
        <v>0</v>
      </c>
      <c r="O126" s="370">
        <f>储备!O194</f>
        <v>1</v>
      </c>
      <c r="P126" s="370">
        <f>储备!P194</f>
        <v>0</v>
      </c>
      <c r="Q126" s="370">
        <f>储备!Q194</f>
        <v>1</v>
      </c>
      <c r="R126" s="370">
        <f>储备!R194</f>
        <v>0</v>
      </c>
      <c r="S126" s="370">
        <f>储备!T194</f>
        <v>0</v>
      </c>
      <c r="T126" s="370">
        <f>储备!V194</f>
        <v>1</v>
      </c>
      <c r="U126" s="370">
        <f>储备!W194</f>
        <v>1500</v>
      </c>
      <c r="V126" s="370">
        <f>储备!X194</f>
        <v>1500</v>
      </c>
      <c r="W126" s="370">
        <f>储备!Y194</f>
        <v>0</v>
      </c>
      <c r="X126" s="370">
        <f>储备!Z194</f>
        <v>1500</v>
      </c>
      <c r="Y126" s="370">
        <f>储备!AA194</f>
        <v>20</v>
      </c>
      <c r="Z126" s="381">
        <f>储备!AB194</f>
        <v>0.0133333333333333</v>
      </c>
      <c r="AA126" s="370">
        <f>储备!AC194</f>
        <v>500</v>
      </c>
      <c r="AB126" s="370">
        <f>储备!AD194</f>
        <v>0</v>
      </c>
      <c r="AC126" s="370">
        <f>储备!AE194</f>
        <v>0</v>
      </c>
      <c r="AD126" s="370">
        <f>储备!AF194</f>
        <v>0</v>
      </c>
      <c r="AE126" s="370">
        <f>储备!AG194</f>
        <v>1125</v>
      </c>
      <c r="AF126" s="370">
        <f>储备!AH194</f>
        <v>-1105</v>
      </c>
      <c r="AG126" s="389">
        <f>储备!AI194</f>
        <v>44741</v>
      </c>
      <c r="AH126" s="370">
        <f>储备!AJ194</f>
        <v>1</v>
      </c>
      <c r="AI126" s="370">
        <f>储备!AK194</f>
        <v>0</v>
      </c>
      <c r="AJ126" s="370">
        <f>储备!AL194</f>
        <v>10</v>
      </c>
      <c r="AK126" s="370">
        <f>储备!AM194</f>
        <v>5</v>
      </c>
      <c r="AL126" s="370">
        <f>储备!AN194</f>
        <v>0.5</v>
      </c>
      <c r="AM126" s="370" t="str">
        <f>储备!AO194</f>
        <v>于2021年10月7日已备案，2022年7月30日将全部资料提交至自然资源厅，自治区配置土地利用计划指标自然资源厅已下达，目前停工状态。</v>
      </c>
      <c r="AN126" s="370">
        <f>储备!AP194</f>
        <v>0</v>
      </c>
      <c r="AO126" s="370">
        <f>储备!AQ194</f>
        <v>0</v>
      </c>
      <c r="AP126" s="370">
        <f>储备!AR194</f>
        <v>0</v>
      </c>
      <c r="AQ126" s="370">
        <f>储备!AS194</f>
        <v>0</v>
      </c>
      <c r="AR126" s="370">
        <f>储备!AT194</f>
        <v>0</v>
      </c>
      <c r="AS126" s="370">
        <f>储备!AU194</f>
        <v>1500</v>
      </c>
      <c r="AT126" s="370">
        <f>储备!AV194</f>
        <v>0</v>
      </c>
      <c r="AU126" s="370">
        <f>储备!AW194</f>
        <v>0</v>
      </c>
      <c r="AV126" s="370">
        <f>储备!AX194</f>
        <v>0</v>
      </c>
      <c r="AW126" s="370">
        <f>储备!AY194</f>
        <v>0</v>
      </c>
      <c r="AX126" s="370">
        <f>储备!AZ194</f>
        <v>0</v>
      </c>
      <c r="AY126" s="370">
        <f>储备!BA194</f>
        <v>0</v>
      </c>
      <c r="AZ126" s="370">
        <f>储备!BB194</f>
        <v>0</v>
      </c>
      <c r="BA126" s="370">
        <f>储备!BC194</f>
        <v>1500</v>
      </c>
      <c r="BB126" s="370">
        <f>储备!BD194</f>
        <v>0</v>
      </c>
      <c r="BC126" s="370" t="str">
        <f>储备!BE194</f>
        <v>产业专班</v>
      </c>
      <c r="BD126" s="370" t="str">
        <f>储备!BF194</f>
        <v>州工信局</v>
      </c>
      <c r="BE126" s="370" t="str">
        <f>储备!BG194</f>
        <v>刘鹏</v>
      </c>
      <c r="BF126" s="370" t="str">
        <f>储备!BH194</f>
        <v>乌恰县</v>
      </c>
      <c r="BG126" s="370" t="str">
        <f>储备!BI194</f>
        <v>杜鹏</v>
      </c>
      <c r="BH126" s="370" t="str">
        <f>储备!BJ194</f>
        <v>乌恰县商信局</v>
      </c>
      <c r="BI126" s="370" t="str">
        <f>储备!BK194</f>
        <v>谢恒勤</v>
      </c>
      <c r="BJ126" s="370">
        <f>储备!BL194</f>
        <v>13899493969</v>
      </c>
      <c r="BK126" s="370">
        <f>储备!BM194</f>
        <v>0</v>
      </c>
      <c r="BL126" s="370">
        <f>储备!BN194</f>
        <v>0</v>
      </c>
      <c r="BM126" s="370">
        <f>储备!BO194</f>
        <v>0</v>
      </c>
      <c r="BN126" s="370">
        <f>储备!BP194</f>
        <v>0</v>
      </c>
      <c r="BO126" s="370" t="str">
        <f>储备!BQ194</f>
        <v>5.24日新建转储备</v>
      </c>
    </row>
    <row r="127" ht="42" customHeight="1" spans="1:67">
      <c r="A127" s="370">
        <f>储备!A195</f>
        <v>157</v>
      </c>
      <c r="B127" s="370">
        <f>储备!B195</f>
        <v>1</v>
      </c>
      <c r="C127" s="370" t="str">
        <f>储备!C195</f>
        <v>乌恰县</v>
      </c>
      <c r="D127" s="370">
        <f>储备!D195</f>
        <v>0</v>
      </c>
      <c r="E127" s="370">
        <f>储备!E195</f>
        <v>0</v>
      </c>
      <c r="F127" s="370" t="str">
        <f>储备!F195</f>
        <v>新疆紫金锌业有限公司锅炉房改扩建项目</v>
      </c>
      <c r="G127" s="370" t="str">
        <f>储备!G195</f>
        <v>对现有锅炉房进行改扩建，总建筑面积5923平方米</v>
      </c>
      <c r="H127" s="370">
        <f>储备!H195</f>
        <v>2635</v>
      </c>
      <c r="I127" s="370">
        <f>储备!I195</f>
        <v>0</v>
      </c>
      <c r="J127" s="370">
        <f>储备!J195</f>
        <v>2635</v>
      </c>
      <c r="K127" s="370">
        <f>储备!K195</f>
        <v>1</v>
      </c>
      <c r="L127" s="370">
        <f>储备!L195</f>
        <v>1</v>
      </c>
      <c r="M127" s="370">
        <f>储备!M195</f>
        <v>1</v>
      </c>
      <c r="N127" s="370">
        <f>储备!N195</f>
        <v>1</v>
      </c>
      <c r="O127" s="370">
        <f>储备!O195</f>
        <v>1</v>
      </c>
      <c r="P127" s="370">
        <f>储备!P195</f>
        <v>0</v>
      </c>
      <c r="Q127" s="370">
        <f>储备!Q195</f>
        <v>1</v>
      </c>
      <c r="R127" s="370">
        <f>储备!R195</f>
        <v>0</v>
      </c>
      <c r="S127" s="370">
        <f>储备!T195</f>
        <v>0</v>
      </c>
      <c r="T127" s="370">
        <f>储备!V195</f>
        <v>0</v>
      </c>
      <c r="U127" s="370">
        <f>储备!W195</f>
        <v>2635</v>
      </c>
      <c r="V127" s="370">
        <f>储备!X195</f>
        <v>2635</v>
      </c>
      <c r="W127" s="370">
        <f>储备!Y195</f>
        <v>0</v>
      </c>
      <c r="X127" s="370">
        <f>储备!Z195</f>
        <v>0</v>
      </c>
      <c r="Y127" s="370">
        <f>储备!AA195</f>
        <v>0</v>
      </c>
      <c r="Z127" s="381">
        <f>储备!AB195</f>
        <v>0</v>
      </c>
      <c r="AA127" s="370">
        <f>储备!AC195</f>
        <v>0</v>
      </c>
      <c r="AB127" s="370">
        <f>储备!AD195</f>
        <v>0</v>
      </c>
      <c r="AC127" s="370">
        <f>储备!AE195</f>
        <v>0</v>
      </c>
      <c r="AD127" s="370">
        <f>储备!AF195</f>
        <v>0</v>
      </c>
      <c r="AE127" s="370">
        <f>储备!AG195</f>
        <v>0</v>
      </c>
      <c r="AF127" s="370">
        <f>储备!AH195</f>
        <v>0</v>
      </c>
      <c r="AG127" s="389">
        <f>储备!AI195</f>
        <v>44835</v>
      </c>
      <c r="AH127" s="370">
        <f>储备!AJ195</f>
        <v>0</v>
      </c>
      <c r="AI127" s="370">
        <f>储备!AK195</f>
        <v>0</v>
      </c>
      <c r="AJ127" s="370">
        <f>储备!AL195</f>
        <v>0</v>
      </c>
      <c r="AK127" s="370">
        <f>储备!AM195</f>
        <v>0</v>
      </c>
      <c r="AL127" s="370" t="e">
        <f>储备!AN195</f>
        <v>#DIV/0!</v>
      </c>
      <c r="AM127" s="370" t="str">
        <f>储备!AO195</f>
        <v>于2022年3月8日已备案，企业反映今年该项目暂不实施。</v>
      </c>
      <c r="AN127" s="370">
        <f>储备!AP195</f>
        <v>0</v>
      </c>
      <c r="AO127" s="370">
        <f>储备!AQ195</f>
        <v>0</v>
      </c>
      <c r="AP127" s="370">
        <f>储备!AR195</f>
        <v>0</v>
      </c>
      <c r="AQ127" s="370">
        <f>储备!AS195</f>
        <v>0</v>
      </c>
      <c r="AR127" s="370">
        <f>储备!AT195</f>
        <v>0</v>
      </c>
      <c r="AS127" s="370">
        <f>储备!AU195</f>
        <v>2635</v>
      </c>
      <c r="AT127" s="370">
        <f>储备!AV195</f>
        <v>0</v>
      </c>
      <c r="AU127" s="370">
        <f>储备!AW195</f>
        <v>0</v>
      </c>
      <c r="AV127" s="370">
        <f>储备!AX195</f>
        <v>0</v>
      </c>
      <c r="AW127" s="370">
        <f>储备!AY195</f>
        <v>0</v>
      </c>
      <c r="AX127" s="370">
        <f>储备!AZ195</f>
        <v>0</v>
      </c>
      <c r="AY127" s="370">
        <f>储备!BA195</f>
        <v>0</v>
      </c>
      <c r="AZ127" s="370">
        <f>储备!BB195</f>
        <v>0</v>
      </c>
      <c r="BA127" s="370">
        <f>储备!BC195</f>
        <v>2635</v>
      </c>
      <c r="BB127" s="370">
        <f>储备!BD195</f>
        <v>0</v>
      </c>
      <c r="BC127" s="370" t="str">
        <f>储备!BE195</f>
        <v>产业专班</v>
      </c>
      <c r="BD127" s="370" t="str">
        <f>储备!BF195</f>
        <v>州工信局</v>
      </c>
      <c r="BE127" s="370" t="str">
        <f>储备!BG195</f>
        <v>刘鹏</v>
      </c>
      <c r="BF127" s="370" t="str">
        <f>储备!BH195</f>
        <v>乌恰县</v>
      </c>
      <c r="BG127" s="370" t="str">
        <f>储备!BI195</f>
        <v>杜鹏</v>
      </c>
      <c r="BH127" s="370" t="str">
        <f>储备!BJ195</f>
        <v>乌恰县商信局</v>
      </c>
      <c r="BI127" s="370" t="str">
        <f>储备!BK195</f>
        <v>谢恒勤</v>
      </c>
      <c r="BJ127" s="370">
        <f>储备!BL195</f>
        <v>13899493969</v>
      </c>
      <c r="BK127" s="370" t="str">
        <f>储备!BM195</f>
        <v>张哲涛</v>
      </c>
      <c r="BL127" s="370">
        <f>储备!BN195</f>
        <v>15619026768</v>
      </c>
      <c r="BM127" s="370" t="str">
        <f>储备!BO195</f>
        <v>黑孜苇乡</v>
      </c>
      <c r="BN127" s="370" t="str">
        <f>储备!BP195</f>
        <v>乌拉根矿区</v>
      </c>
      <c r="BO127" s="370" t="str">
        <f>储备!BQ195</f>
        <v>5.24日新建转储备</v>
      </c>
    </row>
    <row r="128" ht="42" customHeight="1" spans="1:67">
      <c r="A128" s="370">
        <f>储备!A196</f>
        <v>158</v>
      </c>
      <c r="B128" s="370">
        <f>储备!B196</f>
        <v>1</v>
      </c>
      <c r="C128" s="370" t="str">
        <f>储备!C196</f>
        <v>乌恰县</v>
      </c>
      <c r="D128" s="370">
        <f>储备!D196</f>
        <v>1</v>
      </c>
      <c r="E128" s="370">
        <f>储备!E196</f>
        <v>8000</v>
      </c>
      <c r="F128" s="370" t="str">
        <f>储备!F196</f>
        <v>乌恰县汇祥永金尾矿库提升工程</v>
      </c>
      <c r="G128" s="370" t="str">
        <f>储备!G196</f>
        <v>提升改造尾矿库</v>
      </c>
      <c r="H128" s="370">
        <f>储备!H196</f>
        <v>8000</v>
      </c>
      <c r="I128" s="370">
        <f>储备!I196</f>
        <v>0</v>
      </c>
      <c r="J128" s="370">
        <f>储备!J196</f>
        <v>8000</v>
      </c>
      <c r="K128" s="370">
        <f>储备!K196</f>
        <v>0</v>
      </c>
      <c r="L128" s="370">
        <f>储备!L196</f>
        <v>0</v>
      </c>
      <c r="M128" s="370">
        <f>储备!M196</f>
        <v>0</v>
      </c>
      <c r="N128" s="370">
        <f>储备!N196</f>
        <v>0</v>
      </c>
      <c r="O128" s="370">
        <f>储备!O196</f>
        <v>1</v>
      </c>
      <c r="P128" s="370">
        <f>储备!P196</f>
        <v>0</v>
      </c>
      <c r="Q128" s="370">
        <f>储备!Q196</f>
        <v>1</v>
      </c>
      <c r="R128" s="370">
        <f>储备!R196</f>
        <v>0</v>
      </c>
      <c r="S128" s="370">
        <f>储备!T196</f>
        <v>0</v>
      </c>
      <c r="T128" s="370">
        <f>储备!V196</f>
        <v>1</v>
      </c>
      <c r="U128" s="370">
        <f>储备!W196</f>
        <v>8000</v>
      </c>
      <c r="V128" s="370">
        <f>储备!X196</f>
        <v>8000</v>
      </c>
      <c r="W128" s="370">
        <f>储备!Y196</f>
        <v>0</v>
      </c>
      <c r="X128" s="370">
        <f>储备!Z196</f>
        <v>8000</v>
      </c>
      <c r="Y128" s="370">
        <f>储备!AA196</f>
        <v>900</v>
      </c>
      <c r="Z128" s="381">
        <f>储备!AB196</f>
        <v>0.1125</v>
      </c>
      <c r="AA128" s="370">
        <f>储备!AC196</f>
        <v>1400</v>
      </c>
      <c r="AB128" s="370">
        <f>储备!AD196</f>
        <v>1</v>
      </c>
      <c r="AC128" s="370">
        <f>储备!AE196</f>
        <v>0</v>
      </c>
      <c r="AD128" s="370">
        <f>储备!AF196</f>
        <v>0</v>
      </c>
      <c r="AE128" s="370">
        <f>储备!AG196</f>
        <v>6000</v>
      </c>
      <c r="AF128" s="370">
        <f>储备!AH196</f>
        <v>-3540</v>
      </c>
      <c r="AG128" s="389">
        <f>储备!AI196</f>
        <v>44741</v>
      </c>
      <c r="AH128" s="370">
        <f>储备!AJ196</f>
        <v>1</v>
      </c>
      <c r="AI128" s="370">
        <f>储备!AK196</f>
        <v>0</v>
      </c>
      <c r="AJ128" s="370">
        <f>储备!AL196</f>
        <v>20</v>
      </c>
      <c r="AK128" s="370">
        <f>储备!AM196</f>
        <v>20</v>
      </c>
      <c r="AL128" s="370">
        <f>储备!AN196</f>
        <v>1</v>
      </c>
      <c r="AM128" s="370" t="str">
        <f>储备!AO196</f>
        <v>6月15日招标，目前停工状态，正在办理用地手续，等中色大冶汇祥永金新建安全环保设施完成后继续实施尾矿库，12月30日主体完工并投入使用。</v>
      </c>
      <c r="AN128" s="370">
        <f>储备!AP196</f>
        <v>0</v>
      </c>
      <c r="AO128" s="370">
        <f>储备!AQ196</f>
        <v>0</v>
      </c>
      <c r="AP128" s="370">
        <f>储备!AR196</f>
        <v>0</v>
      </c>
      <c r="AQ128" s="370">
        <f>储备!AS196</f>
        <v>0</v>
      </c>
      <c r="AR128" s="370">
        <f>储备!AT196</f>
        <v>0</v>
      </c>
      <c r="AS128" s="370">
        <f>储备!AU196</f>
        <v>8000</v>
      </c>
      <c r="AT128" s="370">
        <f>储备!AV196</f>
        <v>0</v>
      </c>
      <c r="AU128" s="370">
        <f>储备!AW196</f>
        <v>0</v>
      </c>
      <c r="AV128" s="370">
        <f>储备!AX196</f>
        <v>0</v>
      </c>
      <c r="AW128" s="370">
        <f>储备!AY196</f>
        <v>0</v>
      </c>
      <c r="AX128" s="370">
        <f>储备!AZ196</f>
        <v>0</v>
      </c>
      <c r="AY128" s="370">
        <f>储备!BA196</f>
        <v>0</v>
      </c>
      <c r="AZ128" s="370">
        <f>储备!BB196</f>
        <v>0</v>
      </c>
      <c r="BA128" s="370">
        <f>储备!BC196</f>
        <v>8000</v>
      </c>
      <c r="BB128" s="370">
        <f>储备!BD196</f>
        <v>0</v>
      </c>
      <c r="BC128" s="370" t="str">
        <f>储备!BE196</f>
        <v>产业专班</v>
      </c>
      <c r="BD128" s="370" t="str">
        <f>储备!BF196</f>
        <v>州工信局</v>
      </c>
      <c r="BE128" s="370" t="str">
        <f>储备!BG196</f>
        <v>刘鹏</v>
      </c>
      <c r="BF128" s="370" t="str">
        <f>储备!BH196</f>
        <v>乌恰县</v>
      </c>
      <c r="BG128" s="370" t="str">
        <f>储备!BI196</f>
        <v>杜鹏</v>
      </c>
      <c r="BH128" s="370" t="str">
        <f>储备!BJ196</f>
        <v>乌恰县商信局</v>
      </c>
      <c r="BI128" s="370" t="str">
        <f>储备!BK196</f>
        <v>谢恒勤</v>
      </c>
      <c r="BJ128" s="370">
        <f>储备!BL196</f>
        <v>13899493969</v>
      </c>
      <c r="BK128" s="370">
        <f>储备!BM196</f>
        <v>0</v>
      </c>
      <c r="BL128" s="370">
        <f>储备!BN196</f>
        <v>0</v>
      </c>
      <c r="BM128" s="370">
        <f>储备!BO196</f>
        <v>0</v>
      </c>
      <c r="BN128" s="370">
        <f>储备!BP196</f>
        <v>0</v>
      </c>
      <c r="BO128" s="370">
        <f>储备!BQ196</f>
        <v>0</v>
      </c>
    </row>
    <row r="129" ht="42" customHeight="1" spans="1:67">
      <c r="A129" s="370">
        <f>储备!A31</f>
        <v>14</v>
      </c>
      <c r="B129" s="370">
        <f>储备!B31</f>
        <v>1</v>
      </c>
      <c r="C129" s="370" t="str">
        <f>储备!C31</f>
        <v>乌恰县</v>
      </c>
      <c r="D129" s="370">
        <f>储备!D31</f>
        <v>0</v>
      </c>
      <c r="E129" s="370">
        <f>储备!E31</f>
        <v>0</v>
      </c>
      <c r="F129" s="370" t="str">
        <f>储备!F31</f>
        <v>汉源水电站下厂房克孜勒苏河引水工程</v>
      </c>
      <c r="G129" s="370" t="str">
        <f>储备!G31</f>
        <v>引水渠水一座，4公里渠道，4.5公里管道及相关附属建设</v>
      </c>
      <c r="H129" s="370">
        <f>储备!H31</f>
        <v>12000</v>
      </c>
      <c r="I129" s="370">
        <f>储备!I31</f>
        <v>0</v>
      </c>
      <c r="J129" s="370">
        <f>储备!J31</f>
        <v>12000</v>
      </c>
      <c r="K129" s="370">
        <f>储备!K31</f>
        <v>1</v>
      </c>
      <c r="L129" s="370">
        <f>储备!L31</f>
        <v>1</v>
      </c>
      <c r="M129" s="370">
        <f>储备!M31</f>
        <v>1</v>
      </c>
      <c r="N129" s="370">
        <f>储备!N31</f>
        <v>1</v>
      </c>
      <c r="O129" s="370">
        <f>储备!O31</f>
        <v>1</v>
      </c>
      <c r="P129" s="370">
        <f>储备!P31</f>
        <v>0</v>
      </c>
      <c r="Q129" s="370">
        <f>储备!Q31</f>
        <v>0</v>
      </c>
      <c r="R129" s="370">
        <f>储备!R31</f>
        <v>1</v>
      </c>
      <c r="S129" s="370">
        <f>储备!T31</f>
        <v>0</v>
      </c>
      <c r="T129" s="370">
        <f>储备!V31</f>
        <v>0</v>
      </c>
      <c r="U129" s="370">
        <f>储备!W31</f>
        <v>12000</v>
      </c>
      <c r="V129" s="370">
        <f>储备!X31</f>
        <v>0</v>
      </c>
      <c r="W129" s="370">
        <f>储备!Y31</f>
        <v>0</v>
      </c>
      <c r="X129" s="370">
        <f>储备!Z31</f>
        <v>0</v>
      </c>
      <c r="Y129" s="370">
        <f>储备!AA31</f>
        <v>0</v>
      </c>
      <c r="Z129" s="381">
        <f>储备!AB31</f>
        <v>0</v>
      </c>
      <c r="AA129" s="370">
        <f>储备!AC31</f>
        <v>0</v>
      </c>
      <c r="AB129" s="370">
        <f>储备!AD31</f>
        <v>0</v>
      </c>
      <c r="AC129" s="370">
        <f>储备!AE31</f>
        <v>0</v>
      </c>
      <c r="AD129" s="370">
        <f>储备!AF31</f>
        <v>0</v>
      </c>
      <c r="AE129" s="370">
        <f>储备!AG31</f>
        <v>0</v>
      </c>
      <c r="AF129" s="370">
        <f>储备!AH31</f>
        <v>0</v>
      </c>
      <c r="AG129" s="389">
        <f>储备!AI31</f>
        <v>44844</v>
      </c>
      <c r="AH129" s="370">
        <f>储备!AJ31</f>
        <v>0</v>
      </c>
      <c r="AI129" s="370">
        <f>储备!AK31</f>
        <v>0</v>
      </c>
      <c r="AJ129" s="370">
        <f>储备!AL31</f>
        <v>0</v>
      </c>
      <c r="AK129" s="370">
        <f>储备!AM31</f>
        <v>0</v>
      </c>
      <c r="AL129" s="370" t="e">
        <f>储备!AN31</f>
        <v>#DIV/0!</v>
      </c>
      <c r="AM129" s="370" t="str">
        <f>储备!AO31</f>
        <v>目前因受疫情影响，8月22日设计方案提交自治区喀管局，由克州水文局对该项目补充完整水资源论证相关资料后，自治区喀管局出具取水许可证批复，计划9月底前期手续可以办理完（其中涉及有林草手续）。</v>
      </c>
      <c r="AN129" s="370">
        <f>储备!AP31</f>
        <v>0</v>
      </c>
      <c r="AO129" s="370">
        <f>储备!AQ31</f>
        <v>0</v>
      </c>
      <c r="AP129" s="370" t="str">
        <f>储备!AR31</f>
        <v>由于喀管局关于克孜河取水许可证办理</v>
      </c>
      <c r="AQ129" s="370">
        <f>储备!AS31</f>
        <v>0</v>
      </c>
      <c r="AR129" s="370">
        <f>储备!AT31</f>
        <v>0</v>
      </c>
      <c r="AS129" s="370">
        <f>储备!AU31</f>
        <v>12000</v>
      </c>
      <c r="AT129" s="370">
        <f>储备!AV31</f>
        <v>0</v>
      </c>
      <c r="AU129" s="370">
        <f>储备!AW31</f>
        <v>0</v>
      </c>
      <c r="AV129" s="370">
        <f>储备!AX31</f>
        <v>0</v>
      </c>
      <c r="AW129" s="370">
        <f>储备!AY31</f>
        <v>0</v>
      </c>
      <c r="AX129" s="370">
        <f>储备!AZ31</f>
        <v>0</v>
      </c>
      <c r="AY129" s="370">
        <f>储备!BA31</f>
        <v>0</v>
      </c>
      <c r="AZ129" s="370">
        <f>储备!BB31</f>
        <v>0</v>
      </c>
      <c r="BA129" s="370">
        <f>储备!BC31</f>
        <v>12000</v>
      </c>
      <c r="BB129" s="370">
        <f>储备!BD31</f>
        <v>0</v>
      </c>
      <c r="BC129" s="370" t="str">
        <f>储备!BE31</f>
        <v>水利专班</v>
      </c>
      <c r="BD129" s="370" t="str">
        <f>储备!BF31</f>
        <v>州水利局</v>
      </c>
      <c r="BE129" s="370" t="str">
        <f>储备!BG31</f>
        <v>邹健</v>
      </c>
      <c r="BF129" s="370" t="str">
        <f>储备!BH31</f>
        <v>乌恰县</v>
      </c>
      <c r="BG129" s="370" t="str">
        <f>储备!BI31</f>
        <v>吐尔孙江·木合塔尔</v>
      </c>
      <c r="BH129" s="370" t="str">
        <f>储备!BJ31</f>
        <v>乌恰县水利局</v>
      </c>
      <c r="BI129" s="370" t="str">
        <f>储备!BK31</f>
        <v>马国成</v>
      </c>
      <c r="BJ129" s="370">
        <f>储备!BL31</f>
        <v>15700991168</v>
      </c>
      <c r="BK129" s="370">
        <f>储备!BM31</f>
        <v>0</v>
      </c>
      <c r="BL129" s="370">
        <f>储备!BN31</f>
        <v>0</v>
      </c>
      <c r="BM129" s="370">
        <f>储备!BO31</f>
        <v>0</v>
      </c>
      <c r="BN129" s="370">
        <f>储备!BP31</f>
        <v>0</v>
      </c>
      <c r="BO129" s="370">
        <f>储备!BQ31</f>
        <v>0</v>
      </c>
    </row>
    <row r="130" ht="42" customHeight="1" spans="1:67">
      <c r="A130" s="370">
        <f>储备!A197</f>
        <v>159</v>
      </c>
      <c r="B130" s="370">
        <f>储备!B197</f>
        <v>1</v>
      </c>
      <c r="C130" s="370" t="str">
        <f>储备!C197</f>
        <v>乌恰县</v>
      </c>
      <c r="D130" s="370">
        <f>储备!D197</f>
        <v>0</v>
      </c>
      <c r="E130" s="370">
        <f>储备!E197</f>
        <v>0</v>
      </c>
      <c r="F130" s="370" t="str">
        <f>储备!F197</f>
        <v>新疆常晟绿建智能科技有限公司农业机械智能装备制造项目</v>
      </c>
      <c r="G130" s="370" t="str">
        <f>储备!G197</f>
        <v>开发制造农业机械智能装备、钢结构装配式建筑构件、智能集成房屋</v>
      </c>
      <c r="H130" s="370">
        <f>储备!H197</f>
        <v>5000</v>
      </c>
      <c r="I130" s="370">
        <f>储备!I197</f>
        <v>0</v>
      </c>
      <c r="J130" s="370">
        <f>储备!J197</f>
        <v>5000</v>
      </c>
      <c r="K130" s="370">
        <f>储备!K197</f>
        <v>0</v>
      </c>
      <c r="L130" s="370">
        <f>储备!L197</f>
        <v>0</v>
      </c>
      <c r="M130" s="370">
        <f>储备!M197</f>
        <v>0</v>
      </c>
      <c r="N130" s="370">
        <f>储备!N197</f>
        <v>0</v>
      </c>
      <c r="O130" s="370">
        <f>储备!O197</f>
        <v>0</v>
      </c>
      <c r="P130" s="370">
        <f>储备!P197</f>
        <v>0</v>
      </c>
      <c r="Q130" s="370">
        <f>储备!Q197</f>
        <v>0</v>
      </c>
      <c r="R130" s="370">
        <f>储备!R197</f>
        <v>0</v>
      </c>
      <c r="S130" s="370">
        <f>储备!T197</f>
        <v>0</v>
      </c>
      <c r="T130" s="370">
        <f>储备!V197</f>
        <v>1</v>
      </c>
      <c r="U130" s="370">
        <f>储备!W197</f>
        <v>0</v>
      </c>
      <c r="V130" s="370">
        <f>储备!X197</f>
        <v>0</v>
      </c>
      <c r="W130" s="370">
        <f>储备!Y197</f>
        <v>0</v>
      </c>
      <c r="X130" s="370">
        <f>储备!Z197</f>
        <v>5000</v>
      </c>
      <c r="Y130" s="370">
        <f>储备!AA197</f>
        <v>1000</v>
      </c>
      <c r="Z130" s="381">
        <f>储备!AB197</f>
        <v>0.2</v>
      </c>
      <c r="AA130" s="370">
        <f>储备!AC197</f>
        <v>2000</v>
      </c>
      <c r="AB130" s="370">
        <f>储备!AD197</f>
        <v>0</v>
      </c>
      <c r="AC130" s="370">
        <f>储备!AE197</f>
        <v>0</v>
      </c>
      <c r="AD130" s="370">
        <f>储备!AF197</f>
        <v>0</v>
      </c>
      <c r="AE130" s="370">
        <f>储备!AG197</f>
        <v>3750</v>
      </c>
      <c r="AF130" s="370">
        <f>储备!AH197</f>
        <v>-2750</v>
      </c>
      <c r="AG130" s="389">
        <f>储备!AI197</f>
        <v>44839</v>
      </c>
      <c r="AH130" s="370">
        <f>储备!AJ197</f>
        <v>1</v>
      </c>
      <c r="AI130" s="370">
        <f>储备!AK197</f>
        <v>0</v>
      </c>
      <c r="AJ130" s="370">
        <f>储备!AL197</f>
        <v>0</v>
      </c>
      <c r="AK130" s="370">
        <f>储备!AM197</f>
        <v>0</v>
      </c>
      <c r="AL130" s="370" t="e">
        <f>储备!AN197</f>
        <v>#DIV/0!</v>
      </c>
      <c r="AM130" s="370" t="str">
        <f>储备!AO197</f>
        <v>该项目待江苏产业园建设完成后，入驻园区，目前设备已采购，未运输安装，年底前完成安装调试。</v>
      </c>
      <c r="AN130" s="370">
        <f>储备!AP197</f>
        <v>0</v>
      </c>
      <c r="AO130" s="370">
        <f>储备!AQ197</f>
        <v>0</v>
      </c>
      <c r="AP130" s="370" t="str">
        <f>储备!AR197</f>
        <v>该项目待江苏产业园建设完成后，入驻园区，将采购设备安装完成。</v>
      </c>
      <c r="AQ130" s="370">
        <f>储备!AS197</f>
        <v>0</v>
      </c>
      <c r="AR130" s="370">
        <f>储备!AT197</f>
        <v>0</v>
      </c>
      <c r="AS130" s="370">
        <f>储备!AU197</f>
        <v>5000</v>
      </c>
      <c r="AT130" s="370">
        <f>储备!AV197</f>
        <v>0</v>
      </c>
      <c r="AU130" s="370">
        <f>储备!AW197</f>
        <v>0</v>
      </c>
      <c r="AV130" s="370">
        <f>储备!AX197</f>
        <v>0</v>
      </c>
      <c r="AW130" s="370">
        <f>储备!AY197</f>
        <v>0</v>
      </c>
      <c r="AX130" s="370">
        <f>储备!AZ197</f>
        <v>0</v>
      </c>
      <c r="AY130" s="370">
        <f>储备!BA197</f>
        <v>0</v>
      </c>
      <c r="AZ130" s="370">
        <f>储备!BB197</f>
        <v>0</v>
      </c>
      <c r="BA130" s="370">
        <f>储备!BC197</f>
        <v>5000</v>
      </c>
      <c r="BB130" s="370">
        <f>储备!BD197</f>
        <v>0</v>
      </c>
      <c r="BC130" s="370" t="str">
        <f>储备!BE197</f>
        <v>产业专班</v>
      </c>
      <c r="BD130" s="370" t="str">
        <f>储备!BF197</f>
        <v>州工信局</v>
      </c>
      <c r="BE130" s="370" t="str">
        <f>储备!BG197</f>
        <v>刘鹏</v>
      </c>
      <c r="BF130" s="370" t="str">
        <f>储备!BH197</f>
        <v>乌恰县</v>
      </c>
      <c r="BG130" s="370" t="str">
        <f>储备!BI197</f>
        <v>杜鹏</v>
      </c>
      <c r="BH130" s="370" t="str">
        <f>储备!BJ197</f>
        <v>乌恰县商信局</v>
      </c>
      <c r="BI130" s="370" t="str">
        <f>储备!BK197</f>
        <v>谢恒勤</v>
      </c>
      <c r="BJ130" s="370">
        <f>储备!BL197</f>
        <v>13899493969</v>
      </c>
      <c r="BK130" s="370">
        <f>储备!BM197</f>
        <v>0</v>
      </c>
      <c r="BL130" s="370">
        <f>储备!BN197</f>
        <v>0</v>
      </c>
      <c r="BM130" s="370">
        <f>储备!BO197</f>
        <v>0</v>
      </c>
      <c r="BN130" s="370">
        <f>储备!BP197</f>
        <v>0</v>
      </c>
      <c r="BO130" s="370">
        <f>储备!BQ197</f>
        <v>0</v>
      </c>
    </row>
    <row r="131" ht="42" customHeight="1" spans="1:67">
      <c r="A131" s="370">
        <f>储备!A198</f>
        <v>160</v>
      </c>
      <c r="B131" s="370">
        <f>储备!B198</f>
        <v>1</v>
      </c>
      <c r="C131" s="370" t="str">
        <f>储备!C198</f>
        <v>乌恰县</v>
      </c>
      <c r="D131" s="370">
        <f>储备!D198</f>
        <v>1</v>
      </c>
      <c r="E131" s="370">
        <f>储备!E198</f>
        <v>2785</v>
      </c>
      <c r="F131" s="370" t="str">
        <f>储备!F198</f>
        <v>中色大冶汇祥永金新建安全环保设施</v>
      </c>
      <c r="G131" s="370" t="str">
        <f>储备!G198</f>
        <v>新建截渗沟908平方米、截渗池3275平方米、截洪设施473平方米及配套附属设施建设</v>
      </c>
      <c r="H131" s="370">
        <f>储备!H198</f>
        <v>2785</v>
      </c>
      <c r="I131" s="370">
        <f>储备!I198</f>
        <v>0</v>
      </c>
      <c r="J131" s="370">
        <f>储备!J198</f>
        <v>2785</v>
      </c>
      <c r="K131" s="370">
        <f>储备!K198</f>
        <v>0</v>
      </c>
      <c r="L131" s="370">
        <f>储备!L198</f>
        <v>0</v>
      </c>
      <c r="M131" s="370">
        <f>储备!M198</f>
        <v>0</v>
      </c>
      <c r="N131" s="370">
        <f>储备!N198</f>
        <v>0</v>
      </c>
      <c r="O131" s="370">
        <f>储备!O198</f>
        <v>1</v>
      </c>
      <c r="P131" s="370">
        <f>储备!P198</f>
        <v>0</v>
      </c>
      <c r="Q131" s="370">
        <f>储备!Q198</f>
        <v>1</v>
      </c>
      <c r="R131" s="370">
        <f>储备!R198</f>
        <v>0</v>
      </c>
      <c r="S131" s="370">
        <f>储备!T198</f>
        <v>0</v>
      </c>
      <c r="T131" s="370">
        <f>储备!V198</f>
        <v>1</v>
      </c>
      <c r="U131" s="370">
        <f>储备!W198</f>
        <v>2785</v>
      </c>
      <c r="V131" s="370">
        <f>储备!X198</f>
        <v>2785</v>
      </c>
      <c r="W131" s="370">
        <f>储备!Y198</f>
        <v>0</v>
      </c>
      <c r="X131" s="370">
        <f>储备!Z198</f>
        <v>2785</v>
      </c>
      <c r="Y131" s="370">
        <f>储备!AA198</f>
        <v>2785</v>
      </c>
      <c r="Z131" s="381">
        <f>储备!AB198</f>
        <v>1</v>
      </c>
      <c r="AA131" s="370">
        <f>储备!AC198</f>
        <v>2785</v>
      </c>
      <c r="AB131" s="370">
        <f>储备!AD198</f>
        <v>1</v>
      </c>
      <c r="AC131" s="370">
        <f>储备!AE198</f>
        <v>0</v>
      </c>
      <c r="AD131" s="370">
        <f>储备!AF198</f>
        <v>0</v>
      </c>
      <c r="AE131" s="370">
        <f>储备!AG198</f>
        <v>2088.75</v>
      </c>
      <c r="AF131" s="370">
        <f>储备!AH198</f>
        <v>-1203.25</v>
      </c>
      <c r="AG131" s="389">
        <f>储备!AI198</f>
        <v>44741</v>
      </c>
      <c r="AH131" s="370">
        <f>储备!AJ198</f>
        <v>1</v>
      </c>
      <c r="AI131" s="370">
        <f>储备!AK198</f>
        <v>0</v>
      </c>
      <c r="AJ131" s="370">
        <f>储备!AL198</f>
        <v>10</v>
      </c>
      <c r="AK131" s="370">
        <f>储备!AM198</f>
        <v>10</v>
      </c>
      <c r="AL131" s="370">
        <f>储备!AN198</f>
        <v>1</v>
      </c>
      <c r="AM131" s="370" t="str">
        <f>储备!AO198</f>
        <v>已完工。</v>
      </c>
      <c r="AN131" s="370">
        <f>储备!AP198</f>
        <v>0</v>
      </c>
      <c r="AO131" s="370">
        <f>储备!AQ198</f>
        <v>0</v>
      </c>
      <c r="AP131" s="370">
        <f>储备!AR198</f>
        <v>0</v>
      </c>
      <c r="AQ131" s="370">
        <f>储备!AS198</f>
        <v>0</v>
      </c>
      <c r="AR131" s="370">
        <f>储备!AT198</f>
        <v>0</v>
      </c>
      <c r="AS131" s="370">
        <f>储备!AU198</f>
        <v>2785</v>
      </c>
      <c r="AT131" s="370">
        <f>储备!AV198</f>
        <v>0</v>
      </c>
      <c r="AU131" s="370">
        <f>储备!AW198</f>
        <v>0</v>
      </c>
      <c r="AV131" s="370">
        <f>储备!AX198</f>
        <v>0</v>
      </c>
      <c r="AW131" s="370">
        <f>储备!AY198</f>
        <v>0</v>
      </c>
      <c r="AX131" s="370">
        <f>储备!AZ198</f>
        <v>0</v>
      </c>
      <c r="AY131" s="370">
        <f>储备!BA198</f>
        <v>0</v>
      </c>
      <c r="AZ131" s="370">
        <f>储备!BB198</f>
        <v>0</v>
      </c>
      <c r="BA131" s="370">
        <f>储备!BC198</f>
        <v>2785</v>
      </c>
      <c r="BB131" s="370">
        <f>储备!BD198</f>
        <v>0</v>
      </c>
      <c r="BC131" s="370" t="str">
        <f>储备!BE198</f>
        <v>产业专班</v>
      </c>
      <c r="BD131" s="370" t="str">
        <f>储备!BF198</f>
        <v>州工信局</v>
      </c>
      <c r="BE131" s="370" t="str">
        <f>储备!BG198</f>
        <v>刘鹏</v>
      </c>
      <c r="BF131" s="370" t="str">
        <f>储备!BH198</f>
        <v>乌恰县</v>
      </c>
      <c r="BG131" s="370" t="str">
        <f>储备!BI198</f>
        <v>杜鹏</v>
      </c>
      <c r="BH131" s="370" t="str">
        <f>储备!BJ198</f>
        <v>乌恰县商信局</v>
      </c>
      <c r="BI131" s="370" t="str">
        <f>储备!BK198</f>
        <v>谢恒勤</v>
      </c>
      <c r="BJ131" s="370">
        <f>储备!BL198</f>
        <v>13899493969</v>
      </c>
      <c r="BK131" s="370">
        <f>储备!BM198</f>
        <v>0</v>
      </c>
      <c r="BL131" s="370">
        <f>储备!BN198</f>
        <v>0</v>
      </c>
      <c r="BM131" s="370">
        <f>储备!BO198</f>
        <v>0</v>
      </c>
      <c r="BN131" s="370">
        <f>储备!BP198</f>
        <v>0</v>
      </c>
      <c r="BO131" s="370" t="str">
        <f>储备!BQ198</f>
        <v>替换</v>
      </c>
    </row>
  </sheetData>
  <autoFilter ref="A7:BO131">
    <extLst/>
  </autoFilter>
  <mergeCells count="74">
    <mergeCell ref="A2:BO2"/>
    <mergeCell ref="F3:H3"/>
    <mergeCell ref="J3:BO3"/>
    <mergeCell ref="K4:T4"/>
    <mergeCell ref="U4:X4"/>
    <mergeCell ref="Y4:AA4"/>
    <mergeCell ref="AB4:AD4"/>
    <mergeCell ref="AE4:AF4"/>
    <mergeCell ref="AH4:AM4"/>
    <mergeCell ref="AN4:AO4"/>
    <mergeCell ref="AP4:AR4"/>
    <mergeCell ref="AS4:BB4"/>
    <mergeCell ref="BD4:BE4"/>
    <mergeCell ref="BF4:BG4"/>
    <mergeCell ref="BH4:BJ4"/>
    <mergeCell ref="BK4:BL4"/>
    <mergeCell ref="BM4:BN4"/>
    <mergeCell ref="O5:P5"/>
    <mergeCell ref="Q5:R5"/>
    <mergeCell ref="S5:T5"/>
    <mergeCell ref="AH5:AI5"/>
    <mergeCell ref="AJ5:AL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D5:AD6"/>
    <mergeCell ref="AE5:AE6"/>
    <mergeCell ref="AF5:AF6"/>
    <mergeCell ref="AG4:AG6"/>
    <mergeCell ref="AM5:AM6"/>
    <mergeCell ref="AN5:AN6"/>
    <mergeCell ref="AO5:AO6"/>
    <mergeCell ref="AS5:AS6"/>
    <mergeCell ref="AT5:AT6"/>
    <mergeCell ref="AU5:AU6"/>
    <mergeCell ref="AV5:AV6"/>
    <mergeCell ref="AW5:AW6"/>
    <mergeCell ref="AX5:AX6"/>
    <mergeCell ref="AY5:AY6"/>
    <mergeCell ref="AZ5:AZ6"/>
    <mergeCell ref="BA5:BA6"/>
    <mergeCell ref="BB5: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pageMargins left="0.388888888888889" right="0.388888888888889" top="0.388888888888889" bottom="0.388888888888889" header="0.259027777777778" footer="0.259027777777778"/>
  <pageSetup paperSize="9" scale="18"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BO55"/>
  <sheetViews>
    <sheetView zoomScale="90" zoomScaleNormal="90" workbookViewId="0">
      <pane ySplit="6" topLeftCell="A7" activePane="bottomLeft" state="frozen"/>
      <selection/>
      <selection pane="bottomLeft" activeCell="BT9" sqref="BT9"/>
    </sheetView>
  </sheetViews>
  <sheetFormatPr defaultColWidth="9" defaultRowHeight="13.5"/>
  <cols>
    <col min="1" max="5" width="9" style="3"/>
    <col min="6" max="6" width="20.6333333333333" style="363" customWidth="1"/>
    <col min="7" max="7" width="33.6333333333333" style="363" customWidth="1"/>
    <col min="8" max="8" width="10.3833333333333" style="3"/>
    <col min="9" max="9" width="9" style="3" hidden="1" customWidth="1"/>
    <col min="10" max="10" width="10.3833333333333" style="3"/>
    <col min="11" max="14" width="9" style="3" hidden="1" customWidth="1"/>
    <col min="15" max="20" width="9" style="3"/>
    <col min="21" max="22" width="10.3833333333333" style="3" hidden="1" customWidth="1"/>
    <col min="23" max="23" width="14.1333333333333" style="3" hidden="1" customWidth="1"/>
    <col min="24" max="24" width="10.3833333333333" style="3"/>
    <col min="25" max="25" width="9" style="3"/>
    <col min="26" max="26" width="12.6333333333333" style="364"/>
    <col min="27" max="30" width="9" style="3"/>
    <col min="31" max="32" width="12.8833333333333" style="3"/>
    <col min="33" max="33" width="15.6333333333333" style="365"/>
    <col min="34" max="37" width="9" style="3"/>
    <col min="38" max="38" width="12.6333333333333" style="364"/>
    <col min="39" max="39" width="18.0416666666667" style="363" customWidth="1"/>
    <col min="40" max="41" width="9" style="3"/>
    <col min="42" max="42" width="9" style="366"/>
    <col min="43" max="44" width="9" style="3"/>
    <col min="45" max="45" width="10.3833333333333" style="3" hidden="1" customWidth="1"/>
    <col min="46" max="46" width="9" style="3" hidden="1" customWidth="1"/>
    <col min="47" max="47" width="9.25833333333333" style="3" hidden="1" customWidth="1"/>
    <col min="48" max="52" width="9" style="3" hidden="1" customWidth="1"/>
    <col min="53" max="53" width="9.25833333333333" style="3" hidden="1" customWidth="1"/>
    <col min="54" max="54" width="9" style="3" hidden="1" customWidth="1"/>
    <col min="55" max="61" width="15.6333333333333" style="366" customWidth="1"/>
    <col min="62" max="62" width="15.6333333333333" style="3" customWidth="1"/>
    <col min="63" max="64" width="15.6333333333333" style="3" hidden="1" customWidth="1"/>
    <col min="65" max="66" width="15.6333333333333" style="366" hidden="1" customWidth="1"/>
    <col min="67" max="67" width="15.6333333333333" style="363" customWidth="1"/>
  </cols>
  <sheetData>
    <row r="2" ht="27.75" spans="1:67">
      <c r="A2" s="133" t="s">
        <v>2123</v>
      </c>
      <c r="B2" s="134"/>
      <c r="C2" s="134"/>
      <c r="D2" s="134"/>
      <c r="E2" s="134"/>
      <c r="F2" s="135"/>
      <c r="G2" s="135"/>
      <c r="H2" s="136"/>
      <c r="I2" s="136"/>
      <c r="J2" s="136"/>
      <c r="K2" s="136"/>
      <c r="L2" s="136"/>
      <c r="M2" s="136"/>
      <c r="N2" s="136"/>
      <c r="O2" s="136"/>
      <c r="P2" s="136"/>
      <c r="Q2" s="136"/>
      <c r="R2" s="136"/>
      <c r="S2" s="136"/>
      <c r="T2" s="136"/>
      <c r="U2" s="136"/>
      <c r="V2" s="136"/>
      <c r="W2" s="136"/>
      <c r="X2" s="136"/>
      <c r="Y2" s="136"/>
      <c r="Z2" s="376"/>
      <c r="AA2" s="136"/>
      <c r="AB2" s="136"/>
      <c r="AC2" s="136"/>
      <c r="AD2" s="136"/>
      <c r="AE2" s="136"/>
      <c r="AF2" s="136"/>
      <c r="AG2" s="382"/>
      <c r="AH2" s="136"/>
      <c r="AI2" s="183"/>
      <c r="AJ2" s="136"/>
      <c r="AK2" s="136"/>
      <c r="AL2" s="376"/>
      <c r="AM2" s="134"/>
      <c r="AN2" s="134"/>
      <c r="AO2" s="134"/>
      <c r="AP2" s="134"/>
      <c r="AQ2" s="134"/>
      <c r="AR2" s="134"/>
      <c r="AS2" s="136"/>
      <c r="AT2" s="136"/>
      <c r="AU2" s="136"/>
      <c r="AV2" s="136"/>
      <c r="AW2" s="136"/>
      <c r="AX2" s="136"/>
      <c r="AY2" s="136"/>
      <c r="AZ2" s="136"/>
      <c r="BA2" s="136"/>
      <c r="BB2" s="136"/>
      <c r="BC2" s="136"/>
      <c r="BD2" s="136"/>
      <c r="BE2" s="136"/>
      <c r="BF2" s="136"/>
      <c r="BG2" s="136"/>
      <c r="BH2" s="136"/>
      <c r="BI2" s="134"/>
      <c r="BJ2" s="134"/>
      <c r="BK2" s="134"/>
      <c r="BL2" s="134"/>
      <c r="BM2" s="134"/>
      <c r="BN2" s="134"/>
      <c r="BO2" s="135"/>
    </row>
    <row r="3" ht="23.25" spans="1:67">
      <c r="A3" s="120"/>
      <c r="B3" s="120"/>
      <c r="C3" s="120"/>
      <c r="D3" s="120"/>
      <c r="E3" s="120"/>
      <c r="F3" s="239"/>
      <c r="G3" s="239"/>
      <c r="H3" s="239"/>
      <c r="I3" s="239"/>
      <c r="J3" s="153" t="s">
        <v>2</v>
      </c>
      <c r="K3" s="167"/>
      <c r="L3" s="167"/>
      <c r="M3" s="167"/>
      <c r="N3" s="167"/>
      <c r="O3" s="167"/>
      <c r="P3" s="167"/>
      <c r="Q3" s="167"/>
      <c r="R3" s="167"/>
      <c r="S3" s="167"/>
      <c r="T3" s="167"/>
      <c r="U3" s="167"/>
      <c r="V3" s="167"/>
      <c r="W3" s="167"/>
      <c r="X3" s="167"/>
      <c r="Y3" s="167"/>
      <c r="Z3" s="377"/>
      <c r="AA3" s="167"/>
      <c r="AB3" s="167"/>
      <c r="AC3" s="167"/>
      <c r="AD3" s="167"/>
      <c r="AE3" s="167"/>
      <c r="AF3" s="167"/>
      <c r="AG3" s="383"/>
      <c r="AH3" s="167"/>
      <c r="AI3" s="185"/>
      <c r="AJ3" s="167"/>
      <c r="AK3" s="167"/>
      <c r="AL3" s="377"/>
      <c r="AM3" s="184"/>
      <c r="AN3" s="184"/>
      <c r="AO3" s="184"/>
      <c r="AP3" s="184"/>
      <c r="AQ3" s="184"/>
      <c r="AR3" s="184"/>
      <c r="AS3" s="167"/>
      <c r="AT3" s="167"/>
      <c r="AU3" s="167"/>
      <c r="AV3" s="167"/>
      <c r="AW3" s="167"/>
      <c r="AX3" s="167"/>
      <c r="AY3" s="167"/>
      <c r="AZ3" s="167"/>
      <c r="BA3" s="167"/>
      <c r="BB3" s="167"/>
      <c r="BC3" s="167"/>
      <c r="BD3" s="167"/>
      <c r="BE3" s="167"/>
      <c r="BF3" s="167"/>
      <c r="BG3" s="167"/>
      <c r="BH3" s="167"/>
      <c r="BI3" s="184"/>
      <c r="BJ3" s="184"/>
      <c r="BK3" s="184"/>
      <c r="BL3" s="184"/>
      <c r="BM3" s="184"/>
      <c r="BN3" s="184"/>
      <c r="BO3" s="395"/>
    </row>
    <row r="4" ht="30" customHeight="1" spans="1:67">
      <c r="A4" s="276" t="s">
        <v>561</v>
      </c>
      <c r="B4" s="141" t="s">
        <v>562</v>
      </c>
      <c r="C4" s="141" t="s">
        <v>563</v>
      </c>
      <c r="D4" s="141" t="s">
        <v>564</v>
      </c>
      <c r="E4" s="141"/>
      <c r="F4" s="276" t="s">
        <v>565</v>
      </c>
      <c r="G4" s="276" t="s">
        <v>566</v>
      </c>
      <c r="H4" s="156" t="s">
        <v>567</v>
      </c>
      <c r="I4" s="371" t="s">
        <v>568</v>
      </c>
      <c r="J4" s="155" t="s">
        <v>11</v>
      </c>
      <c r="K4" s="156" t="s">
        <v>569</v>
      </c>
      <c r="L4" s="156"/>
      <c r="M4" s="156"/>
      <c r="N4" s="156"/>
      <c r="O4" s="156"/>
      <c r="P4" s="156"/>
      <c r="Q4" s="156"/>
      <c r="R4" s="156"/>
      <c r="S4" s="156"/>
      <c r="T4" s="156"/>
      <c r="U4" s="372" t="s">
        <v>570</v>
      </c>
      <c r="V4" s="373"/>
      <c r="W4" s="373"/>
      <c r="X4" s="159"/>
      <c r="Y4" s="156" t="s">
        <v>571</v>
      </c>
      <c r="Z4" s="378"/>
      <c r="AA4" s="156"/>
      <c r="AB4" s="373" t="s">
        <v>572</v>
      </c>
      <c r="AC4" s="373"/>
      <c r="AD4" s="373"/>
      <c r="AE4" s="373" t="s">
        <v>2112</v>
      </c>
      <c r="AF4" s="159"/>
      <c r="AG4" s="181" t="s">
        <v>574</v>
      </c>
      <c r="AH4" s="189" t="s">
        <v>575</v>
      </c>
      <c r="AI4" s="188"/>
      <c r="AJ4" s="189"/>
      <c r="AK4" s="189"/>
      <c r="AL4" s="384"/>
      <c r="AM4" s="187"/>
      <c r="AN4" s="373" t="s">
        <v>576</v>
      </c>
      <c r="AO4" s="159"/>
      <c r="AP4" s="142" t="s">
        <v>577</v>
      </c>
      <c r="AQ4" s="142"/>
      <c r="AR4" s="142"/>
      <c r="AS4" s="29" t="s">
        <v>578</v>
      </c>
      <c r="AT4" s="39"/>
      <c r="AU4" s="39"/>
      <c r="AV4" s="39"/>
      <c r="AW4" s="39"/>
      <c r="AX4" s="39"/>
      <c r="AY4" s="39"/>
      <c r="AZ4" s="39"/>
      <c r="BA4" s="39"/>
      <c r="BB4" s="39"/>
      <c r="BC4" s="156" t="s">
        <v>579</v>
      </c>
      <c r="BD4" s="156" t="s">
        <v>580</v>
      </c>
      <c r="BE4" s="39"/>
      <c r="BF4" s="156" t="s">
        <v>581</v>
      </c>
      <c r="BG4" s="39"/>
      <c r="BH4" s="215" t="s">
        <v>25</v>
      </c>
      <c r="BI4" s="215"/>
      <c r="BJ4" s="215"/>
      <c r="BK4" s="392" t="s">
        <v>582</v>
      </c>
      <c r="BL4" s="393"/>
      <c r="BM4" s="396" t="s">
        <v>583</v>
      </c>
      <c r="BN4" s="393"/>
      <c r="BO4" s="397" t="s">
        <v>584</v>
      </c>
    </row>
    <row r="5" ht="45" spans="1:67">
      <c r="A5" s="142"/>
      <c r="B5" s="37"/>
      <c r="C5" s="37"/>
      <c r="D5" s="141"/>
      <c r="E5" s="141"/>
      <c r="F5" s="142"/>
      <c r="G5" s="142"/>
      <c r="H5" s="39"/>
      <c r="I5" s="297"/>
      <c r="J5" s="157"/>
      <c r="K5" s="156" t="s">
        <v>585</v>
      </c>
      <c r="L5" s="156" t="s">
        <v>586</v>
      </c>
      <c r="M5" s="156" t="s">
        <v>587</v>
      </c>
      <c r="N5" s="156" t="s">
        <v>588</v>
      </c>
      <c r="O5" s="372" t="s">
        <v>589</v>
      </c>
      <c r="P5" s="159"/>
      <c r="Q5" s="372" t="s">
        <v>590</v>
      </c>
      <c r="R5" s="159"/>
      <c r="S5" s="156" t="s">
        <v>591</v>
      </c>
      <c r="T5" s="156"/>
      <c r="U5" s="374" t="s">
        <v>592</v>
      </c>
      <c r="V5" s="374" t="s">
        <v>593</v>
      </c>
      <c r="W5" s="374" t="s">
        <v>594</v>
      </c>
      <c r="X5" s="374" t="s">
        <v>595</v>
      </c>
      <c r="Y5" s="374" t="str">
        <f>新建!AA5</f>
        <v>10月31日年度投资完成</v>
      </c>
      <c r="Z5" s="379" t="s">
        <v>596</v>
      </c>
      <c r="AA5" s="374" t="s">
        <v>2113</v>
      </c>
      <c r="AB5" s="374" t="s">
        <v>598</v>
      </c>
      <c r="AC5" s="374" t="s">
        <v>599</v>
      </c>
      <c r="AD5" s="374" t="s">
        <v>2114</v>
      </c>
      <c r="AE5" s="374" t="s">
        <v>2115</v>
      </c>
      <c r="AF5" s="374" t="s">
        <v>600</v>
      </c>
      <c r="AG5" s="181"/>
      <c r="AH5" s="385" t="str">
        <f>新建!AJ5</f>
        <v>6月30日开工数</v>
      </c>
      <c r="AI5" s="188"/>
      <c r="AJ5" s="373" t="s">
        <v>602</v>
      </c>
      <c r="AK5" s="189"/>
      <c r="AL5" s="384"/>
      <c r="AM5" s="276" t="s">
        <v>603</v>
      </c>
      <c r="AN5" s="386" t="s">
        <v>51</v>
      </c>
      <c r="AO5" s="386" t="s">
        <v>604</v>
      </c>
      <c r="AP5" s="268" t="s">
        <v>605</v>
      </c>
      <c r="AQ5" s="268" t="s">
        <v>606</v>
      </c>
      <c r="AR5" s="268" t="s">
        <v>607</v>
      </c>
      <c r="AS5" s="29" t="s">
        <v>608</v>
      </c>
      <c r="AT5" s="156" t="s">
        <v>609</v>
      </c>
      <c r="AU5" s="156" t="s">
        <v>610</v>
      </c>
      <c r="AV5" s="156" t="s">
        <v>611</v>
      </c>
      <c r="AW5" s="156" t="s">
        <v>612</v>
      </c>
      <c r="AX5" s="156" t="s">
        <v>613</v>
      </c>
      <c r="AY5" s="156" t="s">
        <v>614</v>
      </c>
      <c r="AZ5" s="156" t="s">
        <v>615</v>
      </c>
      <c r="BA5" s="156" t="s">
        <v>616</v>
      </c>
      <c r="BB5" s="156" t="s">
        <v>617</v>
      </c>
      <c r="BC5" s="39"/>
      <c r="BD5" s="156" t="s">
        <v>618</v>
      </c>
      <c r="BE5" s="156" t="s">
        <v>619</v>
      </c>
      <c r="BF5" s="156" t="s">
        <v>620</v>
      </c>
      <c r="BG5" s="156" t="s">
        <v>619</v>
      </c>
      <c r="BH5" s="156" t="s">
        <v>621</v>
      </c>
      <c r="BI5" s="156" t="s">
        <v>622</v>
      </c>
      <c r="BJ5" s="394" t="s">
        <v>623</v>
      </c>
      <c r="BK5" s="156" t="s">
        <v>624</v>
      </c>
      <c r="BL5" s="394" t="s">
        <v>623</v>
      </c>
      <c r="BM5" s="398" t="s">
        <v>72</v>
      </c>
      <c r="BN5" s="398" t="s">
        <v>73</v>
      </c>
      <c r="BO5" s="223"/>
    </row>
    <row r="6" ht="31" customHeight="1" spans="1:67">
      <c r="A6" s="142"/>
      <c r="B6" s="37"/>
      <c r="C6" s="37"/>
      <c r="D6" s="367" t="s">
        <v>625</v>
      </c>
      <c r="E6" s="367" t="s">
        <v>626</v>
      </c>
      <c r="F6" s="142"/>
      <c r="G6" s="142"/>
      <c r="H6" s="39"/>
      <c r="I6" s="298"/>
      <c r="J6" s="160"/>
      <c r="K6" s="39"/>
      <c r="L6" s="39"/>
      <c r="M6" s="39"/>
      <c r="N6" s="39"/>
      <c r="O6" s="156" t="s">
        <v>627</v>
      </c>
      <c r="P6" s="39" t="s">
        <v>628</v>
      </c>
      <c r="Q6" s="156" t="s">
        <v>627</v>
      </c>
      <c r="R6" s="39" t="s">
        <v>628</v>
      </c>
      <c r="S6" s="39" t="s">
        <v>2116</v>
      </c>
      <c r="T6" s="39" t="s">
        <v>2117</v>
      </c>
      <c r="U6" s="164"/>
      <c r="V6" s="164"/>
      <c r="W6" s="164"/>
      <c r="X6" s="164"/>
      <c r="Y6" s="164"/>
      <c r="Z6" s="380"/>
      <c r="AA6" s="164"/>
      <c r="AB6" s="164"/>
      <c r="AC6" s="164"/>
      <c r="AD6" s="164"/>
      <c r="AE6" s="164"/>
      <c r="AF6" s="164"/>
      <c r="AG6" s="181"/>
      <c r="AH6" s="142" t="s">
        <v>633</v>
      </c>
      <c r="AI6" s="387" t="s">
        <v>634</v>
      </c>
      <c r="AJ6" s="159" t="s">
        <v>635</v>
      </c>
      <c r="AK6" s="39" t="s">
        <v>636</v>
      </c>
      <c r="AL6" s="378" t="s">
        <v>84</v>
      </c>
      <c r="AM6" s="142"/>
      <c r="AN6" s="194"/>
      <c r="AO6" s="194"/>
      <c r="AP6" s="268"/>
      <c r="AQ6" s="268"/>
      <c r="AR6" s="268"/>
      <c r="AS6" s="29"/>
      <c r="AT6" s="39"/>
      <c r="AU6" s="39"/>
      <c r="AV6" s="39"/>
      <c r="AW6" s="39"/>
      <c r="AX6" s="39"/>
      <c r="AY6" s="39"/>
      <c r="AZ6" s="39"/>
      <c r="BA6" s="39"/>
      <c r="BB6" s="39"/>
      <c r="BC6" s="39"/>
      <c r="BD6" s="39"/>
      <c r="BE6" s="156" t="s">
        <v>66</v>
      </c>
      <c r="BF6" s="156" t="s">
        <v>67</v>
      </c>
      <c r="BG6" s="156" t="s">
        <v>66</v>
      </c>
      <c r="BH6" s="156"/>
      <c r="BI6" s="156" t="s">
        <v>69</v>
      </c>
      <c r="BJ6" s="215" t="s">
        <v>70</v>
      </c>
      <c r="BK6" s="156"/>
      <c r="BL6" s="215"/>
      <c r="BM6" s="399"/>
      <c r="BN6" s="399"/>
      <c r="BO6" s="223"/>
    </row>
    <row r="7" s="17" customFormat="1" ht="42" customHeight="1" spans="1:67">
      <c r="A7" s="142" t="s">
        <v>608</v>
      </c>
      <c r="B7" s="37">
        <f>B8+B18+B41</f>
        <v>45</v>
      </c>
      <c r="C7" s="37"/>
      <c r="D7" s="37">
        <f t="shared" ref="D7:Y7" si="0">D8+D18+D41</f>
        <v>45</v>
      </c>
      <c r="E7" s="37">
        <f t="shared" si="0"/>
        <v>78461</v>
      </c>
      <c r="F7" s="142"/>
      <c r="G7" s="142"/>
      <c r="H7" s="37">
        <f t="shared" si="0"/>
        <v>128553</v>
      </c>
      <c r="I7" s="37">
        <f t="shared" si="0"/>
        <v>13297</v>
      </c>
      <c r="J7" s="37">
        <f t="shared" si="0"/>
        <v>86382</v>
      </c>
      <c r="K7" s="37">
        <f t="shared" si="0"/>
        <v>40</v>
      </c>
      <c r="L7" s="37">
        <f t="shared" si="0"/>
        <v>40</v>
      </c>
      <c r="M7" s="37">
        <f t="shared" si="0"/>
        <v>40</v>
      </c>
      <c r="N7" s="37">
        <f t="shared" si="0"/>
        <v>40</v>
      </c>
      <c r="O7" s="37">
        <f t="shared" si="0"/>
        <v>45</v>
      </c>
      <c r="P7" s="37">
        <f t="shared" si="0"/>
        <v>0</v>
      </c>
      <c r="Q7" s="37">
        <f t="shared" si="0"/>
        <v>45</v>
      </c>
      <c r="R7" s="37">
        <f t="shared" si="0"/>
        <v>0</v>
      </c>
      <c r="S7" s="37">
        <f t="shared" si="0"/>
        <v>0</v>
      </c>
      <c r="T7" s="37">
        <f t="shared" si="0"/>
        <v>45</v>
      </c>
      <c r="U7" s="37">
        <f t="shared" si="0"/>
        <v>86382</v>
      </c>
      <c r="V7" s="37">
        <f t="shared" si="0"/>
        <v>86382</v>
      </c>
      <c r="W7" s="37">
        <f t="shared" si="0"/>
        <v>0</v>
      </c>
      <c r="X7" s="37">
        <f t="shared" si="0"/>
        <v>86382</v>
      </c>
      <c r="Y7" s="37">
        <f t="shared" si="0"/>
        <v>73408</v>
      </c>
      <c r="Z7" s="180">
        <f>Y7/J7</f>
        <v>0.849806672686439</v>
      </c>
      <c r="AA7" s="37">
        <f t="shared" ref="AA7:AC7" si="1">AA8+AA18+AA41</f>
        <v>60858</v>
      </c>
      <c r="AB7" s="37">
        <f t="shared" si="1"/>
        <v>40</v>
      </c>
      <c r="AC7" s="37">
        <f t="shared" si="1"/>
        <v>24626</v>
      </c>
      <c r="AD7" s="142"/>
      <c r="AE7" s="37">
        <f t="shared" ref="AE7:AH7" si="2">AE8+AE18+AE41</f>
        <v>64786.5</v>
      </c>
      <c r="AF7" s="175">
        <f t="shared" si="2"/>
        <v>8621.5</v>
      </c>
      <c r="AG7" s="181"/>
      <c r="AH7" s="175">
        <f t="shared" si="2"/>
        <v>45</v>
      </c>
      <c r="AI7" s="195">
        <f>AH7/B7</f>
        <v>1</v>
      </c>
      <c r="AJ7" s="175">
        <f t="shared" ref="AJ7:AO7" si="3">AJ8+AJ18+AJ41</f>
        <v>1010</v>
      </c>
      <c r="AK7" s="175">
        <f t="shared" si="3"/>
        <v>980</v>
      </c>
      <c r="AL7" s="378">
        <f>AK7/AJ7</f>
        <v>0.97029702970297</v>
      </c>
      <c r="AM7" s="142"/>
      <c r="AN7" s="175">
        <f t="shared" si="3"/>
        <v>35.2</v>
      </c>
      <c r="AO7" s="175">
        <f t="shared" si="3"/>
        <v>9.8</v>
      </c>
      <c r="AP7" s="142"/>
      <c r="AQ7" s="142"/>
      <c r="AR7" s="142"/>
      <c r="AS7" s="175">
        <f t="shared" ref="AS7:BB7" si="4">AS8+AS18+AS41</f>
        <v>86382</v>
      </c>
      <c r="AT7" s="175">
        <f t="shared" si="4"/>
        <v>12387</v>
      </c>
      <c r="AU7" s="175">
        <f t="shared" si="4"/>
        <v>7263</v>
      </c>
      <c r="AV7" s="175">
        <f t="shared" si="4"/>
        <v>10540</v>
      </c>
      <c r="AW7" s="175">
        <f t="shared" si="4"/>
        <v>15683</v>
      </c>
      <c r="AX7" s="175">
        <f t="shared" si="4"/>
        <v>1700</v>
      </c>
      <c r="AY7" s="175">
        <f t="shared" si="4"/>
        <v>11300</v>
      </c>
      <c r="AZ7" s="175">
        <f t="shared" si="4"/>
        <v>11150</v>
      </c>
      <c r="BA7" s="175">
        <f t="shared" si="4"/>
        <v>16359</v>
      </c>
      <c r="BB7" s="175">
        <f t="shared" si="4"/>
        <v>0</v>
      </c>
      <c r="BC7" s="39"/>
      <c r="BD7" s="39"/>
      <c r="BE7" s="156"/>
      <c r="BF7" s="156"/>
      <c r="BG7" s="156"/>
      <c r="BH7" s="156"/>
      <c r="BI7" s="156"/>
      <c r="BJ7" s="215"/>
      <c r="BK7" s="156"/>
      <c r="BL7" s="215"/>
      <c r="BM7" s="394"/>
      <c r="BN7" s="394"/>
      <c r="BO7" s="223"/>
    </row>
    <row r="8" s="17" customFormat="1" ht="42" customHeight="1" spans="1:67">
      <c r="A8" s="368" t="s">
        <v>2118</v>
      </c>
      <c r="B8" s="368">
        <f>SUM(B9:B17)</f>
        <v>9</v>
      </c>
      <c r="C8" s="368"/>
      <c r="D8" s="368">
        <f t="shared" ref="D8:Y8" si="5">SUM(D9:D17)</f>
        <v>9</v>
      </c>
      <c r="E8" s="368">
        <f t="shared" si="5"/>
        <v>14883</v>
      </c>
      <c r="F8" s="369"/>
      <c r="G8" s="369"/>
      <c r="H8" s="368">
        <f t="shared" si="5"/>
        <v>32180</v>
      </c>
      <c r="I8" s="368">
        <f t="shared" si="5"/>
        <v>13297</v>
      </c>
      <c r="J8" s="368">
        <f t="shared" si="5"/>
        <v>18883</v>
      </c>
      <c r="K8" s="368">
        <f t="shared" si="5"/>
        <v>9</v>
      </c>
      <c r="L8" s="368">
        <f t="shared" si="5"/>
        <v>9</v>
      </c>
      <c r="M8" s="368">
        <f t="shared" si="5"/>
        <v>9</v>
      </c>
      <c r="N8" s="368">
        <f t="shared" si="5"/>
        <v>9</v>
      </c>
      <c r="O8" s="368">
        <f t="shared" si="5"/>
        <v>9</v>
      </c>
      <c r="P8" s="368">
        <f t="shared" si="5"/>
        <v>0</v>
      </c>
      <c r="Q8" s="368">
        <f t="shared" si="5"/>
        <v>9</v>
      </c>
      <c r="R8" s="368">
        <f t="shared" si="5"/>
        <v>0</v>
      </c>
      <c r="S8" s="368">
        <f t="shared" si="5"/>
        <v>0</v>
      </c>
      <c r="T8" s="368">
        <f t="shared" si="5"/>
        <v>9</v>
      </c>
      <c r="U8" s="368">
        <f t="shared" si="5"/>
        <v>18883</v>
      </c>
      <c r="V8" s="368">
        <f t="shared" si="5"/>
        <v>18883</v>
      </c>
      <c r="W8" s="368">
        <f t="shared" si="5"/>
        <v>0</v>
      </c>
      <c r="X8" s="368">
        <f t="shared" si="5"/>
        <v>18883</v>
      </c>
      <c r="Y8" s="368">
        <f t="shared" si="5"/>
        <v>18883</v>
      </c>
      <c r="Z8" s="180">
        <f>Y8/J8</f>
        <v>1</v>
      </c>
      <c r="AA8" s="368">
        <f>SUM(AA9:AA17)</f>
        <v>18683</v>
      </c>
      <c r="AB8" s="368">
        <f>SUM(AB9:AB17)</f>
        <v>9</v>
      </c>
      <c r="AC8" s="368">
        <f>SUM(AC9:AC17)</f>
        <v>10566</v>
      </c>
      <c r="AD8" s="368"/>
      <c r="AE8" s="368">
        <f>SUM(AE9:AE17)</f>
        <v>14162.25</v>
      </c>
      <c r="AF8" s="175">
        <f>SUM(AF9:AF17)</f>
        <v>4720.75</v>
      </c>
      <c r="AG8" s="388"/>
      <c r="AH8" s="368">
        <f>SUM(AH9:AH17)</f>
        <v>9</v>
      </c>
      <c r="AI8" s="195">
        <f>AH8/B8</f>
        <v>1</v>
      </c>
      <c r="AJ8" s="368">
        <f>SUM(AJ9:AJ17)</f>
        <v>490</v>
      </c>
      <c r="AK8" s="368">
        <f>SUM(AK9:AK17)</f>
        <v>460</v>
      </c>
      <c r="AL8" s="378">
        <f>AK8/AJ8</f>
        <v>0.938775510204082</v>
      </c>
      <c r="AM8" s="369"/>
      <c r="AN8" s="368">
        <f>B8</f>
        <v>9</v>
      </c>
      <c r="AO8" s="368">
        <f>AH8-AN8</f>
        <v>0</v>
      </c>
      <c r="AP8" s="390"/>
      <c r="AQ8" s="368"/>
      <c r="AR8" s="368"/>
      <c r="AS8" s="368">
        <f t="shared" ref="AS8:BB8" si="6">SUM(AS9:AS17)</f>
        <v>18883</v>
      </c>
      <c r="AT8" s="368">
        <f t="shared" si="6"/>
        <v>119</v>
      </c>
      <c r="AU8" s="368">
        <f t="shared" si="6"/>
        <v>3107</v>
      </c>
      <c r="AV8" s="368">
        <f t="shared" si="6"/>
        <v>8260</v>
      </c>
      <c r="AW8" s="368">
        <f t="shared" si="6"/>
        <v>2633</v>
      </c>
      <c r="AX8" s="368">
        <f t="shared" si="6"/>
        <v>0</v>
      </c>
      <c r="AY8" s="368">
        <f t="shared" si="6"/>
        <v>4000</v>
      </c>
      <c r="AZ8" s="368">
        <f t="shared" si="6"/>
        <v>0</v>
      </c>
      <c r="BA8" s="368">
        <f t="shared" si="6"/>
        <v>764</v>
      </c>
      <c r="BB8" s="368">
        <f t="shared" si="6"/>
        <v>0</v>
      </c>
      <c r="BC8" s="390"/>
      <c r="BD8" s="390"/>
      <c r="BE8" s="390"/>
      <c r="BF8" s="390"/>
      <c r="BG8" s="390"/>
      <c r="BH8" s="390"/>
      <c r="BI8" s="390"/>
      <c r="BJ8" s="368"/>
      <c r="BK8" s="368"/>
      <c r="BL8" s="368"/>
      <c r="BM8" s="390"/>
      <c r="BN8" s="390"/>
      <c r="BO8" s="369"/>
    </row>
    <row r="9" ht="42" customHeight="1" spans="1:67">
      <c r="A9" s="370">
        <f>续建!A28</f>
        <v>10</v>
      </c>
      <c r="B9" s="370">
        <f>续建!B28</f>
        <v>1</v>
      </c>
      <c r="C9" s="370" t="str">
        <f>续建!C28</f>
        <v>阿合奇县</v>
      </c>
      <c r="D9" s="370">
        <f>续建!D28</f>
        <v>1</v>
      </c>
      <c r="E9" s="370">
        <f>续建!E28</f>
        <v>741</v>
      </c>
      <c r="F9" s="370" t="str">
        <f>续建!F28</f>
        <v>2021年阿合奇县别迭里村通硬化路项目</v>
      </c>
      <c r="G9" s="370" t="str">
        <f>续建!G28</f>
        <v>四级公路18.185公里</v>
      </c>
      <c r="H9" s="370">
        <f>续建!H28</f>
        <v>960</v>
      </c>
      <c r="I9" s="370">
        <f>续建!I28</f>
        <v>219</v>
      </c>
      <c r="J9" s="370">
        <f>续建!J28</f>
        <v>741</v>
      </c>
      <c r="K9" s="370">
        <f>续建!K28</f>
        <v>1</v>
      </c>
      <c r="L9" s="370">
        <f>续建!L28</f>
        <v>1</v>
      </c>
      <c r="M9" s="370">
        <f>续建!M28</f>
        <v>1</v>
      </c>
      <c r="N9" s="370">
        <f>续建!N28</f>
        <v>1</v>
      </c>
      <c r="O9" s="370">
        <f>续建!O28</f>
        <v>1</v>
      </c>
      <c r="P9" s="370">
        <f>续建!P28</f>
        <v>0</v>
      </c>
      <c r="Q9" s="370">
        <f>续建!Q28</f>
        <v>1</v>
      </c>
      <c r="R9" s="370">
        <f>续建!R28</f>
        <v>0</v>
      </c>
      <c r="S9" s="370">
        <f>续建!S28</f>
        <v>0</v>
      </c>
      <c r="T9" s="370">
        <f>续建!T28</f>
        <v>1</v>
      </c>
      <c r="U9" s="370">
        <f>续建!U28</f>
        <v>741</v>
      </c>
      <c r="V9" s="370">
        <f>续建!V28</f>
        <v>741</v>
      </c>
      <c r="W9" s="370">
        <f>续建!W28</f>
        <v>0</v>
      </c>
      <c r="X9" s="370">
        <f>续建!X28</f>
        <v>741</v>
      </c>
      <c r="Y9" s="370">
        <f>续建!Y28</f>
        <v>741</v>
      </c>
      <c r="Z9" s="381">
        <f>续建!Z28</f>
        <v>1</v>
      </c>
      <c r="AA9" s="370">
        <f>续建!AA28</f>
        <v>741</v>
      </c>
      <c r="AB9" s="370">
        <f>续建!AB28</f>
        <v>1</v>
      </c>
      <c r="AC9" s="370">
        <f>续建!AC28</f>
        <v>550</v>
      </c>
      <c r="AD9" s="370">
        <f>续建!AD28</f>
        <v>0</v>
      </c>
      <c r="AE9" s="370">
        <f>续建!AE28</f>
        <v>555.75</v>
      </c>
      <c r="AF9" s="370">
        <f>续建!AF28</f>
        <v>185.25</v>
      </c>
      <c r="AG9" s="389">
        <f>续建!AG28</f>
        <v>44623</v>
      </c>
      <c r="AH9" s="370">
        <f>续建!AH28</f>
        <v>1</v>
      </c>
      <c r="AI9" s="370">
        <f>续建!AI28</f>
        <v>0</v>
      </c>
      <c r="AJ9" s="370">
        <f>续建!AJ28</f>
        <v>30</v>
      </c>
      <c r="AK9" s="370">
        <f>续建!AK28</f>
        <v>30</v>
      </c>
      <c r="AL9" s="370">
        <f>续建!AL28</f>
        <v>1</v>
      </c>
      <c r="AM9" s="370" t="str">
        <f>续建!AM28</f>
        <v>已完工</v>
      </c>
      <c r="AN9" s="370">
        <f>续建!AN28</f>
        <v>0</v>
      </c>
      <c r="AO9" s="370">
        <f>续建!AO28</f>
        <v>0</v>
      </c>
      <c r="AP9" s="370">
        <f>续建!AP28</f>
        <v>0</v>
      </c>
      <c r="AQ9" s="370">
        <f>续建!AQ28</f>
        <v>0</v>
      </c>
      <c r="AR9" s="370">
        <f>续建!AR28</f>
        <v>0</v>
      </c>
      <c r="AS9" s="370">
        <f>续建!AS28</f>
        <v>741</v>
      </c>
      <c r="AT9" s="370">
        <f>续建!AT28</f>
        <v>0</v>
      </c>
      <c r="AU9" s="370">
        <f>续建!AU28</f>
        <v>741</v>
      </c>
      <c r="AV9" s="370">
        <f>续建!AV28</f>
        <v>0</v>
      </c>
      <c r="AW9" s="370">
        <f>续建!AW28</f>
        <v>0</v>
      </c>
      <c r="AX9" s="370">
        <f>续建!AX28</f>
        <v>0</v>
      </c>
      <c r="AY9" s="370">
        <f>续建!AY28</f>
        <v>0</v>
      </c>
      <c r="AZ9" s="370">
        <f>续建!AZ28</f>
        <v>0</v>
      </c>
      <c r="BA9" s="370">
        <f>续建!BA28</f>
        <v>0</v>
      </c>
      <c r="BB9" s="370">
        <f>续建!BB28</f>
        <v>0</v>
      </c>
      <c r="BC9" s="370" t="str">
        <f>续建!BC28</f>
        <v>交通专班</v>
      </c>
      <c r="BD9" s="370" t="str">
        <f>续建!BD28</f>
        <v>州交通运输局</v>
      </c>
      <c r="BE9" s="370" t="str">
        <f>续建!BE28</f>
        <v>吴显俊</v>
      </c>
      <c r="BF9" s="370" t="str">
        <f>续建!BF28</f>
        <v>阿合奇县</v>
      </c>
      <c r="BG9" s="370" t="str">
        <f>续建!BG28</f>
        <v>李桂林</v>
      </c>
      <c r="BH9" s="370" t="str">
        <f>续建!BH28</f>
        <v>阿合奇县交通局</v>
      </c>
      <c r="BI9" s="370" t="str">
        <f>续建!BI28</f>
        <v>苏俊</v>
      </c>
      <c r="BJ9" s="370">
        <f>续建!BJ28</f>
        <v>15292559666</v>
      </c>
      <c r="BK9" s="370" t="str">
        <f>续建!BK28</f>
        <v>南方路桥，李富荣</v>
      </c>
      <c r="BL9" s="370">
        <f>续建!BL28</f>
        <v>15909045608</v>
      </c>
      <c r="BM9" s="370" t="str">
        <f>续建!BM28</f>
        <v>库兰萨日克乡</v>
      </c>
      <c r="BN9" s="370" t="str">
        <f>续建!BN28</f>
        <v>別迭里村</v>
      </c>
      <c r="BO9" s="370">
        <f>续建!BO28</f>
        <v>0</v>
      </c>
    </row>
    <row r="10" ht="42" customHeight="1" spans="1:67">
      <c r="A10" s="370">
        <f>续建!A29</f>
        <v>11</v>
      </c>
      <c r="B10" s="370">
        <f>续建!B29</f>
        <v>1</v>
      </c>
      <c r="C10" s="370" t="str">
        <f>续建!C29</f>
        <v>阿合奇县</v>
      </c>
      <c r="D10" s="370">
        <f>续建!D29</f>
        <v>1</v>
      </c>
      <c r="E10" s="370">
        <f>续建!E29</f>
        <v>966</v>
      </c>
      <c r="F10" s="370" t="str">
        <f>续建!F29</f>
        <v>2021年阿合奇县抵边自然村通硬化路项目</v>
      </c>
      <c r="G10" s="370" t="str">
        <f>续建!G29</f>
        <v>四级公路30.343公里</v>
      </c>
      <c r="H10" s="370">
        <f>续建!H29</f>
        <v>1320</v>
      </c>
      <c r="I10" s="370">
        <f>续建!I29</f>
        <v>354</v>
      </c>
      <c r="J10" s="370">
        <f>续建!J29</f>
        <v>966</v>
      </c>
      <c r="K10" s="370">
        <f>续建!K29</f>
        <v>1</v>
      </c>
      <c r="L10" s="370">
        <f>续建!L29</f>
        <v>1</v>
      </c>
      <c r="M10" s="370">
        <f>续建!M29</f>
        <v>1</v>
      </c>
      <c r="N10" s="370">
        <f>续建!N29</f>
        <v>1</v>
      </c>
      <c r="O10" s="370">
        <f>续建!O29</f>
        <v>1</v>
      </c>
      <c r="P10" s="370">
        <f>续建!P29</f>
        <v>0</v>
      </c>
      <c r="Q10" s="370">
        <f>续建!Q29</f>
        <v>1</v>
      </c>
      <c r="R10" s="370">
        <f>续建!R29</f>
        <v>0</v>
      </c>
      <c r="S10" s="370">
        <f>续建!S29</f>
        <v>0</v>
      </c>
      <c r="T10" s="370">
        <f>续建!T29</f>
        <v>1</v>
      </c>
      <c r="U10" s="370">
        <f>续建!U29</f>
        <v>966</v>
      </c>
      <c r="V10" s="370">
        <f>续建!V29</f>
        <v>966</v>
      </c>
      <c r="W10" s="370">
        <f>续建!W29</f>
        <v>0</v>
      </c>
      <c r="X10" s="370">
        <f>续建!X29</f>
        <v>966</v>
      </c>
      <c r="Y10" s="370">
        <f>续建!Y29</f>
        <v>966</v>
      </c>
      <c r="Z10" s="381">
        <f>续建!Z29</f>
        <v>1</v>
      </c>
      <c r="AA10" s="370">
        <f>续建!AA29</f>
        <v>966</v>
      </c>
      <c r="AB10" s="370">
        <f>续建!AB29</f>
        <v>1</v>
      </c>
      <c r="AC10" s="370">
        <f>续建!AC29</f>
        <v>500</v>
      </c>
      <c r="AD10" s="370">
        <f>续建!AD29</f>
        <v>0</v>
      </c>
      <c r="AE10" s="370">
        <f>续建!AE29</f>
        <v>724.5</v>
      </c>
      <c r="AF10" s="370">
        <f>续建!AF29</f>
        <v>241.5</v>
      </c>
      <c r="AG10" s="389">
        <f>续建!AG29</f>
        <v>44623</v>
      </c>
      <c r="AH10" s="370">
        <f>续建!AH29</f>
        <v>1</v>
      </c>
      <c r="AI10" s="370">
        <f>续建!AI29</f>
        <v>0</v>
      </c>
      <c r="AJ10" s="370">
        <f>续建!AJ29</f>
        <v>30</v>
      </c>
      <c r="AK10" s="370">
        <f>续建!AK29</f>
        <v>0</v>
      </c>
      <c r="AL10" s="370">
        <f>续建!AL29</f>
        <v>0</v>
      </c>
      <c r="AM10" s="370" t="str">
        <f>续建!AM29</f>
        <v>已完工</v>
      </c>
      <c r="AN10" s="370">
        <f>续建!AN29</f>
        <v>0</v>
      </c>
      <c r="AO10" s="370">
        <f>续建!AO29</f>
        <v>0</v>
      </c>
      <c r="AP10" s="370">
        <f>续建!AP29</f>
        <v>0</v>
      </c>
      <c r="AQ10" s="370">
        <f>续建!AQ29</f>
        <v>0</v>
      </c>
      <c r="AR10" s="370">
        <f>续建!AR29</f>
        <v>0</v>
      </c>
      <c r="AS10" s="370">
        <f>续建!AS29</f>
        <v>966</v>
      </c>
      <c r="AT10" s="370">
        <f>续建!AT29</f>
        <v>0</v>
      </c>
      <c r="AU10" s="370">
        <f>续建!AU29</f>
        <v>966</v>
      </c>
      <c r="AV10" s="370">
        <f>续建!AV29</f>
        <v>0</v>
      </c>
      <c r="AW10" s="370">
        <f>续建!AW29</f>
        <v>0</v>
      </c>
      <c r="AX10" s="370">
        <f>续建!AX29</f>
        <v>0</v>
      </c>
      <c r="AY10" s="370">
        <f>续建!AY29</f>
        <v>0</v>
      </c>
      <c r="AZ10" s="370">
        <f>续建!AZ29</f>
        <v>0</v>
      </c>
      <c r="BA10" s="370">
        <f>续建!BA29</f>
        <v>0</v>
      </c>
      <c r="BB10" s="370">
        <f>续建!BB29</f>
        <v>0</v>
      </c>
      <c r="BC10" s="370" t="str">
        <f>续建!BC29</f>
        <v>交通专班</v>
      </c>
      <c r="BD10" s="370" t="str">
        <f>续建!BD29</f>
        <v>州交通运输局</v>
      </c>
      <c r="BE10" s="370" t="str">
        <f>续建!BE29</f>
        <v>吴显俊</v>
      </c>
      <c r="BF10" s="370" t="str">
        <f>续建!BF29</f>
        <v>阿合奇县</v>
      </c>
      <c r="BG10" s="370" t="str">
        <f>续建!BG29</f>
        <v>李桂林</v>
      </c>
      <c r="BH10" s="370" t="str">
        <f>续建!BH29</f>
        <v>阿合奇县交通局</v>
      </c>
      <c r="BI10" s="370" t="str">
        <f>续建!BI29</f>
        <v>苏俊</v>
      </c>
      <c r="BJ10" s="370">
        <f>续建!BJ29</f>
        <v>15292559666</v>
      </c>
      <c r="BK10" s="370" t="str">
        <f>续建!BK29</f>
        <v>克州路安，鲍爱国</v>
      </c>
      <c r="BL10" s="370">
        <f>续建!BL29</f>
        <v>17799265869</v>
      </c>
      <c r="BM10" s="370" t="str">
        <f>续建!BM29</f>
        <v>马场</v>
      </c>
      <c r="BN10" s="370" t="str">
        <f>续建!BN29</f>
        <v>凯利特别克村</v>
      </c>
      <c r="BO10" s="370">
        <f>续建!BO29</f>
        <v>0</v>
      </c>
    </row>
    <row r="11" ht="42" customHeight="1" spans="1:67">
      <c r="A11" s="370">
        <f>续建!A41</f>
        <v>19</v>
      </c>
      <c r="B11" s="370">
        <f>续建!B41</f>
        <v>1</v>
      </c>
      <c r="C11" s="370" t="str">
        <f>续建!C41</f>
        <v>阿合奇县</v>
      </c>
      <c r="D11" s="370">
        <f>续建!D41</f>
        <v>1</v>
      </c>
      <c r="E11" s="370">
        <f>续建!E41</f>
        <v>519</v>
      </c>
      <c r="F11" s="370" t="str">
        <f>续建!F41</f>
        <v>克州阿合奇县医疗废物收转运能力建设项目</v>
      </c>
      <c r="G11" s="370" t="str">
        <f>续建!G41</f>
        <v>总建筑面积2000平方米及配套附属设施建设</v>
      </c>
      <c r="H11" s="370">
        <f>续建!H41</f>
        <v>800</v>
      </c>
      <c r="I11" s="370">
        <f>续建!I41</f>
        <v>281</v>
      </c>
      <c r="J11" s="370">
        <f>续建!J41</f>
        <v>519</v>
      </c>
      <c r="K11" s="370">
        <f>续建!K41</f>
        <v>1</v>
      </c>
      <c r="L11" s="370">
        <f>续建!L41</f>
        <v>1</v>
      </c>
      <c r="M11" s="370">
        <f>续建!M41</f>
        <v>1</v>
      </c>
      <c r="N11" s="370">
        <f>续建!N41</f>
        <v>1</v>
      </c>
      <c r="O11" s="370">
        <f>续建!O41</f>
        <v>1</v>
      </c>
      <c r="P11" s="370">
        <f>续建!P41</f>
        <v>0</v>
      </c>
      <c r="Q11" s="370">
        <f>续建!Q41</f>
        <v>1</v>
      </c>
      <c r="R11" s="370">
        <f>续建!R41</f>
        <v>0</v>
      </c>
      <c r="S11" s="370">
        <f>续建!S41</f>
        <v>0</v>
      </c>
      <c r="T11" s="370">
        <f>续建!T41</f>
        <v>1</v>
      </c>
      <c r="U11" s="370">
        <f>续建!U41</f>
        <v>519</v>
      </c>
      <c r="V11" s="370">
        <f>续建!V41</f>
        <v>519</v>
      </c>
      <c r="W11" s="370">
        <f>续建!W41</f>
        <v>0</v>
      </c>
      <c r="X11" s="370">
        <f>续建!X41</f>
        <v>519</v>
      </c>
      <c r="Y11" s="370">
        <f>续建!Y41</f>
        <v>519</v>
      </c>
      <c r="Z11" s="381">
        <f>续建!Z41</f>
        <v>1</v>
      </c>
      <c r="AA11" s="370">
        <f>续建!AA41</f>
        <v>519</v>
      </c>
      <c r="AB11" s="370">
        <f>续建!AB41</f>
        <v>1</v>
      </c>
      <c r="AC11" s="370">
        <f>续建!AC41</f>
        <v>168</v>
      </c>
      <c r="AD11" s="370">
        <f>续建!AD41</f>
        <v>0</v>
      </c>
      <c r="AE11" s="370">
        <f>续建!AE41</f>
        <v>389.25</v>
      </c>
      <c r="AF11" s="370">
        <f>续建!AF41</f>
        <v>129.75</v>
      </c>
      <c r="AG11" s="389">
        <f>续建!AG41</f>
        <v>44623</v>
      </c>
      <c r="AH11" s="370">
        <f>续建!AH41</f>
        <v>1</v>
      </c>
      <c r="AI11" s="370">
        <f>续建!AI41</f>
        <v>0</v>
      </c>
      <c r="AJ11" s="370">
        <f>续建!AJ41</f>
        <v>20</v>
      </c>
      <c r="AK11" s="370">
        <f>续建!AK41</f>
        <v>20</v>
      </c>
      <c r="AL11" s="370">
        <f>续建!AL41</f>
        <v>1</v>
      </c>
      <c r="AM11" s="370" t="str">
        <f>续建!AM41</f>
        <v>已完工</v>
      </c>
      <c r="AN11" s="370">
        <f>续建!AN41</f>
        <v>0</v>
      </c>
      <c r="AO11" s="370">
        <f>续建!AO41</f>
        <v>0</v>
      </c>
      <c r="AP11" s="370">
        <f>续建!AP41</f>
        <v>0</v>
      </c>
      <c r="AQ11" s="370">
        <f>续建!AQ41</f>
        <v>0</v>
      </c>
      <c r="AR11" s="370">
        <f>续建!AR41</f>
        <v>0</v>
      </c>
      <c r="AS11" s="370">
        <f>续建!AS41</f>
        <v>519</v>
      </c>
      <c r="AT11" s="370">
        <f>续建!AT41</f>
        <v>119</v>
      </c>
      <c r="AU11" s="370">
        <f>续建!AU41</f>
        <v>0</v>
      </c>
      <c r="AV11" s="370">
        <f>续建!AV41</f>
        <v>400</v>
      </c>
      <c r="AW11" s="370">
        <f>续建!AW41</f>
        <v>0</v>
      </c>
      <c r="AX11" s="370">
        <f>续建!AX41</f>
        <v>0</v>
      </c>
      <c r="AY11" s="370">
        <f>续建!AY41</f>
        <v>0</v>
      </c>
      <c r="AZ11" s="370">
        <f>续建!AZ41</f>
        <v>0</v>
      </c>
      <c r="BA11" s="370">
        <f>续建!BA41</f>
        <v>0</v>
      </c>
      <c r="BB11" s="370">
        <f>续建!BB41</f>
        <v>0</v>
      </c>
      <c r="BC11" s="370" t="str">
        <f>续建!BC41</f>
        <v>卫生专班</v>
      </c>
      <c r="BD11" s="370" t="str">
        <f>续建!BD41</f>
        <v>州卫健委</v>
      </c>
      <c r="BE11" s="370" t="str">
        <f>续建!BE41</f>
        <v>王良森</v>
      </c>
      <c r="BF11" s="370" t="str">
        <f>续建!BF41</f>
        <v>阿合奇县</v>
      </c>
      <c r="BG11" s="370" t="str">
        <f>续建!BG41</f>
        <v>苏来汗·米吉提</v>
      </c>
      <c r="BH11" s="370" t="str">
        <f>续建!BH41</f>
        <v>阿合奇县卫健委</v>
      </c>
      <c r="BI11" s="370" t="str">
        <f>续建!BI41</f>
        <v>吐逊·依不拉依</v>
      </c>
      <c r="BJ11" s="370">
        <f>续建!BJ41</f>
        <v>18809080626</v>
      </c>
      <c r="BK11" s="370" t="str">
        <f>续建!BK41</f>
        <v>新疆祥达，陈龙德</v>
      </c>
      <c r="BL11" s="370">
        <f>续建!BL41</f>
        <v>13909970526</v>
      </c>
      <c r="BM11" s="370" t="str">
        <f>续建!BM41</f>
        <v>全县五乡一镇</v>
      </c>
      <c r="BN11" s="370" t="str">
        <f>续建!BN41</f>
        <v>全县五乡一镇</v>
      </c>
      <c r="BO11" s="370">
        <f>续建!BO41</f>
        <v>0</v>
      </c>
    </row>
    <row r="12" ht="42" customHeight="1" spans="1:67">
      <c r="A12" s="370">
        <f>续建!A47</f>
        <v>24</v>
      </c>
      <c r="B12" s="370">
        <f>续建!B47</f>
        <v>1</v>
      </c>
      <c r="C12" s="370" t="str">
        <f>续建!C47</f>
        <v>阿合奇县</v>
      </c>
      <c r="D12" s="370">
        <f>续建!D47</f>
        <v>1</v>
      </c>
      <c r="E12" s="370">
        <f>续建!E47</f>
        <v>1400</v>
      </c>
      <c r="F12" s="370" t="str">
        <f>续建!F47</f>
        <v>克州阿合奇县养老院建设项目</v>
      </c>
      <c r="G12" s="370" t="str">
        <f>续建!G47</f>
        <v>新建4250平方米养老院一座及附属设施建设</v>
      </c>
      <c r="H12" s="370">
        <f>续建!H47</f>
        <v>1500</v>
      </c>
      <c r="I12" s="370">
        <f>续建!I47</f>
        <v>100</v>
      </c>
      <c r="J12" s="370">
        <f>续建!J47</f>
        <v>1400</v>
      </c>
      <c r="K12" s="370">
        <f>续建!K47</f>
        <v>1</v>
      </c>
      <c r="L12" s="370">
        <f>续建!L47</f>
        <v>1</v>
      </c>
      <c r="M12" s="370">
        <f>续建!M47</f>
        <v>1</v>
      </c>
      <c r="N12" s="370">
        <f>续建!N47</f>
        <v>1</v>
      </c>
      <c r="O12" s="370">
        <f>续建!O47</f>
        <v>1</v>
      </c>
      <c r="P12" s="370">
        <f>续建!P47</f>
        <v>0</v>
      </c>
      <c r="Q12" s="370">
        <f>续建!Q47</f>
        <v>1</v>
      </c>
      <c r="R12" s="370">
        <f>续建!R47</f>
        <v>0</v>
      </c>
      <c r="S12" s="370">
        <f>续建!S47</f>
        <v>0</v>
      </c>
      <c r="T12" s="370">
        <f>续建!T47</f>
        <v>1</v>
      </c>
      <c r="U12" s="370">
        <f>续建!U47</f>
        <v>1400</v>
      </c>
      <c r="V12" s="370">
        <f>续建!V47</f>
        <v>1400</v>
      </c>
      <c r="W12" s="370">
        <f>续建!W47</f>
        <v>0</v>
      </c>
      <c r="X12" s="370">
        <f>续建!X47</f>
        <v>1400</v>
      </c>
      <c r="Y12" s="370">
        <f>续建!Y47</f>
        <v>1400</v>
      </c>
      <c r="Z12" s="381">
        <f>续建!Z47</f>
        <v>1</v>
      </c>
      <c r="AA12" s="370">
        <f>续建!AA47</f>
        <v>1400</v>
      </c>
      <c r="AB12" s="370">
        <f>续建!AB47</f>
        <v>1</v>
      </c>
      <c r="AC12" s="370">
        <f>续建!AC47</f>
        <v>1137</v>
      </c>
      <c r="AD12" s="370">
        <f>续建!AD47</f>
        <v>0</v>
      </c>
      <c r="AE12" s="370">
        <f>续建!AE47</f>
        <v>1050</v>
      </c>
      <c r="AF12" s="370">
        <f>续建!AF47</f>
        <v>350</v>
      </c>
      <c r="AG12" s="389">
        <f>续建!AG47</f>
        <v>44617</v>
      </c>
      <c r="AH12" s="370">
        <f>续建!AH47</f>
        <v>1</v>
      </c>
      <c r="AI12" s="370">
        <f>续建!AI47</f>
        <v>0</v>
      </c>
      <c r="AJ12" s="370">
        <f>续建!AJ47</f>
        <v>40</v>
      </c>
      <c r="AK12" s="370">
        <f>续建!AK47</f>
        <v>40</v>
      </c>
      <c r="AL12" s="370">
        <f>续建!AL47</f>
        <v>1</v>
      </c>
      <c r="AM12" s="370" t="str">
        <f>续建!AM47</f>
        <v>已完工</v>
      </c>
      <c r="AN12" s="370">
        <f>续建!AN47</f>
        <v>0</v>
      </c>
      <c r="AO12" s="370">
        <f>续建!AO47</f>
        <v>0</v>
      </c>
      <c r="AP12" s="370">
        <f>续建!AP47</f>
        <v>0</v>
      </c>
      <c r="AQ12" s="370">
        <f>续建!AQ47</f>
        <v>0</v>
      </c>
      <c r="AR12" s="370">
        <f>续建!AR47</f>
        <v>0</v>
      </c>
      <c r="AS12" s="370">
        <f>续建!AS47</f>
        <v>1400</v>
      </c>
      <c r="AT12" s="370">
        <f>续建!AT47</f>
        <v>0</v>
      </c>
      <c r="AU12" s="370">
        <f>续建!AU47</f>
        <v>1400</v>
      </c>
      <c r="AV12" s="370">
        <f>续建!AV47</f>
        <v>0</v>
      </c>
      <c r="AW12" s="370">
        <f>续建!AW47</f>
        <v>0</v>
      </c>
      <c r="AX12" s="370">
        <f>续建!AX47</f>
        <v>0</v>
      </c>
      <c r="AY12" s="370">
        <f>续建!AY47</f>
        <v>0</v>
      </c>
      <c r="AZ12" s="370">
        <f>续建!AZ47</f>
        <v>0</v>
      </c>
      <c r="BA12" s="370">
        <f>续建!BA47</f>
        <v>0</v>
      </c>
      <c r="BB12" s="370">
        <f>续建!BB47</f>
        <v>0</v>
      </c>
      <c r="BC12" s="370" t="str">
        <f>续建!BC47</f>
        <v>民政专班</v>
      </c>
      <c r="BD12" s="370" t="str">
        <f>续建!BD47</f>
        <v>州民政局</v>
      </c>
      <c r="BE12" s="370" t="str">
        <f>续建!BE47</f>
        <v>冯华</v>
      </c>
      <c r="BF12" s="370" t="str">
        <f>续建!BF47</f>
        <v>阿合奇县</v>
      </c>
      <c r="BG12" s="370" t="str">
        <f>续建!BG47</f>
        <v>窦亮</v>
      </c>
      <c r="BH12" s="370" t="str">
        <f>续建!BH47</f>
        <v>阿合奇县民政局</v>
      </c>
      <c r="BI12" s="370" t="str">
        <f>续建!BI47</f>
        <v>祁璐</v>
      </c>
      <c r="BJ12" s="370">
        <f>续建!BJ47</f>
        <v>18509082176</v>
      </c>
      <c r="BK12" s="370" t="str">
        <f>续建!BK47</f>
        <v>新疆祥达，钱富能</v>
      </c>
      <c r="BL12" s="370">
        <f>续建!BL47</f>
        <v>13779805556</v>
      </c>
      <c r="BM12" s="370" t="str">
        <f>续建!BM47</f>
        <v>阿合奇镇</v>
      </c>
      <c r="BN12" s="370" t="str">
        <f>续建!BN47</f>
        <v>友谊路社区</v>
      </c>
      <c r="BO12" s="370" t="str">
        <f>续建!BO47</f>
        <v>到位中央预算内资金1400万元</v>
      </c>
    </row>
    <row r="13" ht="42" customHeight="1" spans="1:67">
      <c r="A13" s="370">
        <f>续建!A55</f>
        <v>30</v>
      </c>
      <c r="B13" s="370">
        <f>续建!B55</f>
        <v>1</v>
      </c>
      <c r="C13" s="370" t="str">
        <f>续建!C55</f>
        <v>阿合奇县</v>
      </c>
      <c r="D13" s="370">
        <f>续建!D55</f>
        <v>1</v>
      </c>
      <c r="E13" s="370">
        <f>续建!E55</f>
        <v>4000</v>
      </c>
      <c r="F13" s="370" t="str">
        <f>续建!F55</f>
        <v>克州阿合奇县城区市政基础设施改造提升项目</v>
      </c>
      <c r="G13" s="370" t="str">
        <f>续建!G55</f>
        <v>提升改造克州阿合奇县老城区集中供热站及配套附属设施建设</v>
      </c>
      <c r="H13" s="370">
        <f>续建!H55</f>
        <v>13000</v>
      </c>
      <c r="I13" s="370">
        <f>续建!I55</f>
        <v>5000</v>
      </c>
      <c r="J13" s="370">
        <f>续建!J55</f>
        <v>8000</v>
      </c>
      <c r="K13" s="370">
        <f>续建!K55</f>
        <v>1</v>
      </c>
      <c r="L13" s="370">
        <f>续建!L55</f>
        <v>1</v>
      </c>
      <c r="M13" s="370">
        <f>续建!M55</f>
        <v>1</v>
      </c>
      <c r="N13" s="370">
        <f>续建!N55</f>
        <v>1</v>
      </c>
      <c r="O13" s="370">
        <f>续建!O55</f>
        <v>1</v>
      </c>
      <c r="P13" s="370">
        <f>续建!P55</f>
        <v>0</v>
      </c>
      <c r="Q13" s="370">
        <f>续建!Q55</f>
        <v>1</v>
      </c>
      <c r="R13" s="370">
        <f>续建!R55</f>
        <v>0</v>
      </c>
      <c r="S13" s="370">
        <f>续建!S55</f>
        <v>0</v>
      </c>
      <c r="T13" s="370">
        <f>续建!T55</f>
        <v>1</v>
      </c>
      <c r="U13" s="370">
        <f>续建!U55</f>
        <v>8000</v>
      </c>
      <c r="V13" s="370">
        <f>续建!V55</f>
        <v>8000</v>
      </c>
      <c r="W13" s="370">
        <f>续建!W55</f>
        <v>0</v>
      </c>
      <c r="X13" s="370">
        <f>续建!X55</f>
        <v>8000</v>
      </c>
      <c r="Y13" s="370">
        <f>续建!Y55</f>
        <v>8000</v>
      </c>
      <c r="Z13" s="381">
        <f>续建!Z55</f>
        <v>1</v>
      </c>
      <c r="AA13" s="370">
        <f>续建!AA55</f>
        <v>8000</v>
      </c>
      <c r="AB13" s="370">
        <f>续建!AB55</f>
        <v>1</v>
      </c>
      <c r="AC13" s="370">
        <f>续建!AC55</f>
        <v>3063</v>
      </c>
      <c r="AD13" s="370">
        <f>续建!AD55</f>
        <v>0</v>
      </c>
      <c r="AE13" s="370">
        <f>续建!AE55</f>
        <v>6000</v>
      </c>
      <c r="AF13" s="370">
        <f>续建!AF55</f>
        <v>2000</v>
      </c>
      <c r="AG13" s="389">
        <f>续建!AG55</f>
        <v>44617</v>
      </c>
      <c r="AH13" s="370">
        <f>续建!AH55</f>
        <v>1</v>
      </c>
      <c r="AI13" s="370">
        <f>续建!AI55</f>
        <v>0</v>
      </c>
      <c r="AJ13" s="370">
        <f>续建!AJ55</f>
        <v>43</v>
      </c>
      <c r="AK13" s="370">
        <f>续建!AK55</f>
        <v>43</v>
      </c>
      <c r="AL13" s="370">
        <f>续建!AL55</f>
        <v>1</v>
      </c>
      <c r="AM13" s="370" t="str">
        <f>续建!AM55</f>
        <v>已完工</v>
      </c>
      <c r="AN13" s="370">
        <f>续建!AN55</f>
        <v>0</v>
      </c>
      <c r="AO13" s="370">
        <f>续建!AO55</f>
        <v>0</v>
      </c>
      <c r="AP13" s="370">
        <f>续建!AP55</f>
        <v>0</v>
      </c>
      <c r="AQ13" s="370">
        <f>续建!AQ55</f>
        <v>0</v>
      </c>
      <c r="AR13" s="370">
        <f>续建!AR55</f>
        <v>0</v>
      </c>
      <c r="AS13" s="370">
        <f>续建!AS55</f>
        <v>8000</v>
      </c>
      <c r="AT13" s="370">
        <f>续建!AT55</f>
        <v>0</v>
      </c>
      <c r="AU13" s="370">
        <f>续建!AU55</f>
        <v>0</v>
      </c>
      <c r="AV13" s="370">
        <f>续建!AV55</f>
        <v>4000</v>
      </c>
      <c r="AW13" s="370">
        <f>续建!AW55</f>
        <v>0</v>
      </c>
      <c r="AX13" s="370">
        <f>续建!AX55</f>
        <v>0</v>
      </c>
      <c r="AY13" s="370">
        <f>续建!AY55</f>
        <v>4000</v>
      </c>
      <c r="AZ13" s="370">
        <f>续建!AZ55</f>
        <v>0</v>
      </c>
      <c r="BA13" s="370">
        <f>续建!BA55</f>
        <v>0</v>
      </c>
      <c r="BB13" s="370">
        <f>续建!BB55</f>
        <v>0</v>
      </c>
      <c r="BC13" s="370" t="str">
        <f>续建!BC55</f>
        <v>住房和城乡建设专班</v>
      </c>
      <c r="BD13" s="370" t="str">
        <f>续建!BD55</f>
        <v>州住建局</v>
      </c>
      <c r="BE13" s="370" t="str">
        <f>续建!BE55</f>
        <v>王海江</v>
      </c>
      <c r="BF13" s="370" t="str">
        <f>续建!BF55</f>
        <v>阿合奇县</v>
      </c>
      <c r="BG13" s="370" t="str">
        <f>续建!BG55</f>
        <v>杜发成</v>
      </c>
      <c r="BH13" s="370" t="str">
        <f>续建!BH55</f>
        <v>阿合奇县住建局</v>
      </c>
      <c r="BI13" s="370" t="str">
        <f>续建!BI55</f>
        <v>屈强</v>
      </c>
      <c r="BJ13" s="370">
        <f>续建!BJ55</f>
        <v>18809081213</v>
      </c>
      <c r="BK13" s="370" t="str">
        <f>续建!BK55</f>
        <v>新疆希尔路桥，周强</v>
      </c>
      <c r="BL13" s="370">
        <f>续建!BL55</f>
        <v>13565914309</v>
      </c>
      <c r="BM13" s="370" t="str">
        <f>续建!BM55</f>
        <v>阿合奇镇</v>
      </c>
      <c r="BN13" s="370" t="str">
        <f>续建!BN55</f>
        <v>和平路社区</v>
      </c>
      <c r="BO13" s="370">
        <f>续建!BO55</f>
        <v>0</v>
      </c>
    </row>
    <row r="14" ht="42" customHeight="1" spans="1:67">
      <c r="A14" s="370">
        <f>续建!A69</f>
        <v>42</v>
      </c>
      <c r="B14" s="370">
        <f>续建!B69</f>
        <v>1</v>
      </c>
      <c r="C14" s="370" t="str">
        <f>续建!C69</f>
        <v>阿合奇县</v>
      </c>
      <c r="D14" s="370">
        <f>续建!D69</f>
        <v>1</v>
      </c>
      <c r="E14" s="370">
        <f>续建!E69</f>
        <v>2633</v>
      </c>
      <c r="F14" s="370" t="str">
        <f>续建!F69</f>
        <v>阿合奇县乡村农贸综合市场建设项目</v>
      </c>
      <c r="G14" s="370" t="str">
        <f>续建!G69</f>
        <v>总建筑面积为21888.82平方米及配套附属设施建设</v>
      </c>
      <c r="H14" s="370">
        <f>续建!H69</f>
        <v>6500</v>
      </c>
      <c r="I14" s="370">
        <f>续建!I69</f>
        <v>3867</v>
      </c>
      <c r="J14" s="370">
        <f>续建!J69</f>
        <v>2633</v>
      </c>
      <c r="K14" s="370">
        <f>续建!K69</f>
        <v>1</v>
      </c>
      <c r="L14" s="370">
        <f>续建!L69</f>
        <v>1</v>
      </c>
      <c r="M14" s="370">
        <f>续建!M69</f>
        <v>1</v>
      </c>
      <c r="N14" s="370">
        <f>续建!N69</f>
        <v>1</v>
      </c>
      <c r="O14" s="370">
        <f>续建!O69</f>
        <v>1</v>
      </c>
      <c r="P14" s="370">
        <f>续建!P69</f>
        <v>0</v>
      </c>
      <c r="Q14" s="370">
        <f>续建!Q69</f>
        <v>1</v>
      </c>
      <c r="R14" s="370">
        <f>续建!R69</f>
        <v>0</v>
      </c>
      <c r="S14" s="370">
        <f>续建!S69</f>
        <v>0</v>
      </c>
      <c r="T14" s="370">
        <f>续建!T69</f>
        <v>1</v>
      </c>
      <c r="U14" s="370">
        <f>续建!U69</f>
        <v>2633</v>
      </c>
      <c r="V14" s="370">
        <f>续建!V69</f>
        <v>2633</v>
      </c>
      <c r="W14" s="370">
        <f>续建!W69</f>
        <v>0</v>
      </c>
      <c r="X14" s="370">
        <f>续建!X69</f>
        <v>2633</v>
      </c>
      <c r="Y14" s="370">
        <f>续建!Y69</f>
        <v>2633</v>
      </c>
      <c r="Z14" s="381">
        <f>续建!Z69</f>
        <v>1</v>
      </c>
      <c r="AA14" s="370">
        <f>续建!AA69</f>
        <v>2633</v>
      </c>
      <c r="AB14" s="370">
        <f>续建!AB69</f>
        <v>1</v>
      </c>
      <c r="AC14" s="370">
        <f>续建!AC69</f>
        <v>1797</v>
      </c>
      <c r="AD14" s="370">
        <f>续建!AD69</f>
        <v>0</v>
      </c>
      <c r="AE14" s="370">
        <f>续建!AE69</f>
        <v>1974.75</v>
      </c>
      <c r="AF14" s="370">
        <f>续建!AF69</f>
        <v>658.25</v>
      </c>
      <c r="AG14" s="389">
        <f>续建!AG69</f>
        <v>44617</v>
      </c>
      <c r="AH14" s="370">
        <f>续建!AH69</f>
        <v>1</v>
      </c>
      <c r="AI14" s="370">
        <f>续建!AI69</f>
        <v>0</v>
      </c>
      <c r="AJ14" s="370">
        <f>续建!AJ69</f>
        <v>102</v>
      </c>
      <c r="AK14" s="370">
        <f>续建!AK69</f>
        <v>102</v>
      </c>
      <c r="AL14" s="370">
        <f>续建!AL69</f>
        <v>1</v>
      </c>
      <c r="AM14" s="370" t="str">
        <f>续建!AM69</f>
        <v>已完工</v>
      </c>
      <c r="AN14" s="370">
        <f>续建!AN69</f>
        <v>0</v>
      </c>
      <c r="AO14" s="370">
        <f>续建!AO69</f>
        <v>0</v>
      </c>
      <c r="AP14" s="370">
        <f>续建!AP69</f>
        <v>0</v>
      </c>
      <c r="AQ14" s="370">
        <f>续建!AQ69</f>
        <v>0</v>
      </c>
      <c r="AR14" s="370">
        <f>续建!AR69</f>
        <v>0</v>
      </c>
      <c r="AS14" s="370">
        <f>续建!AS69</f>
        <v>2633</v>
      </c>
      <c r="AT14" s="370">
        <f>续建!AT69</f>
        <v>0</v>
      </c>
      <c r="AU14" s="370">
        <f>续建!AU69</f>
        <v>0</v>
      </c>
      <c r="AV14" s="370">
        <f>续建!AV69</f>
        <v>0</v>
      </c>
      <c r="AW14" s="370">
        <f>续建!AW69</f>
        <v>2633</v>
      </c>
      <c r="AX14" s="370">
        <f>续建!AX69</f>
        <v>0</v>
      </c>
      <c r="AY14" s="370">
        <f>续建!AY69</f>
        <v>0</v>
      </c>
      <c r="AZ14" s="370">
        <f>续建!AZ69</f>
        <v>0</v>
      </c>
      <c r="BA14" s="370">
        <f>续建!BA69</f>
        <v>0</v>
      </c>
      <c r="BB14" s="370">
        <f>续建!BB69</f>
        <v>0</v>
      </c>
      <c r="BC14" s="370" t="str">
        <f>续建!BC69</f>
        <v>住房和城乡建设专班</v>
      </c>
      <c r="BD14" s="370" t="str">
        <f>续建!BD69</f>
        <v>州市场监督管理局</v>
      </c>
      <c r="BE14" s="370" t="str">
        <f>续建!BE69</f>
        <v>吴建峰</v>
      </c>
      <c r="BF14" s="370" t="str">
        <f>续建!BF69</f>
        <v>阿合奇县</v>
      </c>
      <c r="BG14" s="370" t="str">
        <f>续建!BG69</f>
        <v>杜发成</v>
      </c>
      <c r="BH14" s="370" t="str">
        <f>续建!BH69</f>
        <v>阿合奇县市场监督管理局</v>
      </c>
      <c r="BI14" s="370" t="str">
        <f>续建!BI69</f>
        <v>王敏杰</v>
      </c>
      <c r="BJ14" s="370">
        <f>续建!BJ69</f>
        <v>18999671800</v>
      </c>
      <c r="BK14" s="370" t="str">
        <f>续建!BK69</f>
        <v>新疆彦鑫，邓斌</v>
      </c>
      <c r="BL14" s="370">
        <f>续建!BL69</f>
        <v>15292555999</v>
      </c>
      <c r="BM14" s="370" t="str">
        <f>续建!BM69</f>
        <v>阿合奇镇</v>
      </c>
      <c r="BN14" s="370" t="str">
        <f>续建!BN69</f>
        <v>佳朗奇村</v>
      </c>
      <c r="BO14" s="370">
        <f>续建!BO69</f>
        <v>0</v>
      </c>
    </row>
    <row r="15" ht="42" customHeight="1" spans="1:67">
      <c r="A15" s="370">
        <f>续建!A70</f>
        <v>43</v>
      </c>
      <c r="B15" s="370">
        <f>续建!B70</f>
        <v>1</v>
      </c>
      <c r="C15" s="370" t="str">
        <f>续建!C70</f>
        <v>阿合奇县</v>
      </c>
      <c r="D15" s="370">
        <f>续建!D70</f>
        <v>1</v>
      </c>
      <c r="E15" s="370">
        <f>续建!E70</f>
        <v>764</v>
      </c>
      <c r="F15" s="370" t="str">
        <f>续建!F70</f>
        <v>阿合奇县县宾馆改扩建项目</v>
      </c>
      <c r="G15" s="370" t="str">
        <f>续建!G70</f>
        <v>总建筑面积2655平方米，室外附属，老宾馆楼一楼大厅改造</v>
      </c>
      <c r="H15" s="370">
        <f>续建!H70</f>
        <v>1200</v>
      </c>
      <c r="I15" s="370">
        <f>续建!I70</f>
        <v>436</v>
      </c>
      <c r="J15" s="370">
        <f>续建!J70</f>
        <v>764</v>
      </c>
      <c r="K15" s="370">
        <f>续建!K70</f>
        <v>1</v>
      </c>
      <c r="L15" s="370">
        <f>续建!L70</f>
        <v>1</v>
      </c>
      <c r="M15" s="370">
        <f>续建!M70</f>
        <v>1</v>
      </c>
      <c r="N15" s="370">
        <f>续建!N70</f>
        <v>1</v>
      </c>
      <c r="O15" s="370">
        <f>续建!O70</f>
        <v>1</v>
      </c>
      <c r="P15" s="370">
        <f>续建!P70</f>
        <v>0</v>
      </c>
      <c r="Q15" s="370">
        <f>续建!Q70</f>
        <v>1</v>
      </c>
      <c r="R15" s="370">
        <f>续建!R70</f>
        <v>0</v>
      </c>
      <c r="S15" s="370">
        <f>续建!S70</f>
        <v>0</v>
      </c>
      <c r="T15" s="370">
        <f>续建!T70</f>
        <v>1</v>
      </c>
      <c r="U15" s="370">
        <f>续建!U70</f>
        <v>764</v>
      </c>
      <c r="V15" s="370">
        <f>续建!V70</f>
        <v>764</v>
      </c>
      <c r="W15" s="370">
        <f>续建!W70</f>
        <v>0</v>
      </c>
      <c r="X15" s="370">
        <f>续建!X70</f>
        <v>764</v>
      </c>
      <c r="Y15" s="370">
        <f>续建!Y70</f>
        <v>764</v>
      </c>
      <c r="Z15" s="381">
        <f>续建!Z70</f>
        <v>1</v>
      </c>
      <c r="AA15" s="370">
        <f>续建!AA70</f>
        <v>764</v>
      </c>
      <c r="AB15" s="370">
        <f>续建!AB70</f>
        <v>1</v>
      </c>
      <c r="AC15" s="370">
        <f>续建!AC70</f>
        <v>601</v>
      </c>
      <c r="AD15" s="370">
        <f>续建!AD70</f>
        <v>0</v>
      </c>
      <c r="AE15" s="370">
        <f>续建!AE70</f>
        <v>573</v>
      </c>
      <c r="AF15" s="370">
        <f>续建!AF70</f>
        <v>191</v>
      </c>
      <c r="AG15" s="389">
        <f>续建!AG70</f>
        <v>44617</v>
      </c>
      <c r="AH15" s="370">
        <f>续建!AH70</f>
        <v>1</v>
      </c>
      <c r="AI15" s="370">
        <f>续建!AI70</f>
        <v>0</v>
      </c>
      <c r="AJ15" s="370">
        <f>续建!AJ70</f>
        <v>0</v>
      </c>
      <c r="AK15" s="370">
        <f>续建!AK70</f>
        <v>0</v>
      </c>
      <c r="AL15" s="370" t="e">
        <f>续建!AL70</f>
        <v>#DIV/0!</v>
      </c>
      <c r="AM15" s="370" t="str">
        <f>续建!AM70</f>
        <v>已完工</v>
      </c>
      <c r="AN15" s="370">
        <f>续建!AN70</f>
        <v>0</v>
      </c>
      <c r="AO15" s="370">
        <f>续建!AO70</f>
        <v>0</v>
      </c>
      <c r="AP15" s="370">
        <f>续建!AP70</f>
        <v>0</v>
      </c>
      <c r="AQ15" s="370">
        <f>续建!AQ70</f>
        <v>0</v>
      </c>
      <c r="AR15" s="370">
        <f>续建!AR70</f>
        <v>0</v>
      </c>
      <c r="AS15" s="370">
        <f>续建!AS70</f>
        <v>764</v>
      </c>
      <c r="AT15" s="370">
        <f>续建!AT70</f>
        <v>0</v>
      </c>
      <c r="AU15" s="370">
        <f>续建!AU70</f>
        <v>0</v>
      </c>
      <c r="AV15" s="370">
        <f>续建!AV70</f>
        <v>0</v>
      </c>
      <c r="AW15" s="370">
        <f>续建!AW70</f>
        <v>0</v>
      </c>
      <c r="AX15" s="370">
        <f>续建!AX70</f>
        <v>0</v>
      </c>
      <c r="AY15" s="370">
        <f>续建!AY70</f>
        <v>0</v>
      </c>
      <c r="AZ15" s="370">
        <f>续建!AZ70</f>
        <v>0</v>
      </c>
      <c r="BA15" s="370">
        <f>续建!BA70</f>
        <v>764</v>
      </c>
      <c r="BB15" s="370">
        <f>续建!BB70</f>
        <v>0</v>
      </c>
      <c r="BC15" s="370" t="str">
        <f>续建!BC70</f>
        <v>住房和城乡建设专班</v>
      </c>
      <c r="BD15" s="370" t="str">
        <f>续建!BD70</f>
        <v>州住建局</v>
      </c>
      <c r="BE15" s="370" t="str">
        <f>续建!BE70</f>
        <v>王海江</v>
      </c>
      <c r="BF15" s="370" t="str">
        <f>续建!BF70</f>
        <v>阿合奇县</v>
      </c>
      <c r="BG15" s="370" t="str">
        <f>续建!BG70</f>
        <v>杜发成</v>
      </c>
      <c r="BH15" s="370" t="str">
        <f>续建!BH70</f>
        <v>新疆阿合奇县宾馆</v>
      </c>
      <c r="BI15" s="370" t="str">
        <f>续建!BI70</f>
        <v>王建伟</v>
      </c>
      <c r="BJ15" s="370">
        <f>续建!BJ70</f>
        <v>18299573535</v>
      </c>
      <c r="BK15" s="370" t="str">
        <f>续建!BK70</f>
        <v>克州鑫源，张琪</v>
      </c>
      <c r="BL15" s="370">
        <f>续建!BL70</f>
        <v>19809009000</v>
      </c>
      <c r="BM15" s="370" t="str">
        <f>续建!BM70</f>
        <v>阿合奇镇</v>
      </c>
      <c r="BN15" s="370" t="str">
        <f>续建!BN70</f>
        <v>健康路社区</v>
      </c>
      <c r="BO15" s="370">
        <f>续建!BO70</f>
        <v>0</v>
      </c>
    </row>
    <row r="16" ht="42" customHeight="1" spans="1:67">
      <c r="A16" s="370">
        <f>续建!A76</f>
        <v>47</v>
      </c>
      <c r="B16" s="370">
        <f>续建!B76</f>
        <v>1</v>
      </c>
      <c r="C16" s="370" t="str">
        <f>续建!C76</f>
        <v>阿合奇县</v>
      </c>
      <c r="D16" s="370">
        <f>续建!D76</f>
        <v>1</v>
      </c>
      <c r="E16" s="370">
        <f>续建!E76</f>
        <v>860</v>
      </c>
      <c r="F16" s="370" t="str">
        <f>续建!F76</f>
        <v>阿合奇县2021年麦尔开其村移民小区公租房建设项目</v>
      </c>
      <c r="G16" s="370" t="str">
        <f>续建!G76</f>
        <v>新建保障性住房201套及附属配套建设</v>
      </c>
      <c r="H16" s="370">
        <f>续建!H76</f>
        <v>2900</v>
      </c>
      <c r="I16" s="370">
        <f>续建!I76</f>
        <v>2040</v>
      </c>
      <c r="J16" s="370">
        <f>续建!J76</f>
        <v>860</v>
      </c>
      <c r="K16" s="370">
        <f>续建!K76</f>
        <v>1</v>
      </c>
      <c r="L16" s="370">
        <f>续建!L76</f>
        <v>1</v>
      </c>
      <c r="M16" s="370">
        <f>续建!M76</f>
        <v>1</v>
      </c>
      <c r="N16" s="370">
        <f>续建!N76</f>
        <v>1</v>
      </c>
      <c r="O16" s="370">
        <f>续建!O76</f>
        <v>1</v>
      </c>
      <c r="P16" s="370">
        <f>续建!P76</f>
        <v>0</v>
      </c>
      <c r="Q16" s="370">
        <f>续建!Q76</f>
        <v>1</v>
      </c>
      <c r="R16" s="370">
        <f>续建!R76</f>
        <v>0</v>
      </c>
      <c r="S16" s="370">
        <f>续建!S76</f>
        <v>0</v>
      </c>
      <c r="T16" s="370">
        <f>续建!T76</f>
        <v>1</v>
      </c>
      <c r="U16" s="370">
        <f>续建!U76</f>
        <v>860</v>
      </c>
      <c r="V16" s="370">
        <f>续建!V76</f>
        <v>860</v>
      </c>
      <c r="W16" s="370">
        <f>续建!W76</f>
        <v>0</v>
      </c>
      <c r="X16" s="370">
        <f>续建!X76</f>
        <v>860</v>
      </c>
      <c r="Y16" s="370">
        <f>续建!Y76</f>
        <v>860</v>
      </c>
      <c r="Z16" s="381">
        <f>续建!Z76</f>
        <v>1</v>
      </c>
      <c r="AA16" s="370">
        <f>续建!AA76</f>
        <v>860</v>
      </c>
      <c r="AB16" s="370">
        <f>续建!AB76</f>
        <v>1</v>
      </c>
      <c r="AC16" s="370">
        <f>续建!AC76</f>
        <v>600</v>
      </c>
      <c r="AD16" s="370">
        <f>续建!AD76</f>
        <v>0</v>
      </c>
      <c r="AE16" s="370">
        <f>续建!AE76</f>
        <v>645</v>
      </c>
      <c r="AF16" s="370">
        <f>续建!AF76</f>
        <v>215</v>
      </c>
      <c r="AG16" s="389">
        <f>续建!AG76</f>
        <v>44617</v>
      </c>
      <c r="AH16" s="370">
        <f>续建!AH76</f>
        <v>1</v>
      </c>
      <c r="AI16" s="370">
        <f>续建!AI76</f>
        <v>0</v>
      </c>
      <c r="AJ16" s="370">
        <f>续建!AJ76</f>
        <v>106</v>
      </c>
      <c r="AK16" s="370">
        <f>续建!AK76</f>
        <v>106</v>
      </c>
      <c r="AL16" s="370">
        <f>续建!AL76</f>
        <v>1</v>
      </c>
      <c r="AM16" s="370" t="str">
        <f>续建!AM76</f>
        <v>已完工</v>
      </c>
      <c r="AN16" s="370">
        <f>续建!AN76</f>
        <v>0</v>
      </c>
      <c r="AO16" s="370">
        <f>续建!AO76</f>
        <v>0</v>
      </c>
      <c r="AP16" s="370">
        <f>续建!AP76</f>
        <v>0</v>
      </c>
      <c r="AQ16" s="370">
        <f>续建!AQ76</f>
        <v>0</v>
      </c>
      <c r="AR16" s="370">
        <f>续建!AR76</f>
        <v>0</v>
      </c>
      <c r="AS16" s="370">
        <f>续建!AS76</f>
        <v>860</v>
      </c>
      <c r="AT16" s="370">
        <f>续建!AT76</f>
        <v>0</v>
      </c>
      <c r="AU16" s="370">
        <f>续建!AU76</f>
        <v>0</v>
      </c>
      <c r="AV16" s="370">
        <f>续建!AV76</f>
        <v>860</v>
      </c>
      <c r="AW16" s="370">
        <f>续建!AW76</f>
        <v>0</v>
      </c>
      <c r="AX16" s="370">
        <f>续建!AX76</f>
        <v>0</v>
      </c>
      <c r="AY16" s="370">
        <f>续建!AY76</f>
        <v>0</v>
      </c>
      <c r="AZ16" s="370">
        <f>续建!AZ76</f>
        <v>0</v>
      </c>
      <c r="BA16" s="370">
        <f>续建!BA76</f>
        <v>0</v>
      </c>
      <c r="BB16" s="370">
        <f>续建!BB76</f>
        <v>0</v>
      </c>
      <c r="BC16" s="370" t="str">
        <f>续建!BC76</f>
        <v>住房和城乡建设专班</v>
      </c>
      <c r="BD16" s="370" t="str">
        <f>续建!BD76</f>
        <v>州住建局</v>
      </c>
      <c r="BE16" s="370" t="str">
        <f>续建!BE76</f>
        <v>王海江</v>
      </c>
      <c r="BF16" s="370" t="str">
        <f>续建!BF76</f>
        <v>阿合奇县</v>
      </c>
      <c r="BG16" s="370" t="str">
        <f>续建!BG76</f>
        <v>杜发成</v>
      </c>
      <c r="BH16" s="370" t="str">
        <f>续建!BH76</f>
        <v>阿合奇县住建局</v>
      </c>
      <c r="BI16" s="370" t="str">
        <f>续建!BI76</f>
        <v>屈强</v>
      </c>
      <c r="BJ16" s="370">
        <f>续建!BJ76</f>
        <v>18809081213</v>
      </c>
      <c r="BK16" s="370" t="str">
        <f>续建!BK76</f>
        <v>克州安顺，王军伟</v>
      </c>
      <c r="BL16" s="370">
        <f>续建!BL76</f>
        <v>18799109888</v>
      </c>
      <c r="BM16" s="370" t="str">
        <f>续建!BM76</f>
        <v>阿合奇镇</v>
      </c>
      <c r="BN16" s="370" t="str">
        <f>续建!BN76</f>
        <v>友谊路社区</v>
      </c>
      <c r="BO16" s="370">
        <f>续建!BO76</f>
        <v>0</v>
      </c>
    </row>
    <row r="17" ht="42" customHeight="1" spans="1:67">
      <c r="A17" s="370">
        <f>续建!A77</f>
        <v>48</v>
      </c>
      <c r="B17" s="370">
        <f>续建!B77</f>
        <v>1</v>
      </c>
      <c r="C17" s="370" t="str">
        <f>续建!C77</f>
        <v>阿合奇县</v>
      </c>
      <c r="D17" s="370">
        <f>续建!D77</f>
        <v>1</v>
      </c>
      <c r="E17" s="370">
        <f>续建!E77</f>
        <v>3000</v>
      </c>
      <c r="F17" s="370" t="str">
        <f>续建!F77</f>
        <v>阿合奇县2021年保障性安居工程公租房建设项目</v>
      </c>
      <c r="G17" s="370" t="str">
        <f>续建!G77</f>
        <v>新建保障性住房192套及附属配套建设</v>
      </c>
      <c r="H17" s="370">
        <f>续建!H77</f>
        <v>4000</v>
      </c>
      <c r="I17" s="370">
        <f>续建!I77</f>
        <v>1000</v>
      </c>
      <c r="J17" s="370">
        <f>续建!J77</f>
        <v>3000</v>
      </c>
      <c r="K17" s="370">
        <f>续建!K77</f>
        <v>1</v>
      </c>
      <c r="L17" s="370">
        <f>续建!L77</f>
        <v>1</v>
      </c>
      <c r="M17" s="370">
        <f>续建!M77</f>
        <v>1</v>
      </c>
      <c r="N17" s="370">
        <f>续建!N77</f>
        <v>1</v>
      </c>
      <c r="O17" s="370">
        <f>续建!O77</f>
        <v>1</v>
      </c>
      <c r="P17" s="370">
        <f>续建!P77</f>
        <v>0</v>
      </c>
      <c r="Q17" s="370">
        <f>续建!Q77</f>
        <v>1</v>
      </c>
      <c r="R17" s="370">
        <f>续建!R77</f>
        <v>0</v>
      </c>
      <c r="S17" s="370">
        <f>续建!S77</f>
        <v>0</v>
      </c>
      <c r="T17" s="370">
        <f>续建!T77</f>
        <v>1</v>
      </c>
      <c r="U17" s="370">
        <f>续建!U77</f>
        <v>3000</v>
      </c>
      <c r="V17" s="370">
        <f>续建!V77</f>
        <v>3000</v>
      </c>
      <c r="W17" s="370">
        <f>续建!W77</f>
        <v>0</v>
      </c>
      <c r="X17" s="370">
        <f>续建!X77</f>
        <v>3000</v>
      </c>
      <c r="Y17" s="370">
        <f>续建!Y77</f>
        <v>3000</v>
      </c>
      <c r="Z17" s="381">
        <f>续建!Z77</f>
        <v>1</v>
      </c>
      <c r="AA17" s="370">
        <f>续建!AA77</f>
        <v>2800</v>
      </c>
      <c r="AB17" s="370">
        <f>续建!AB77</f>
        <v>1</v>
      </c>
      <c r="AC17" s="370">
        <f>续建!AC77</f>
        <v>2150</v>
      </c>
      <c r="AD17" s="370">
        <f>续建!AD77</f>
        <v>0</v>
      </c>
      <c r="AE17" s="370">
        <f>续建!AE77</f>
        <v>2250</v>
      </c>
      <c r="AF17" s="370">
        <f>续建!AF77</f>
        <v>750</v>
      </c>
      <c r="AG17" s="389">
        <f>续建!AG77</f>
        <v>44617</v>
      </c>
      <c r="AH17" s="370">
        <f>续建!AH77</f>
        <v>1</v>
      </c>
      <c r="AI17" s="370">
        <f>续建!AI77</f>
        <v>0</v>
      </c>
      <c r="AJ17" s="370">
        <f>续建!AJ77</f>
        <v>119</v>
      </c>
      <c r="AK17" s="370">
        <f>续建!AK77</f>
        <v>119</v>
      </c>
      <c r="AL17" s="370">
        <f>续建!AL77</f>
        <v>1</v>
      </c>
      <c r="AM17" s="370" t="str">
        <f>续建!AM77</f>
        <v>已完工</v>
      </c>
      <c r="AN17" s="370">
        <f>续建!AN77</f>
        <v>0</v>
      </c>
      <c r="AO17" s="370">
        <f>续建!AO77</f>
        <v>0</v>
      </c>
      <c r="AP17" s="370">
        <f>续建!AP77</f>
        <v>0</v>
      </c>
      <c r="AQ17" s="370">
        <f>续建!AQ77</f>
        <v>0</v>
      </c>
      <c r="AR17" s="370">
        <f>续建!AR77</f>
        <v>0</v>
      </c>
      <c r="AS17" s="370">
        <f>续建!AS77</f>
        <v>3000</v>
      </c>
      <c r="AT17" s="370">
        <f>续建!AT77</f>
        <v>0</v>
      </c>
      <c r="AU17" s="370">
        <f>续建!AU77</f>
        <v>0</v>
      </c>
      <c r="AV17" s="370">
        <f>续建!AV77</f>
        <v>3000</v>
      </c>
      <c r="AW17" s="370">
        <f>续建!AW77</f>
        <v>0</v>
      </c>
      <c r="AX17" s="370">
        <f>续建!AX77</f>
        <v>0</v>
      </c>
      <c r="AY17" s="370">
        <f>续建!AY77</f>
        <v>0</v>
      </c>
      <c r="AZ17" s="370">
        <f>续建!AZ77</f>
        <v>0</v>
      </c>
      <c r="BA17" s="370">
        <f>续建!BA77</f>
        <v>0</v>
      </c>
      <c r="BB17" s="370">
        <f>续建!BB77</f>
        <v>0</v>
      </c>
      <c r="BC17" s="370" t="str">
        <f>续建!BC77</f>
        <v>住房和城乡建设专班</v>
      </c>
      <c r="BD17" s="370" t="str">
        <f>续建!BD77</f>
        <v>州住建局</v>
      </c>
      <c r="BE17" s="370" t="str">
        <f>续建!BE77</f>
        <v>王海江</v>
      </c>
      <c r="BF17" s="370" t="str">
        <f>续建!BF77</f>
        <v>阿合奇县</v>
      </c>
      <c r="BG17" s="370" t="str">
        <f>续建!BG77</f>
        <v>杜发成</v>
      </c>
      <c r="BH17" s="370" t="str">
        <f>续建!BH77</f>
        <v>阿合奇县住建局</v>
      </c>
      <c r="BI17" s="370" t="str">
        <f>续建!BI77</f>
        <v>屈强</v>
      </c>
      <c r="BJ17" s="370">
        <f>续建!BJ77</f>
        <v>18809081213</v>
      </c>
      <c r="BK17" s="370" t="str">
        <f>续建!BK77</f>
        <v>新疆鑫城，梁跃辉</v>
      </c>
      <c r="BL17" s="370">
        <f>续建!BL77</f>
        <v>13565688005</v>
      </c>
      <c r="BM17" s="370" t="str">
        <f>续建!BM77</f>
        <v>阿合奇镇</v>
      </c>
      <c r="BN17" s="370" t="str">
        <f>续建!BN77</f>
        <v>友谊路社区</v>
      </c>
      <c r="BO17" s="370" t="str">
        <f>续建!BO77</f>
        <v>地基开挖，报2022年专项债未通过，多方筹措资金中</v>
      </c>
    </row>
    <row r="18" s="17" customFormat="1" ht="42" customHeight="1" spans="1:67">
      <c r="A18" s="368" t="s">
        <v>2119</v>
      </c>
      <c r="B18" s="368">
        <f>SUM(B19:B40)</f>
        <v>22</v>
      </c>
      <c r="C18" s="368"/>
      <c r="D18" s="368">
        <f t="shared" ref="D18:Y18" si="7">SUM(D19:D40)</f>
        <v>22</v>
      </c>
      <c r="E18" s="368">
        <f t="shared" si="7"/>
        <v>42956</v>
      </c>
      <c r="F18" s="369"/>
      <c r="G18" s="369"/>
      <c r="H18" s="368">
        <f t="shared" si="7"/>
        <v>70036</v>
      </c>
      <c r="I18" s="368">
        <f t="shared" si="7"/>
        <v>0</v>
      </c>
      <c r="J18" s="368">
        <f t="shared" si="7"/>
        <v>47086</v>
      </c>
      <c r="K18" s="368">
        <f t="shared" si="7"/>
        <v>22</v>
      </c>
      <c r="L18" s="368">
        <f t="shared" si="7"/>
        <v>22</v>
      </c>
      <c r="M18" s="368">
        <f t="shared" si="7"/>
        <v>22</v>
      </c>
      <c r="N18" s="368">
        <f t="shared" si="7"/>
        <v>22</v>
      </c>
      <c r="O18" s="368">
        <f t="shared" si="7"/>
        <v>22</v>
      </c>
      <c r="P18" s="368">
        <f t="shared" si="7"/>
        <v>0</v>
      </c>
      <c r="Q18" s="368">
        <f t="shared" si="7"/>
        <v>22</v>
      </c>
      <c r="R18" s="368">
        <f t="shared" si="7"/>
        <v>0</v>
      </c>
      <c r="S18" s="368">
        <f t="shared" si="7"/>
        <v>0</v>
      </c>
      <c r="T18" s="368">
        <f t="shared" si="7"/>
        <v>22</v>
      </c>
      <c r="U18" s="375">
        <f t="shared" si="7"/>
        <v>47086</v>
      </c>
      <c r="V18" s="375">
        <f t="shared" si="7"/>
        <v>47086</v>
      </c>
      <c r="W18" s="375">
        <f t="shared" si="7"/>
        <v>0</v>
      </c>
      <c r="X18" s="375">
        <f t="shared" si="7"/>
        <v>47086</v>
      </c>
      <c r="Y18" s="368">
        <f t="shared" si="7"/>
        <v>39445</v>
      </c>
      <c r="Z18" s="180">
        <f>Y18/J18</f>
        <v>0.837722465276303</v>
      </c>
      <c r="AA18" s="368">
        <f t="shared" ref="AA18:AF18" si="8">SUM(AA19:AA40)</f>
        <v>39175</v>
      </c>
      <c r="AB18" s="368">
        <f t="shared" si="8"/>
        <v>19</v>
      </c>
      <c r="AC18" s="368">
        <f t="shared" si="8"/>
        <v>12246</v>
      </c>
      <c r="AD18" s="368">
        <f t="shared" si="8"/>
        <v>0</v>
      </c>
      <c r="AE18" s="368">
        <f t="shared" si="8"/>
        <v>35314.5</v>
      </c>
      <c r="AF18" s="175">
        <f t="shared" si="8"/>
        <v>4130.5</v>
      </c>
      <c r="AG18" s="388"/>
      <c r="AH18" s="368">
        <f>SUM(AH19:AH40)</f>
        <v>22</v>
      </c>
      <c r="AI18" s="195">
        <f>AH18/B18</f>
        <v>1</v>
      </c>
      <c r="AJ18" s="368">
        <f>SUM(AJ19:AJ40)</f>
        <v>429</v>
      </c>
      <c r="AK18" s="368">
        <f>SUM(AK19:AK40)</f>
        <v>429</v>
      </c>
      <c r="AL18" s="378">
        <f>AK18/AJ18</f>
        <v>1</v>
      </c>
      <c r="AM18" s="369"/>
      <c r="AN18" s="368">
        <f>B18</f>
        <v>22</v>
      </c>
      <c r="AO18" s="391">
        <f>AH18-AN18</f>
        <v>0</v>
      </c>
      <c r="AP18" s="390"/>
      <c r="AQ18" s="368"/>
      <c r="AR18" s="368"/>
      <c r="AS18" s="368">
        <f t="shared" ref="AS18:BB18" si="9">SUM(AS19:AS40)</f>
        <v>47086</v>
      </c>
      <c r="AT18" s="368">
        <f t="shared" si="9"/>
        <v>995</v>
      </c>
      <c r="AU18" s="368">
        <f t="shared" si="9"/>
        <v>2511</v>
      </c>
      <c r="AV18" s="368">
        <f t="shared" si="9"/>
        <v>2280</v>
      </c>
      <c r="AW18" s="368">
        <f t="shared" si="9"/>
        <v>10505</v>
      </c>
      <c r="AX18" s="368">
        <f t="shared" si="9"/>
        <v>1700</v>
      </c>
      <c r="AY18" s="368">
        <f t="shared" si="9"/>
        <v>6000</v>
      </c>
      <c r="AZ18" s="368">
        <f t="shared" si="9"/>
        <v>7500</v>
      </c>
      <c r="BA18" s="368">
        <f t="shared" si="9"/>
        <v>15595</v>
      </c>
      <c r="BB18" s="368">
        <f t="shared" si="9"/>
        <v>0</v>
      </c>
      <c r="BC18" s="390"/>
      <c r="BD18" s="390"/>
      <c r="BE18" s="390"/>
      <c r="BF18" s="390"/>
      <c r="BG18" s="390"/>
      <c r="BH18" s="390"/>
      <c r="BI18" s="390"/>
      <c r="BJ18" s="368"/>
      <c r="BK18" s="368"/>
      <c r="BL18" s="368"/>
      <c r="BM18" s="390"/>
      <c r="BN18" s="390"/>
      <c r="BO18" s="369"/>
    </row>
    <row r="19" ht="42" customHeight="1" spans="1:67">
      <c r="A19" s="370">
        <f>新建!A21</f>
        <v>5</v>
      </c>
      <c r="B19" s="370">
        <f>新建!B21</f>
        <v>1</v>
      </c>
      <c r="C19" s="370" t="str">
        <f>新建!C21</f>
        <v>阿合奇县</v>
      </c>
      <c r="D19" s="370">
        <f>新建!D21</f>
        <v>1</v>
      </c>
      <c r="E19" s="370">
        <f>新建!E21</f>
        <v>600</v>
      </c>
      <c r="F19" s="370" t="str">
        <f>新建!F21</f>
        <v>阿合奇县农业水价综合改革配套建设项目</v>
      </c>
      <c r="G19" s="370" t="str">
        <f>新建!G21</f>
        <v>新建监控平台1个、使用管理平台8个、安装计量设施400套</v>
      </c>
      <c r="H19" s="370">
        <f>新建!H21</f>
        <v>600</v>
      </c>
      <c r="I19" s="370">
        <f>新建!I21</f>
        <v>0</v>
      </c>
      <c r="J19" s="370">
        <f>新建!J21</f>
        <v>600</v>
      </c>
      <c r="K19" s="370">
        <f>新建!K21</f>
        <v>1</v>
      </c>
      <c r="L19" s="370">
        <f>新建!L21</f>
        <v>1</v>
      </c>
      <c r="M19" s="370">
        <f>新建!M21</f>
        <v>1</v>
      </c>
      <c r="N19" s="370">
        <f>新建!N21</f>
        <v>1</v>
      </c>
      <c r="O19" s="370">
        <f>新建!O21</f>
        <v>1</v>
      </c>
      <c r="P19" s="370">
        <f>新建!P21</f>
        <v>0</v>
      </c>
      <c r="Q19" s="370">
        <f>新建!Q21</f>
        <v>1</v>
      </c>
      <c r="R19" s="370">
        <f>新建!R21</f>
        <v>0</v>
      </c>
      <c r="S19" s="370">
        <f>新建!T21</f>
        <v>0</v>
      </c>
      <c r="T19" s="370">
        <f>新建!V21</f>
        <v>1</v>
      </c>
      <c r="U19" s="370">
        <f>新建!W21</f>
        <v>600</v>
      </c>
      <c r="V19" s="370">
        <f>新建!X21</f>
        <v>600</v>
      </c>
      <c r="W19" s="370">
        <f>新建!Y21</f>
        <v>0</v>
      </c>
      <c r="X19" s="370">
        <f>新建!Z21</f>
        <v>600</v>
      </c>
      <c r="Y19" s="370">
        <f>新建!AA21</f>
        <v>600</v>
      </c>
      <c r="Z19" s="381">
        <f>新建!AB21</f>
        <v>1</v>
      </c>
      <c r="AA19" s="370">
        <f>新建!AC21</f>
        <v>600</v>
      </c>
      <c r="AB19" s="370">
        <f>新建!AD21</f>
        <v>1</v>
      </c>
      <c r="AC19" s="370">
        <f>新建!AE21</f>
        <v>177</v>
      </c>
      <c r="AD19" s="370">
        <f>新建!AF21</f>
        <v>0</v>
      </c>
      <c r="AE19" s="370">
        <f>新建!AG21</f>
        <v>450</v>
      </c>
      <c r="AF19" s="370">
        <f>新建!AH21</f>
        <v>150</v>
      </c>
      <c r="AG19" s="389">
        <f>新建!AI21</f>
        <v>44658</v>
      </c>
      <c r="AH19" s="370">
        <f>新建!AJ21</f>
        <v>1</v>
      </c>
      <c r="AI19" s="370">
        <f>新建!AK21</f>
        <v>0</v>
      </c>
      <c r="AJ19" s="370">
        <f>新建!AL21</f>
        <v>13</v>
      </c>
      <c r="AK19" s="370">
        <f>新建!AM21</f>
        <v>13</v>
      </c>
      <c r="AL19" s="370">
        <f>新建!AN21</f>
        <v>1</v>
      </c>
      <c r="AM19" s="370" t="str">
        <f>新建!AO21</f>
        <v>已完工</v>
      </c>
      <c r="AN19" s="370">
        <f>新建!AP21</f>
        <v>0</v>
      </c>
      <c r="AO19" s="370">
        <f>新建!AQ21</f>
        <v>0</v>
      </c>
      <c r="AP19" s="370">
        <f>新建!AR21</f>
        <v>0</v>
      </c>
      <c r="AQ19" s="370">
        <f>新建!AS21</f>
        <v>0</v>
      </c>
      <c r="AR19" s="370">
        <f>新建!AT21</f>
        <v>0</v>
      </c>
      <c r="AS19" s="370">
        <f>新建!AU21</f>
        <v>600</v>
      </c>
      <c r="AT19" s="370">
        <f>新建!AV21</f>
        <v>0</v>
      </c>
      <c r="AU19" s="370">
        <f>新建!AW21</f>
        <v>0</v>
      </c>
      <c r="AV19" s="370">
        <f>新建!AX21</f>
        <v>0</v>
      </c>
      <c r="AW19" s="370">
        <f>新建!AY21</f>
        <v>600</v>
      </c>
      <c r="AX19" s="370">
        <f>新建!AZ21</f>
        <v>0</v>
      </c>
      <c r="AY19" s="370">
        <f>新建!BA21</f>
        <v>0</v>
      </c>
      <c r="AZ19" s="370">
        <f>新建!BB21</f>
        <v>0</v>
      </c>
      <c r="BA19" s="370">
        <f>新建!BC21</f>
        <v>0</v>
      </c>
      <c r="BB19" s="370">
        <f>新建!BD21</f>
        <v>0</v>
      </c>
      <c r="BC19" s="370" t="str">
        <f>新建!BF21</f>
        <v>水利专班</v>
      </c>
      <c r="BD19" s="370" t="str">
        <f>新建!BG21</f>
        <v>州水利局</v>
      </c>
      <c r="BE19" s="370" t="str">
        <f>新建!BH21</f>
        <v>邹健</v>
      </c>
      <c r="BF19" s="370" t="str">
        <f>新建!BI21</f>
        <v>阿合奇县</v>
      </c>
      <c r="BG19" s="370" t="str">
        <f>新建!BJ21</f>
        <v>窦亮</v>
      </c>
      <c r="BH19" s="370" t="str">
        <f>新建!BK21</f>
        <v>阿合奇县水利局</v>
      </c>
      <c r="BI19" s="370" t="str">
        <f>新建!BL21</f>
        <v>彭新辉</v>
      </c>
      <c r="BJ19" s="370">
        <f>新建!BM21</f>
        <v>18809083200</v>
      </c>
      <c r="BK19" s="370" t="str">
        <f>新建!BN21</f>
        <v>西安讯腾，陈学峰</v>
      </c>
      <c r="BL19" s="370">
        <f>新建!BO21</f>
        <v>15389225551</v>
      </c>
      <c r="BM19" s="370" t="str">
        <f>新建!BP21</f>
        <v>库兰萨日克乡</v>
      </c>
      <c r="BN19" s="370" t="str">
        <f>新建!BQ21</f>
        <v>阿依特克提尔村</v>
      </c>
      <c r="BO19" s="370" t="str">
        <f>新建!BR21</f>
        <v>到位乡村振兴资金600万元</v>
      </c>
    </row>
    <row r="20" ht="42" customHeight="1" spans="1:67">
      <c r="A20" s="370">
        <f>新建!A31</f>
        <v>14</v>
      </c>
      <c r="B20" s="370">
        <f>新建!B31</f>
        <v>1</v>
      </c>
      <c r="C20" s="370" t="str">
        <f>新建!C31</f>
        <v>阿合奇县</v>
      </c>
      <c r="D20" s="370">
        <f>新建!D31</f>
        <v>1</v>
      </c>
      <c r="E20" s="370">
        <f>新建!E31</f>
        <v>820</v>
      </c>
      <c r="F20" s="370" t="str">
        <f>新建!F31</f>
        <v>阿合奇镇2022年中小河流治理建设项目</v>
      </c>
      <c r="G20" s="370" t="str">
        <f>新建!G31</f>
        <v>新建防洪堤1.5公里，防洪导流丁坝6座，泄洪渠0.7公里</v>
      </c>
      <c r="H20" s="370">
        <f>新建!H31</f>
        <v>1600</v>
      </c>
      <c r="I20" s="370">
        <f>新建!I31</f>
        <v>0</v>
      </c>
      <c r="J20" s="370">
        <f>新建!J31</f>
        <v>1600</v>
      </c>
      <c r="K20" s="370">
        <f>新建!K31</f>
        <v>1</v>
      </c>
      <c r="L20" s="370">
        <f>新建!L31</f>
        <v>1</v>
      </c>
      <c r="M20" s="370">
        <f>新建!M31</f>
        <v>1</v>
      </c>
      <c r="N20" s="370">
        <f>新建!N31</f>
        <v>1</v>
      </c>
      <c r="O20" s="370">
        <f>新建!O31</f>
        <v>1</v>
      </c>
      <c r="P20" s="370">
        <f>新建!P31</f>
        <v>0</v>
      </c>
      <c r="Q20" s="370">
        <f>新建!Q31</f>
        <v>1</v>
      </c>
      <c r="R20" s="370">
        <f>新建!R31</f>
        <v>0</v>
      </c>
      <c r="S20" s="370">
        <f>新建!T31</f>
        <v>0</v>
      </c>
      <c r="T20" s="370">
        <f>新建!V31</f>
        <v>1</v>
      </c>
      <c r="U20" s="370">
        <f>新建!W31</f>
        <v>1600</v>
      </c>
      <c r="V20" s="370">
        <f>新建!X31</f>
        <v>1600</v>
      </c>
      <c r="W20" s="370">
        <f>新建!Y31</f>
        <v>0</v>
      </c>
      <c r="X20" s="370">
        <f>新建!Z31</f>
        <v>1600</v>
      </c>
      <c r="Y20" s="370">
        <f>新建!AA31</f>
        <v>1500</v>
      </c>
      <c r="Z20" s="381">
        <f>新建!AB31</f>
        <v>0.9375</v>
      </c>
      <c r="AA20" s="370">
        <f>新建!AC31</f>
        <v>1500</v>
      </c>
      <c r="AB20" s="370">
        <f>新建!AD31</f>
        <v>1</v>
      </c>
      <c r="AC20" s="370">
        <f>新建!AE31</f>
        <v>807</v>
      </c>
      <c r="AD20" s="370">
        <f>新建!AF31</f>
        <v>0</v>
      </c>
      <c r="AE20" s="370">
        <f>新建!AG31</f>
        <v>1200</v>
      </c>
      <c r="AF20" s="370">
        <f>新建!AH31</f>
        <v>300</v>
      </c>
      <c r="AG20" s="389">
        <f>新建!AI31</f>
        <v>44658</v>
      </c>
      <c r="AH20" s="370">
        <f>新建!AJ31</f>
        <v>1</v>
      </c>
      <c r="AI20" s="370">
        <f>新建!AK31</f>
        <v>0</v>
      </c>
      <c r="AJ20" s="370">
        <f>新建!AL31</f>
        <v>15</v>
      </c>
      <c r="AK20" s="370">
        <f>新建!AM31</f>
        <v>15</v>
      </c>
      <c r="AL20" s="370">
        <f>新建!AN31</f>
        <v>1</v>
      </c>
      <c r="AM20" s="370" t="str">
        <f>新建!AO31</f>
        <v>坝体施工</v>
      </c>
      <c r="AN20" s="370">
        <f>新建!AP31</f>
        <v>0</v>
      </c>
      <c r="AO20" s="370">
        <f>新建!AQ31</f>
        <v>0</v>
      </c>
      <c r="AP20" s="370">
        <f>新建!AR31</f>
        <v>0</v>
      </c>
      <c r="AQ20" s="370">
        <f>新建!AS31</f>
        <v>0</v>
      </c>
      <c r="AR20" s="370">
        <f>新建!AT31</f>
        <v>0</v>
      </c>
      <c r="AS20" s="370">
        <f>新建!AU31</f>
        <v>1600</v>
      </c>
      <c r="AT20" s="370">
        <f>新建!AV31</f>
        <v>0</v>
      </c>
      <c r="AU20" s="370">
        <f>新建!AW31</f>
        <v>0</v>
      </c>
      <c r="AV20" s="370">
        <f>新建!AX31</f>
        <v>780</v>
      </c>
      <c r="AW20" s="370">
        <f>新建!AY31</f>
        <v>820</v>
      </c>
      <c r="AX20" s="370">
        <f>新建!AZ31</f>
        <v>0</v>
      </c>
      <c r="AY20" s="370">
        <f>新建!BA31</f>
        <v>0</v>
      </c>
      <c r="AZ20" s="370">
        <f>新建!BB31</f>
        <v>0</v>
      </c>
      <c r="BA20" s="370">
        <f>新建!BC31</f>
        <v>0</v>
      </c>
      <c r="BB20" s="370">
        <f>新建!BD31</f>
        <v>0</v>
      </c>
      <c r="BC20" s="370" t="str">
        <f>新建!BF31</f>
        <v>水利专班</v>
      </c>
      <c r="BD20" s="370" t="str">
        <f>新建!BG31</f>
        <v>州水利局</v>
      </c>
      <c r="BE20" s="370" t="str">
        <f>新建!BH31</f>
        <v>邹健</v>
      </c>
      <c r="BF20" s="370" t="str">
        <f>新建!BI31</f>
        <v>阿合奇县</v>
      </c>
      <c r="BG20" s="370" t="str">
        <f>新建!BJ31</f>
        <v>窦亮</v>
      </c>
      <c r="BH20" s="370" t="str">
        <f>新建!BK31</f>
        <v>阿合奇县水利局</v>
      </c>
      <c r="BI20" s="370" t="str">
        <f>新建!BL31</f>
        <v>彭新辉</v>
      </c>
      <c r="BJ20" s="370">
        <f>新建!BM31</f>
        <v>18809083200</v>
      </c>
      <c r="BK20" s="370" t="str">
        <f>新建!BN31</f>
        <v>河南文水，劳工</v>
      </c>
      <c r="BL20" s="370">
        <f>新建!BO31</f>
        <v>13242882246</v>
      </c>
      <c r="BM20" s="370" t="str">
        <f>新建!BP31</f>
        <v>阿合奇镇</v>
      </c>
      <c r="BN20" s="370" t="str">
        <f>新建!BQ31</f>
        <v>佳朗奇村</v>
      </c>
      <c r="BO20" s="370" t="str">
        <f>新建!BR31</f>
        <v>到位以工代赈资金820万元</v>
      </c>
    </row>
    <row r="21" ht="42" customHeight="1" spans="1:67">
      <c r="A21" s="370">
        <f>新建!A39</f>
        <v>21</v>
      </c>
      <c r="B21" s="370">
        <f>新建!B39</f>
        <v>1</v>
      </c>
      <c r="C21" s="370" t="str">
        <f>新建!C39</f>
        <v>阿合奇县</v>
      </c>
      <c r="D21" s="370">
        <f>新建!D39</f>
        <v>1</v>
      </c>
      <c r="E21" s="370">
        <f>新建!E39</f>
        <v>2000</v>
      </c>
      <c r="F21" s="370" t="str">
        <f>新建!F39</f>
        <v>阿合奇县哈拉奇乡草料基地土地改良建设项目</v>
      </c>
      <c r="G21" s="370" t="str">
        <f>新建!G39</f>
        <v>土地改良4000亩及渠道、机耕道等相关配套设施建设</v>
      </c>
      <c r="H21" s="370">
        <f>新建!H39</f>
        <v>1950</v>
      </c>
      <c r="I21" s="370">
        <f>新建!I39</f>
        <v>0</v>
      </c>
      <c r="J21" s="370">
        <f>新建!J39</f>
        <v>1950</v>
      </c>
      <c r="K21" s="370">
        <f>新建!K39</f>
        <v>1</v>
      </c>
      <c r="L21" s="370">
        <f>新建!L39</f>
        <v>1</v>
      </c>
      <c r="M21" s="370">
        <f>新建!M39</f>
        <v>1</v>
      </c>
      <c r="N21" s="370">
        <f>新建!N39</f>
        <v>1</v>
      </c>
      <c r="O21" s="370">
        <f>新建!O39</f>
        <v>1</v>
      </c>
      <c r="P21" s="370">
        <f>新建!P39</f>
        <v>0</v>
      </c>
      <c r="Q21" s="370">
        <f>新建!Q39</f>
        <v>1</v>
      </c>
      <c r="R21" s="370">
        <f>新建!R39</f>
        <v>0</v>
      </c>
      <c r="S21" s="370">
        <f>新建!T39</f>
        <v>0</v>
      </c>
      <c r="T21" s="370">
        <f>新建!V39</f>
        <v>1</v>
      </c>
      <c r="U21" s="370">
        <f>新建!W39</f>
        <v>1950</v>
      </c>
      <c r="V21" s="370">
        <f>新建!X39</f>
        <v>1950</v>
      </c>
      <c r="W21" s="370">
        <f>新建!Y39</f>
        <v>0</v>
      </c>
      <c r="X21" s="370">
        <f>新建!Z39</f>
        <v>1950</v>
      </c>
      <c r="Y21" s="370">
        <f>新建!AA39</f>
        <v>1950</v>
      </c>
      <c r="Z21" s="381">
        <f>新建!AB39</f>
        <v>1</v>
      </c>
      <c r="AA21" s="370">
        <f>新建!AC39</f>
        <v>1950</v>
      </c>
      <c r="AB21" s="370">
        <f>新建!AD39</f>
        <v>0</v>
      </c>
      <c r="AC21" s="370">
        <f>新建!AE39</f>
        <v>0</v>
      </c>
      <c r="AD21" s="370">
        <f>新建!AF39</f>
        <v>0</v>
      </c>
      <c r="AE21" s="370">
        <f>新建!AG39</f>
        <v>1462.5</v>
      </c>
      <c r="AF21" s="370">
        <f>新建!AH39</f>
        <v>487.5</v>
      </c>
      <c r="AG21" s="389">
        <f>新建!AI39</f>
        <v>44648</v>
      </c>
      <c r="AH21" s="370">
        <f>新建!AJ39</f>
        <v>1</v>
      </c>
      <c r="AI21" s="370">
        <f>新建!AK39</f>
        <v>0</v>
      </c>
      <c r="AJ21" s="370">
        <f>新建!AL39</f>
        <v>20</v>
      </c>
      <c r="AK21" s="370">
        <f>新建!AM39</f>
        <v>20</v>
      </c>
      <c r="AL21" s="370">
        <f>新建!AN39</f>
        <v>1</v>
      </c>
      <c r="AM21" s="370" t="str">
        <f>新建!AO39</f>
        <v>已完工</v>
      </c>
      <c r="AN21" s="370">
        <f>新建!AP39</f>
        <v>0</v>
      </c>
      <c r="AO21" s="370">
        <f>新建!AQ39</f>
        <v>0</v>
      </c>
      <c r="AP21" s="370" t="str">
        <f>新建!AR39</f>
        <v>固投部分不足500万</v>
      </c>
      <c r="AQ21" s="370">
        <f>新建!AS39</f>
        <v>0</v>
      </c>
      <c r="AR21" s="370">
        <f>新建!AT39</f>
        <v>0</v>
      </c>
      <c r="AS21" s="370">
        <f>新建!AU39</f>
        <v>1950</v>
      </c>
      <c r="AT21" s="370">
        <f>新建!AV39</f>
        <v>0</v>
      </c>
      <c r="AU21" s="370">
        <f>新建!AW39</f>
        <v>0</v>
      </c>
      <c r="AV21" s="370">
        <f>新建!AX39</f>
        <v>0</v>
      </c>
      <c r="AW21" s="370">
        <f>新建!AY39</f>
        <v>1950</v>
      </c>
      <c r="AX21" s="370">
        <f>新建!AZ39</f>
        <v>0</v>
      </c>
      <c r="AY21" s="370">
        <f>新建!BA39</f>
        <v>0</v>
      </c>
      <c r="AZ21" s="370">
        <f>新建!BB39</f>
        <v>0</v>
      </c>
      <c r="BA21" s="370">
        <f>新建!BC39</f>
        <v>0</v>
      </c>
      <c r="BB21" s="370">
        <f>新建!BD39</f>
        <v>0</v>
      </c>
      <c r="BC21" s="370" t="str">
        <f>新建!BF39</f>
        <v>乡村振兴专班</v>
      </c>
      <c r="BD21" s="370" t="str">
        <f>新建!BG39</f>
        <v>州农业农村局</v>
      </c>
      <c r="BE21" s="370" t="str">
        <f>新建!BH39</f>
        <v>权良智</v>
      </c>
      <c r="BF21" s="370" t="str">
        <f>新建!BI39</f>
        <v>阿合奇县</v>
      </c>
      <c r="BG21" s="370" t="str">
        <f>新建!BJ39</f>
        <v>窦亮</v>
      </c>
      <c r="BH21" s="370" t="str">
        <f>新建!BK39</f>
        <v>阿合奇县农业农村局</v>
      </c>
      <c r="BI21" s="370" t="str">
        <f>新建!BL39</f>
        <v>胡栓</v>
      </c>
      <c r="BJ21" s="370">
        <f>新建!BM39</f>
        <v>15292550575</v>
      </c>
      <c r="BK21" s="370" t="str">
        <f>新建!BN39</f>
        <v>开封黄河，屠卫兵</v>
      </c>
      <c r="BL21" s="370">
        <f>新建!BO39</f>
        <v>13909975698</v>
      </c>
      <c r="BM21" s="370" t="str">
        <f>新建!BP39</f>
        <v>哈拉奇乡</v>
      </c>
      <c r="BN21" s="370" t="str">
        <f>新建!BQ39</f>
        <v>阿合奇村</v>
      </c>
      <c r="BO21" s="370" t="str">
        <f>新建!BR39</f>
        <v>5.16号投资减少50万</v>
      </c>
    </row>
    <row r="22" ht="42" customHeight="1" spans="1:67">
      <c r="A22" s="370">
        <f>新建!A40</f>
        <v>22</v>
      </c>
      <c r="B22" s="370">
        <f>新建!B40</f>
        <v>1</v>
      </c>
      <c r="C22" s="370" t="str">
        <f>新建!C40</f>
        <v>阿合奇县</v>
      </c>
      <c r="D22" s="370">
        <f>新建!D40</f>
        <v>1</v>
      </c>
      <c r="E22" s="370">
        <f>新建!E40</f>
        <v>1400</v>
      </c>
      <c r="F22" s="370" t="str">
        <f>新建!F40</f>
        <v>阿合奇县库兰萨日克乡草料基地提升改造项目</v>
      </c>
      <c r="G22" s="370" t="str">
        <f>新建!G40</f>
        <v>提升改造草料基地1720亩，配套渠系建设及相关配套设施</v>
      </c>
      <c r="H22" s="370">
        <f>新建!H40</f>
        <v>1200</v>
      </c>
      <c r="I22" s="370">
        <f>新建!I40</f>
        <v>0</v>
      </c>
      <c r="J22" s="370">
        <f>新建!J40</f>
        <v>1200</v>
      </c>
      <c r="K22" s="370">
        <f>新建!K40</f>
        <v>1</v>
      </c>
      <c r="L22" s="370">
        <f>新建!L40</f>
        <v>1</v>
      </c>
      <c r="M22" s="370">
        <f>新建!M40</f>
        <v>1</v>
      </c>
      <c r="N22" s="370">
        <f>新建!N40</f>
        <v>1</v>
      </c>
      <c r="O22" s="370">
        <f>新建!O40</f>
        <v>1</v>
      </c>
      <c r="P22" s="370">
        <f>新建!P40</f>
        <v>0</v>
      </c>
      <c r="Q22" s="370">
        <f>新建!Q40</f>
        <v>1</v>
      </c>
      <c r="R22" s="370">
        <f>新建!R40</f>
        <v>0</v>
      </c>
      <c r="S22" s="370">
        <f>新建!T40</f>
        <v>0</v>
      </c>
      <c r="T22" s="370">
        <f>新建!V40</f>
        <v>1</v>
      </c>
      <c r="U22" s="370">
        <f>新建!W40</f>
        <v>1200</v>
      </c>
      <c r="V22" s="370">
        <f>新建!X40</f>
        <v>1200</v>
      </c>
      <c r="W22" s="370">
        <f>新建!Y40</f>
        <v>0</v>
      </c>
      <c r="X22" s="370">
        <f>新建!Z40</f>
        <v>1200</v>
      </c>
      <c r="Y22" s="370">
        <f>新建!AA40</f>
        <v>1200</v>
      </c>
      <c r="Z22" s="381">
        <f>新建!AB40</f>
        <v>1</v>
      </c>
      <c r="AA22" s="370">
        <f>新建!AC40</f>
        <v>1200</v>
      </c>
      <c r="AB22" s="370">
        <f>新建!AD40</f>
        <v>0</v>
      </c>
      <c r="AC22" s="370">
        <f>新建!AE40</f>
        <v>0</v>
      </c>
      <c r="AD22" s="370">
        <f>新建!AF40</f>
        <v>0</v>
      </c>
      <c r="AE22" s="370">
        <f>新建!AG40</f>
        <v>900</v>
      </c>
      <c r="AF22" s="370">
        <f>新建!AH40</f>
        <v>300</v>
      </c>
      <c r="AG22" s="389">
        <f>新建!AI40</f>
        <v>44650</v>
      </c>
      <c r="AH22" s="370">
        <f>新建!AJ40</f>
        <v>1</v>
      </c>
      <c r="AI22" s="370">
        <f>新建!AK40</f>
        <v>0</v>
      </c>
      <c r="AJ22" s="370">
        <f>新建!AL40</f>
        <v>18</v>
      </c>
      <c r="AK22" s="370">
        <f>新建!AM40</f>
        <v>18</v>
      </c>
      <c r="AL22" s="370">
        <f>新建!AN40</f>
        <v>1</v>
      </c>
      <c r="AM22" s="370" t="str">
        <f>新建!AO40</f>
        <v>已完工</v>
      </c>
      <c r="AN22" s="370">
        <f>新建!AP40</f>
        <v>0</v>
      </c>
      <c r="AO22" s="370">
        <f>新建!AQ40</f>
        <v>0</v>
      </c>
      <c r="AP22" s="370" t="str">
        <f>新建!AR40</f>
        <v>固投部分不足500万</v>
      </c>
      <c r="AQ22" s="370">
        <f>新建!AS40</f>
        <v>0</v>
      </c>
      <c r="AR22" s="370">
        <f>新建!AT40</f>
        <v>0</v>
      </c>
      <c r="AS22" s="370">
        <f>新建!AU40</f>
        <v>1200</v>
      </c>
      <c r="AT22" s="370">
        <f>新建!AV40</f>
        <v>0</v>
      </c>
      <c r="AU22" s="370">
        <f>新建!AW40</f>
        <v>0</v>
      </c>
      <c r="AV22" s="370">
        <f>新建!AX40</f>
        <v>0</v>
      </c>
      <c r="AW22" s="370">
        <f>新建!AY40</f>
        <v>1200</v>
      </c>
      <c r="AX22" s="370">
        <f>新建!AZ40</f>
        <v>0</v>
      </c>
      <c r="AY22" s="370">
        <f>新建!BA40</f>
        <v>0</v>
      </c>
      <c r="AZ22" s="370">
        <f>新建!BB40</f>
        <v>0</v>
      </c>
      <c r="BA22" s="370">
        <f>新建!BC40</f>
        <v>0</v>
      </c>
      <c r="BB22" s="370">
        <f>新建!BD40</f>
        <v>0</v>
      </c>
      <c r="BC22" s="370" t="str">
        <f>新建!BF40</f>
        <v>乡村振兴专班</v>
      </c>
      <c r="BD22" s="370" t="str">
        <f>新建!BG40</f>
        <v>州农业农村局</v>
      </c>
      <c r="BE22" s="370" t="str">
        <f>新建!BH40</f>
        <v>权良智</v>
      </c>
      <c r="BF22" s="370" t="str">
        <f>新建!BI40</f>
        <v>阿合奇县</v>
      </c>
      <c r="BG22" s="370" t="str">
        <f>新建!BJ40</f>
        <v>窦亮</v>
      </c>
      <c r="BH22" s="370" t="str">
        <f>新建!BK40</f>
        <v>阿合奇县农业农村局</v>
      </c>
      <c r="BI22" s="370" t="str">
        <f>新建!BL40</f>
        <v>胡栓</v>
      </c>
      <c r="BJ22" s="370">
        <f>新建!BM40</f>
        <v>15292550575</v>
      </c>
      <c r="BK22" s="370" t="str">
        <f>新建!BN40</f>
        <v>湖北中金兴水利水电，秦亮</v>
      </c>
      <c r="BL22" s="370">
        <f>新建!BO40</f>
        <v>17591559555</v>
      </c>
      <c r="BM22" s="370" t="str">
        <f>新建!BP40</f>
        <v>库兰萨日克乡</v>
      </c>
      <c r="BN22" s="370" t="str">
        <f>新建!BQ40</f>
        <v>吉勒得斯村</v>
      </c>
      <c r="BO22" s="370" t="str">
        <f>新建!BR40</f>
        <v>5.16号投资减少200万</v>
      </c>
    </row>
    <row r="23" ht="42" customHeight="1" spans="1:67">
      <c r="A23" s="370">
        <f>新建!A41</f>
        <v>23</v>
      </c>
      <c r="B23" s="370">
        <f>新建!B41</f>
        <v>1</v>
      </c>
      <c r="C23" s="370" t="str">
        <f>新建!C41</f>
        <v>阿合奇县</v>
      </c>
      <c r="D23" s="370">
        <f>新建!D41</f>
        <v>1</v>
      </c>
      <c r="E23" s="370">
        <f>新建!E41</f>
        <v>1340</v>
      </c>
      <c r="F23" s="370" t="str">
        <f>新建!F41</f>
        <v>阿合奇县2021年低质草地改造项目</v>
      </c>
      <c r="G23" s="370" t="str">
        <f>新建!G41</f>
        <v>低质草地改造3035亩，并配套相关基础设施</v>
      </c>
      <c r="H23" s="370">
        <f>新建!H41</f>
        <v>1340</v>
      </c>
      <c r="I23" s="370">
        <f>新建!I41</f>
        <v>0</v>
      </c>
      <c r="J23" s="370">
        <f>新建!J41</f>
        <v>1340</v>
      </c>
      <c r="K23" s="370">
        <f>新建!K41</f>
        <v>1</v>
      </c>
      <c r="L23" s="370">
        <f>新建!L41</f>
        <v>1</v>
      </c>
      <c r="M23" s="370">
        <f>新建!M41</f>
        <v>1</v>
      </c>
      <c r="N23" s="370">
        <f>新建!N41</f>
        <v>1</v>
      </c>
      <c r="O23" s="370">
        <f>新建!O41</f>
        <v>1</v>
      </c>
      <c r="P23" s="370">
        <f>新建!P41</f>
        <v>0</v>
      </c>
      <c r="Q23" s="370">
        <f>新建!Q41</f>
        <v>1</v>
      </c>
      <c r="R23" s="370">
        <f>新建!R41</f>
        <v>0</v>
      </c>
      <c r="S23" s="370">
        <f>新建!T41</f>
        <v>0</v>
      </c>
      <c r="T23" s="370">
        <f>新建!V41</f>
        <v>1</v>
      </c>
      <c r="U23" s="370">
        <f>新建!W41</f>
        <v>1340</v>
      </c>
      <c r="V23" s="370">
        <f>新建!X41</f>
        <v>1340</v>
      </c>
      <c r="W23" s="370">
        <f>新建!Y41</f>
        <v>0</v>
      </c>
      <c r="X23" s="370">
        <f>新建!Z41</f>
        <v>1340</v>
      </c>
      <c r="Y23" s="370">
        <f>新建!AA41</f>
        <v>1340</v>
      </c>
      <c r="Z23" s="381">
        <f>新建!AB41</f>
        <v>1</v>
      </c>
      <c r="AA23" s="370">
        <f>新建!AC41</f>
        <v>1340</v>
      </c>
      <c r="AB23" s="370">
        <f>新建!AD41</f>
        <v>1</v>
      </c>
      <c r="AC23" s="370">
        <f>新建!AE41</f>
        <v>511</v>
      </c>
      <c r="AD23" s="370">
        <f>新建!AF41</f>
        <v>0</v>
      </c>
      <c r="AE23" s="370">
        <f>新建!AG41</f>
        <v>1005</v>
      </c>
      <c r="AF23" s="370">
        <f>新建!AH41</f>
        <v>335</v>
      </c>
      <c r="AG23" s="389">
        <f>新建!AI41</f>
        <v>44612</v>
      </c>
      <c r="AH23" s="370">
        <f>新建!AJ41</f>
        <v>1</v>
      </c>
      <c r="AI23" s="370">
        <f>新建!AK41</f>
        <v>0</v>
      </c>
      <c r="AJ23" s="370">
        <f>新建!AL41</f>
        <v>0</v>
      </c>
      <c r="AK23" s="370">
        <f>新建!AM41</f>
        <v>0</v>
      </c>
      <c r="AL23" s="370" t="e">
        <f>新建!AN41</f>
        <v>#DIV/0!</v>
      </c>
      <c r="AM23" s="370" t="str">
        <f>新建!AO41</f>
        <v>已完工</v>
      </c>
      <c r="AN23" s="370">
        <f>新建!AP41</f>
        <v>0</v>
      </c>
      <c r="AO23" s="370">
        <f>新建!AQ41</f>
        <v>0</v>
      </c>
      <c r="AP23" s="370">
        <f>新建!AR41</f>
        <v>0</v>
      </c>
      <c r="AQ23" s="370">
        <f>新建!AS41</f>
        <v>0</v>
      </c>
      <c r="AR23" s="370">
        <f>新建!AT41</f>
        <v>0</v>
      </c>
      <c r="AS23" s="370">
        <f>新建!AU41</f>
        <v>1340</v>
      </c>
      <c r="AT23" s="370">
        <f>新建!AV41</f>
        <v>0</v>
      </c>
      <c r="AU23" s="370">
        <f>新建!AW41</f>
        <v>0</v>
      </c>
      <c r="AV23" s="370">
        <f>新建!AX41</f>
        <v>0</v>
      </c>
      <c r="AW23" s="370">
        <f>新建!AY41</f>
        <v>1340</v>
      </c>
      <c r="AX23" s="370">
        <f>新建!AZ41</f>
        <v>0</v>
      </c>
      <c r="AY23" s="370">
        <f>新建!BA41</f>
        <v>0</v>
      </c>
      <c r="AZ23" s="370">
        <f>新建!BB41</f>
        <v>0</v>
      </c>
      <c r="BA23" s="370">
        <f>新建!BC41</f>
        <v>0</v>
      </c>
      <c r="BB23" s="370">
        <f>新建!BD41</f>
        <v>0</v>
      </c>
      <c r="BC23" s="370" t="str">
        <f>新建!BF41</f>
        <v>乡村振兴专班</v>
      </c>
      <c r="BD23" s="370" t="str">
        <f>新建!BG41</f>
        <v>州农业农村局</v>
      </c>
      <c r="BE23" s="370" t="str">
        <f>新建!BH41</f>
        <v>权良智</v>
      </c>
      <c r="BF23" s="370" t="str">
        <f>新建!BI41</f>
        <v>阿合奇县</v>
      </c>
      <c r="BG23" s="370" t="str">
        <f>新建!BJ41</f>
        <v>窦亮</v>
      </c>
      <c r="BH23" s="370" t="str">
        <f>新建!BK41</f>
        <v>阿合奇县农业农村局</v>
      </c>
      <c r="BI23" s="370" t="str">
        <f>新建!BL41</f>
        <v>胡栓</v>
      </c>
      <c r="BJ23" s="370">
        <f>新建!BM41</f>
        <v>15292550575</v>
      </c>
      <c r="BK23" s="370" t="str">
        <f>新建!BN41</f>
        <v>新疆祥达，陈建</v>
      </c>
      <c r="BL23" s="370">
        <f>新建!BO41</f>
        <v>13899201156</v>
      </c>
      <c r="BM23" s="370" t="str">
        <f>新建!BP41</f>
        <v>马场、哈拉布拉克乡、哈拉奇乡</v>
      </c>
      <c r="BN23" s="370" t="str">
        <f>新建!BQ41</f>
        <v>阿克巴夏提村、阿克翁库尔村、阿合奇村</v>
      </c>
      <c r="BO23" s="370" t="str">
        <f>新建!BR41</f>
        <v>到位乡村振兴资金1340万元</v>
      </c>
    </row>
    <row r="24" ht="42" customHeight="1" spans="1:67">
      <c r="A24" s="370">
        <f>新建!A55</f>
        <v>36</v>
      </c>
      <c r="B24" s="370">
        <f>新建!B55</f>
        <v>1</v>
      </c>
      <c r="C24" s="370" t="str">
        <f>新建!C55</f>
        <v>阿合奇县</v>
      </c>
      <c r="D24" s="370">
        <f>新建!D55</f>
        <v>1</v>
      </c>
      <c r="E24" s="370">
        <f>新建!E55</f>
        <v>600</v>
      </c>
      <c r="F24" s="370" t="str">
        <f>新建!F55</f>
        <v>阿合奇县库兰萨日克乡2022年农田水渠建设项目</v>
      </c>
      <c r="G24" s="370" t="str">
        <f>新建!G55</f>
        <v>新建6公里防渗渠道及配套渠系建筑物</v>
      </c>
      <c r="H24" s="370">
        <f>新建!H55</f>
        <v>600</v>
      </c>
      <c r="I24" s="370">
        <f>新建!I55</f>
        <v>0</v>
      </c>
      <c r="J24" s="370">
        <f>新建!J55</f>
        <v>600</v>
      </c>
      <c r="K24" s="370">
        <f>新建!K55</f>
        <v>1</v>
      </c>
      <c r="L24" s="370">
        <f>新建!L55</f>
        <v>1</v>
      </c>
      <c r="M24" s="370">
        <f>新建!M55</f>
        <v>1</v>
      </c>
      <c r="N24" s="370">
        <f>新建!N55</f>
        <v>1</v>
      </c>
      <c r="O24" s="370">
        <f>新建!O55</f>
        <v>1</v>
      </c>
      <c r="P24" s="370">
        <f>新建!P55</f>
        <v>0</v>
      </c>
      <c r="Q24" s="370">
        <f>新建!Q55</f>
        <v>1</v>
      </c>
      <c r="R24" s="370">
        <f>新建!R55</f>
        <v>0</v>
      </c>
      <c r="S24" s="370">
        <f>新建!T55</f>
        <v>0</v>
      </c>
      <c r="T24" s="370">
        <f>新建!V55</f>
        <v>1</v>
      </c>
      <c r="U24" s="370">
        <f>新建!W55</f>
        <v>600</v>
      </c>
      <c r="V24" s="370">
        <f>新建!X55</f>
        <v>600</v>
      </c>
      <c r="W24" s="370">
        <f>新建!Y55</f>
        <v>0</v>
      </c>
      <c r="X24" s="370">
        <f>新建!Z55</f>
        <v>600</v>
      </c>
      <c r="Y24" s="370">
        <f>新建!AA55</f>
        <v>600</v>
      </c>
      <c r="Z24" s="381">
        <f>新建!AB55</f>
        <v>1</v>
      </c>
      <c r="AA24" s="370">
        <f>新建!AC55</f>
        <v>600</v>
      </c>
      <c r="AB24" s="370">
        <f>新建!AD55</f>
        <v>1</v>
      </c>
      <c r="AC24" s="370">
        <f>新建!AE55</f>
        <v>407</v>
      </c>
      <c r="AD24" s="370">
        <f>新建!AF55</f>
        <v>0</v>
      </c>
      <c r="AE24" s="370">
        <f>新建!AG55</f>
        <v>450</v>
      </c>
      <c r="AF24" s="370">
        <f>新建!AH55</f>
        <v>150</v>
      </c>
      <c r="AG24" s="389">
        <f>新建!AI55</f>
        <v>44651</v>
      </c>
      <c r="AH24" s="370">
        <f>新建!AJ55</f>
        <v>1</v>
      </c>
      <c r="AI24" s="370">
        <f>新建!AK55</f>
        <v>0</v>
      </c>
      <c r="AJ24" s="370">
        <f>新建!AL55</f>
        <v>28</v>
      </c>
      <c r="AK24" s="370">
        <f>新建!AM55</f>
        <v>28</v>
      </c>
      <c r="AL24" s="370">
        <f>新建!AN55</f>
        <v>1</v>
      </c>
      <c r="AM24" s="370" t="str">
        <f>新建!AO55</f>
        <v>已完工</v>
      </c>
      <c r="AN24" s="370">
        <f>新建!AP55</f>
        <v>0</v>
      </c>
      <c r="AO24" s="370">
        <f>新建!AQ55</f>
        <v>0</v>
      </c>
      <c r="AP24" s="370">
        <f>新建!AR55</f>
        <v>0</v>
      </c>
      <c r="AQ24" s="370">
        <f>新建!AS55</f>
        <v>0</v>
      </c>
      <c r="AR24" s="370">
        <f>新建!AT55</f>
        <v>0</v>
      </c>
      <c r="AS24" s="370">
        <f>新建!AU55</f>
        <v>600</v>
      </c>
      <c r="AT24" s="370">
        <f>新建!AV55</f>
        <v>0</v>
      </c>
      <c r="AU24" s="370">
        <f>新建!AW55</f>
        <v>0</v>
      </c>
      <c r="AV24" s="370">
        <f>新建!AX55</f>
        <v>0</v>
      </c>
      <c r="AW24" s="370">
        <f>新建!AY55</f>
        <v>600</v>
      </c>
      <c r="AX24" s="370">
        <f>新建!AZ55</f>
        <v>0</v>
      </c>
      <c r="AY24" s="370">
        <f>新建!BA55</f>
        <v>0</v>
      </c>
      <c r="AZ24" s="370">
        <f>新建!BB55</f>
        <v>0</v>
      </c>
      <c r="BA24" s="370">
        <f>新建!BC55</f>
        <v>0</v>
      </c>
      <c r="BB24" s="370">
        <f>新建!BD55</f>
        <v>0</v>
      </c>
      <c r="BC24" s="370" t="str">
        <f>新建!BF55</f>
        <v>乡村振兴专班</v>
      </c>
      <c r="BD24" s="370" t="str">
        <f>新建!BG55</f>
        <v>州农业农村局</v>
      </c>
      <c r="BE24" s="370" t="str">
        <f>新建!BH55</f>
        <v>权良智</v>
      </c>
      <c r="BF24" s="370" t="str">
        <f>新建!BI55</f>
        <v>阿合奇县</v>
      </c>
      <c r="BG24" s="370" t="str">
        <f>新建!BJ55</f>
        <v>窦亮</v>
      </c>
      <c r="BH24" s="370" t="str">
        <f>新建!BK55</f>
        <v>阿合奇县农业农村局</v>
      </c>
      <c r="BI24" s="370" t="str">
        <f>新建!BL55</f>
        <v>胡栓</v>
      </c>
      <c r="BJ24" s="370">
        <f>新建!BM55</f>
        <v>15292550575</v>
      </c>
      <c r="BK24" s="370" t="str">
        <f>新建!BN55</f>
        <v>锦曦控股集团，黄川</v>
      </c>
      <c r="BL24" s="370">
        <f>新建!BO55</f>
        <v>18309082666</v>
      </c>
      <c r="BM24" s="370" t="str">
        <f>新建!BP55</f>
        <v>库兰萨日克乡</v>
      </c>
      <c r="BN24" s="370" t="str">
        <f>新建!BQ55</f>
        <v>吉勒得斯村</v>
      </c>
      <c r="BO24" s="370" t="str">
        <f>新建!BR55</f>
        <v>到位以工代赈资金400万元，衔接资金200万元</v>
      </c>
    </row>
    <row r="25" ht="42" customHeight="1" spans="1:67">
      <c r="A25" s="370">
        <f>新建!A56</f>
        <v>37</v>
      </c>
      <c r="B25" s="370">
        <f>新建!B56</f>
        <v>1</v>
      </c>
      <c r="C25" s="370" t="str">
        <f>新建!C56</f>
        <v>阿合奇县</v>
      </c>
      <c r="D25" s="370">
        <f>新建!D56</f>
        <v>1</v>
      </c>
      <c r="E25" s="370">
        <f>新建!E56</f>
        <v>2195</v>
      </c>
      <c r="F25" s="370" t="str">
        <f>新建!F56</f>
        <v>阿合奇县2022年良种繁育中心建设项目</v>
      </c>
      <c r="G25" s="370" t="str">
        <f>新建!G56</f>
        <v>新建阿合奇镇、色帕巴依乡、马场、哈拉布拉克乡、哈拉奇乡、苏木塔什乡6个良种繁育中心</v>
      </c>
      <c r="H25" s="370">
        <f>新建!H56</f>
        <v>2195</v>
      </c>
      <c r="I25" s="370">
        <f>新建!I56</f>
        <v>0</v>
      </c>
      <c r="J25" s="370">
        <f>新建!J56</f>
        <v>2195</v>
      </c>
      <c r="K25" s="370">
        <f>新建!K56</f>
        <v>1</v>
      </c>
      <c r="L25" s="370">
        <f>新建!L56</f>
        <v>1</v>
      </c>
      <c r="M25" s="370">
        <f>新建!M56</f>
        <v>1</v>
      </c>
      <c r="N25" s="370">
        <f>新建!N56</f>
        <v>1</v>
      </c>
      <c r="O25" s="370">
        <f>新建!O56</f>
        <v>1</v>
      </c>
      <c r="P25" s="370">
        <f>新建!P56</f>
        <v>0</v>
      </c>
      <c r="Q25" s="370">
        <f>新建!Q56</f>
        <v>1</v>
      </c>
      <c r="R25" s="370">
        <f>新建!R56</f>
        <v>0</v>
      </c>
      <c r="S25" s="370">
        <f>新建!T56</f>
        <v>0</v>
      </c>
      <c r="T25" s="370">
        <f>新建!V56</f>
        <v>1</v>
      </c>
      <c r="U25" s="370">
        <f>新建!W56</f>
        <v>2195</v>
      </c>
      <c r="V25" s="370">
        <f>新建!X56</f>
        <v>2195</v>
      </c>
      <c r="W25" s="370">
        <f>新建!Y56</f>
        <v>0</v>
      </c>
      <c r="X25" s="370">
        <f>新建!Z56</f>
        <v>2195</v>
      </c>
      <c r="Y25" s="370">
        <f>新建!AA56</f>
        <v>2195</v>
      </c>
      <c r="Z25" s="381">
        <f>新建!AB56</f>
        <v>1</v>
      </c>
      <c r="AA25" s="370">
        <f>新建!AC56</f>
        <v>2195</v>
      </c>
      <c r="AB25" s="370">
        <f>新建!AD56</f>
        <v>1</v>
      </c>
      <c r="AC25" s="370">
        <f>新建!AE56</f>
        <v>1037</v>
      </c>
      <c r="AD25" s="370">
        <f>新建!AF56</f>
        <v>0</v>
      </c>
      <c r="AE25" s="370">
        <f>新建!AG56</f>
        <v>1646.25</v>
      </c>
      <c r="AF25" s="370">
        <f>新建!AH56</f>
        <v>548.75</v>
      </c>
      <c r="AG25" s="389">
        <f>新建!AI56</f>
        <v>44645</v>
      </c>
      <c r="AH25" s="370">
        <f>新建!AJ56</f>
        <v>1</v>
      </c>
      <c r="AI25" s="370">
        <f>新建!AK56</f>
        <v>0</v>
      </c>
      <c r="AJ25" s="370">
        <f>新建!AL56</f>
        <v>110</v>
      </c>
      <c r="AK25" s="370">
        <f>新建!AM56</f>
        <v>110</v>
      </c>
      <c r="AL25" s="370">
        <f>新建!AN56</f>
        <v>1</v>
      </c>
      <c r="AM25" s="370" t="str">
        <f>新建!AO56</f>
        <v>已完工</v>
      </c>
      <c r="AN25" s="370">
        <f>新建!AP56</f>
        <v>0</v>
      </c>
      <c r="AO25" s="370">
        <f>新建!AQ56</f>
        <v>0</v>
      </c>
      <c r="AP25" s="370">
        <f>新建!AR56</f>
        <v>0</v>
      </c>
      <c r="AQ25" s="370">
        <f>新建!AS56</f>
        <v>0</v>
      </c>
      <c r="AR25" s="370">
        <f>新建!AT56</f>
        <v>0</v>
      </c>
      <c r="AS25" s="370">
        <f>新建!AU56</f>
        <v>2195</v>
      </c>
      <c r="AT25" s="370">
        <f>新建!AV56</f>
        <v>0</v>
      </c>
      <c r="AU25" s="370">
        <f>新建!AW56</f>
        <v>0</v>
      </c>
      <c r="AV25" s="370">
        <f>新建!AX56</f>
        <v>0</v>
      </c>
      <c r="AW25" s="370">
        <f>新建!AY56</f>
        <v>2195</v>
      </c>
      <c r="AX25" s="370">
        <f>新建!AZ56</f>
        <v>0</v>
      </c>
      <c r="AY25" s="370">
        <f>新建!BA56</f>
        <v>0</v>
      </c>
      <c r="AZ25" s="370">
        <f>新建!BB56</f>
        <v>0</v>
      </c>
      <c r="BA25" s="370">
        <f>新建!BC56</f>
        <v>0</v>
      </c>
      <c r="BB25" s="370">
        <f>新建!BD56</f>
        <v>0</v>
      </c>
      <c r="BC25" s="370" t="str">
        <f>新建!BF56</f>
        <v>乡村振兴专班</v>
      </c>
      <c r="BD25" s="370" t="str">
        <f>新建!BG56</f>
        <v>州农业农村局</v>
      </c>
      <c r="BE25" s="370" t="str">
        <f>新建!BH56</f>
        <v>权良智</v>
      </c>
      <c r="BF25" s="370" t="str">
        <f>新建!BI56</f>
        <v>阿合奇县</v>
      </c>
      <c r="BG25" s="370" t="str">
        <f>新建!BJ56</f>
        <v>窦亮</v>
      </c>
      <c r="BH25" s="370" t="str">
        <f>新建!BK56</f>
        <v>阿合奇县农业农村局</v>
      </c>
      <c r="BI25" s="370" t="str">
        <f>新建!BL56</f>
        <v>胡栓</v>
      </c>
      <c r="BJ25" s="370">
        <f>新建!BM56</f>
        <v>15292550575</v>
      </c>
      <c r="BK25" s="370" t="str">
        <f>新建!BN56</f>
        <v>新疆彦鑫，邓斌</v>
      </c>
      <c r="BL25" s="370">
        <f>新建!BO56</f>
        <v>15292555999</v>
      </c>
      <c r="BM25" s="370" t="str">
        <f>新建!BP56</f>
        <v>阿合奇镇、马场、哈拉奇乡、哈拉布拉克乡、色帕巴依乡、苏木塔什乡</v>
      </c>
      <c r="BN25" s="370">
        <f>新建!BQ56</f>
        <v>0</v>
      </c>
      <c r="BO25" s="370" t="str">
        <f>新建!BR56</f>
        <v>5.16号投资减少105万</v>
      </c>
    </row>
    <row r="26" ht="42" customHeight="1" spans="1:67">
      <c r="A26" s="370">
        <f>新建!A81</f>
        <v>59</v>
      </c>
      <c r="B26" s="370">
        <f>新建!B81</f>
        <v>1</v>
      </c>
      <c r="C26" s="370" t="str">
        <f>新建!C81</f>
        <v>阿合奇县</v>
      </c>
      <c r="D26" s="370">
        <f>新建!D81</f>
        <v>1</v>
      </c>
      <c r="E26" s="370">
        <f>新建!E81</f>
        <v>600</v>
      </c>
      <c r="F26" s="370" t="str">
        <f>新建!F81</f>
        <v>阿合奇县库兰萨日克乡别迭里村村道环境整治绿化项目</v>
      </c>
      <c r="G26" s="370" t="str">
        <f>新建!G81</f>
        <v>对别迭里村进行环境整治，平整硬化空地500平米</v>
      </c>
      <c r="H26" s="370">
        <f>新建!H81</f>
        <v>600</v>
      </c>
      <c r="I26" s="370">
        <f>新建!I81</f>
        <v>0</v>
      </c>
      <c r="J26" s="370">
        <f>新建!J81</f>
        <v>600</v>
      </c>
      <c r="K26" s="370">
        <f>新建!K81</f>
        <v>1</v>
      </c>
      <c r="L26" s="370">
        <f>新建!L81</f>
        <v>1</v>
      </c>
      <c r="M26" s="370">
        <f>新建!M81</f>
        <v>1</v>
      </c>
      <c r="N26" s="370">
        <f>新建!N81</f>
        <v>1</v>
      </c>
      <c r="O26" s="370">
        <f>新建!O81</f>
        <v>1</v>
      </c>
      <c r="P26" s="370">
        <f>新建!P81</f>
        <v>0</v>
      </c>
      <c r="Q26" s="370">
        <f>新建!Q81</f>
        <v>1</v>
      </c>
      <c r="R26" s="370">
        <f>新建!R81</f>
        <v>0</v>
      </c>
      <c r="S26" s="370">
        <f>新建!T81</f>
        <v>0</v>
      </c>
      <c r="T26" s="370">
        <f>新建!V81</f>
        <v>1</v>
      </c>
      <c r="U26" s="370">
        <f>新建!W81</f>
        <v>600</v>
      </c>
      <c r="V26" s="370">
        <f>新建!X81</f>
        <v>600</v>
      </c>
      <c r="W26" s="370">
        <f>新建!Y81</f>
        <v>0</v>
      </c>
      <c r="X26" s="370">
        <f>新建!Z81</f>
        <v>600</v>
      </c>
      <c r="Y26" s="370">
        <f>新建!AA81</f>
        <v>600</v>
      </c>
      <c r="Z26" s="381">
        <f>新建!AB81</f>
        <v>1</v>
      </c>
      <c r="AA26" s="370">
        <f>新建!AC81</f>
        <v>600</v>
      </c>
      <c r="AB26" s="370">
        <f>新建!AD81</f>
        <v>1</v>
      </c>
      <c r="AC26" s="370">
        <f>新建!AE81</f>
        <v>222</v>
      </c>
      <c r="AD26" s="370">
        <f>新建!AF81</f>
        <v>0</v>
      </c>
      <c r="AE26" s="370">
        <f>新建!AG81</f>
        <v>450</v>
      </c>
      <c r="AF26" s="370">
        <f>新建!AH81</f>
        <v>150</v>
      </c>
      <c r="AG26" s="389">
        <f>新建!AI81</f>
        <v>44676</v>
      </c>
      <c r="AH26" s="370">
        <f>新建!AJ81</f>
        <v>1</v>
      </c>
      <c r="AI26" s="370">
        <f>新建!AK81</f>
        <v>0</v>
      </c>
      <c r="AJ26" s="370">
        <f>新建!AL81</f>
        <v>15</v>
      </c>
      <c r="AK26" s="370">
        <f>新建!AM81</f>
        <v>15</v>
      </c>
      <c r="AL26" s="370">
        <f>新建!AN81</f>
        <v>1</v>
      </c>
      <c r="AM26" s="370" t="str">
        <f>新建!AO81</f>
        <v>已完工</v>
      </c>
      <c r="AN26" s="370">
        <f>新建!AP81</f>
        <v>0</v>
      </c>
      <c r="AO26" s="370">
        <f>新建!AQ81</f>
        <v>0</v>
      </c>
      <c r="AP26" s="370">
        <f>新建!AR81</f>
        <v>0</v>
      </c>
      <c r="AQ26" s="370">
        <f>新建!AS81</f>
        <v>0</v>
      </c>
      <c r="AR26" s="370">
        <f>新建!AT81</f>
        <v>0</v>
      </c>
      <c r="AS26" s="370">
        <f>新建!AU81</f>
        <v>600</v>
      </c>
      <c r="AT26" s="370">
        <f>新建!AV81</f>
        <v>0</v>
      </c>
      <c r="AU26" s="370">
        <f>新建!AW81</f>
        <v>0</v>
      </c>
      <c r="AV26" s="370">
        <f>新建!AX81</f>
        <v>0</v>
      </c>
      <c r="AW26" s="370">
        <f>新建!AY81</f>
        <v>600</v>
      </c>
      <c r="AX26" s="370">
        <f>新建!AZ81</f>
        <v>0</v>
      </c>
      <c r="AY26" s="370">
        <f>新建!BA81</f>
        <v>0</v>
      </c>
      <c r="AZ26" s="370">
        <f>新建!BB81</f>
        <v>0</v>
      </c>
      <c r="BA26" s="370">
        <f>新建!BC81</f>
        <v>0</v>
      </c>
      <c r="BB26" s="370">
        <f>新建!BD81</f>
        <v>0</v>
      </c>
      <c r="BC26" s="370" t="str">
        <f>新建!BF81</f>
        <v>乡村振兴专班</v>
      </c>
      <c r="BD26" s="370" t="str">
        <f>新建!BG81</f>
        <v>州农业农村局</v>
      </c>
      <c r="BE26" s="370" t="str">
        <f>新建!BH81</f>
        <v>权良智</v>
      </c>
      <c r="BF26" s="370" t="str">
        <f>新建!BI81</f>
        <v>阿合奇县</v>
      </c>
      <c r="BG26" s="370" t="str">
        <f>新建!BJ81</f>
        <v>窦亮</v>
      </c>
      <c r="BH26" s="370" t="str">
        <f>新建!BK81</f>
        <v>阿合奇县农业农村局</v>
      </c>
      <c r="BI26" s="370" t="str">
        <f>新建!BL81</f>
        <v>胡栓</v>
      </c>
      <c r="BJ26" s="370">
        <f>新建!BM81</f>
        <v>15292550575</v>
      </c>
      <c r="BK26" s="370" t="str">
        <f>新建!BN81</f>
        <v>新疆五鑫建设有限公司，刘超</v>
      </c>
      <c r="BL26" s="370">
        <f>新建!BO81</f>
        <v>16699995678</v>
      </c>
      <c r="BM26" s="370" t="str">
        <f>新建!BP81</f>
        <v>库兰萨日克乡</v>
      </c>
      <c r="BN26" s="370" t="str">
        <f>新建!BQ81</f>
        <v>别迭里村</v>
      </c>
      <c r="BO26" s="370" t="str">
        <f>新建!BR81</f>
        <v>3.26替换</v>
      </c>
    </row>
    <row r="27" ht="42" customHeight="1" spans="1:67">
      <c r="A27" s="370">
        <f>新建!A82</f>
        <v>60</v>
      </c>
      <c r="B27" s="370">
        <f>新建!B82</f>
        <v>1</v>
      </c>
      <c r="C27" s="370" t="str">
        <f>新建!C82</f>
        <v>阿合奇县</v>
      </c>
      <c r="D27" s="370">
        <f>新建!D82</f>
        <v>1</v>
      </c>
      <c r="E27" s="370">
        <f>新建!E82</f>
        <v>1200</v>
      </c>
      <c r="F27" s="370" t="str">
        <f>新建!F82</f>
        <v>阿合奇县哈拉奇乡阿合奇村村庄综合整治项目</v>
      </c>
      <c r="G27" s="370" t="str">
        <f>新建!G82</f>
        <v>房屋改建540平方米，民房改建及周边环境提升等</v>
      </c>
      <c r="H27" s="370">
        <f>新建!H82</f>
        <v>1200</v>
      </c>
      <c r="I27" s="370">
        <f>新建!I82</f>
        <v>0</v>
      </c>
      <c r="J27" s="370">
        <f>新建!J82</f>
        <v>1200</v>
      </c>
      <c r="K27" s="370">
        <f>新建!K82</f>
        <v>1</v>
      </c>
      <c r="L27" s="370">
        <f>新建!L82</f>
        <v>1</v>
      </c>
      <c r="M27" s="370">
        <f>新建!M82</f>
        <v>1</v>
      </c>
      <c r="N27" s="370">
        <f>新建!N82</f>
        <v>1</v>
      </c>
      <c r="O27" s="370">
        <f>新建!O82</f>
        <v>1</v>
      </c>
      <c r="P27" s="370">
        <f>新建!P82</f>
        <v>0</v>
      </c>
      <c r="Q27" s="370">
        <f>新建!Q82</f>
        <v>1</v>
      </c>
      <c r="R27" s="370">
        <f>新建!R82</f>
        <v>0</v>
      </c>
      <c r="S27" s="370">
        <f>新建!T82</f>
        <v>0</v>
      </c>
      <c r="T27" s="370">
        <f>新建!V82</f>
        <v>1</v>
      </c>
      <c r="U27" s="370">
        <f>新建!W82</f>
        <v>1200</v>
      </c>
      <c r="V27" s="370">
        <f>新建!X82</f>
        <v>1200</v>
      </c>
      <c r="W27" s="370">
        <f>新建!Y82</f>
        <v>0</v>
      </c>
      <c r="X27" s="370">
        <f>新建!Z82</f>
        <v>1200</v>
      </c>
      <c r="Y27" s="370">
        <f>新建!AA82</f>
        <v>1020</v>
      </c>
      <c r="Z27" s="381">
        <f>新建!AB82</f>
        <v>0.85</v>
      </c>
      <c r="AA27" s="370">
        <f>新建!AC82</f>
        <v>1000</v>
      </c>
      <c r="AB27" s="370">
        <f>新建!AD82</f>
        <v>0</v>
      </c>
      <c r="AC27" s="370">
        <f>新建!AE82</f>
        <v>0</v>
      </c>
      <c r="AD27" s="370">
        <f>新建!AF82</f>
        <v>0</v>
      </c>
      <c r="AE27" s="370">
        <f>新建!AG82</f>
        <v>900</v>
      </c>
      <c r="AF27" s="370">
        <f>新建!AH82</f>
        <v>120</v>
      </c>
      <c r="AG27" s="389">
        <f>新建!AI82</f>
        <v>44630</v>
      </c>
      <c r="AH27" s="370">
        <f>新建!AJ82</f>
        <v>1</v>
      </c>
      <c r="AI27" s="370">
        <f>新建!AK82</f>
        <v>0</v>
      </c>
      <c r="AJ27" s="370">
        <f>新建!AL82</f>
        <v>15</v>
      </c>
      <c r="AK27" s="370">
        <f>新建!AM82</f>
        <v>15</v>
      </c>
      <c r="AL27" s="370">
        <f>新建!AN82</f>
        <v>1</v>
      </c>
      <c r="AM27" s="370" t="str">
        <f>新建!AO82</f>
        <v>主体施工</v>
      </c>
      <c r="AN27" s="370">
        <f>新建!AP82</f>
        <v>0</v>
      </c>
      <c r="AO27" s="370">
        <f>新建!AQ82</f>
        <v>0</v>
      </c>
      <c r="AP27" s="370" t="str">
        <f>新建!AR82</f>
        <v>固投部分不足500万</v>
      </c>
      <c r="AQ27" s="370">
        <f>新建!AS82</f>
        <v>0</v>
      </c>
      <c r="AR27" s="370">
        <f>新建!AT82</f>
        <v>0</v>
      </c>
      <c r="AS27" s="370">
        <f>新建!AU82</f>
        <v>1200</v>
      </c>
      <c r="AT27" s="370">
        <f>新建!AV82</f>
        <v>0</v>
      </c>
      <c r="AU27" s="370">
        <f>新建!AW82</f>
        <v>0</v>
      </c>
      <c r="AV27" s="370">
        <f>新建!AX82</f>
        <v>0</v>
      </c>
      <c r="AW27" s="370">
        <f>新建!AY82</f>
        <v>0</v>
      </c>
      <c r="AX27" s="370">
        <f>新建!AZ82</f>
        <v>1200</v>
      </c>
      <c r="AY27" s="370">
        <f>新建!BA82</f>
        <v>0</v>
      </c>
      <c r="AZ27" s="370">
        <f>新建!BB82</f>
        <v>0</v>
      </c>
      <c r="BA27" s="370">
        <f>新建!BC82</f>
        <v>0</v>
      </c>
      <c r="BB27" s="370">
        <f>新建!BD82</f>
        <v>0</v>
      </c>
      <c r="BC27" s="370" t="str">
        <f>新建!BF82</f>
        <v>乡村振兴专班</v>
      </c>
      <c r="BD27" s="370" t="str">
        <f>新建!BG82</f>
        <v>州农业农村局</v>
      </c>
      <c r="BE27" s="370" t="str">
        <f>新建!BH82</f>
        <v>权良智</v>
      </c>
      <c r="BF27" s="370" t="str">
        <f>新建!BI82</f>
        <v>阿合奇县</v>
      </c>
      <c r="BG27" s="370" t="str">
        <f>新建!BJ82</f>
        <v>窦亮</v>
      </c>
      <c r="BH27" s="370" t="str">
        <f>新建!BK82</f>
        <v>阿合奇县农业农村局</v>
      </c>
      <c r="BI27" s="370" t="str">
        <f>新建!BL82</f>
        <v>胡栓</v>
      </c>
      <c r="BJ27" s="370">
        <f>新建!BM82</f>
        <v>15292550575</v>
      </c>
      <c r="BK27" s="370" t="str">
        <f>新建!BN82</f>
        <v>垄上行，谢小峰</v>
      </c>
      <c r="BL27" s="370">
        <f>新建!BO82</f>
        <v>13813397527</v>
      </c>
      <c r="BM27" s="370" t="str">
        <f>新建!BP82</f>
        <v>哈拉奇乡</v>
      </c>
      <c r="BN27" s="370" t="str">
        <f>新建!BQ82</f>
        <v>阿合奇村</v>
      </c>
      <c r="BO27" s="370">
        <f>新建!BR82</f>
        <v>0</v>
      </c>
    </row>
    <row r="28" ht="42" customHeight="1" spans="1:67">
      <c r="A28" s="370">
        <f>新建!A99</f>
        <v>76</v>
      </c>
      <c r="B28" s="370">
        <f>新建!B99</f>
        <v>1</v>
      </c>
      <c r="C28" s="370" t="str">
        <f>新建!C99</f>
        <v>阿合奇县</v>
      </c>
      <c r="D28" s="370">
        <f>新建!D99</f>
        <v>1</v>
      </c>
      <c r="E28" s="370">
        <f>新建!E99</f>
        <v>5000</v>
      </c>
      <c r="F28" s="370" t="str">
        <f>新建!F99</f>
        <v>阿合奇县大桥建设项目</v>
      </c>
      <c r="G28" s="370" t="str">
        <f>新建!G99</f>
        <v>新建桥梁3座、全长1022.08米，引道长度3066.82米，宽度24米，全长4088.9米</v>
      </c>
      <c r="H28" s="370">
        <f>新建!H99</f>
        <v>21250</v>
      </c>
      <c r="I28" s="370">
        <f>新建!I99</f>
        <v>0</v>
      </c>
      <c r="J28" s="370">
        <f>新建!J99</f>
        <v>7500</v>
      </c>
      <c r="K28" s="370">
        <f>新建!K99</f>
        <v>1</v>
      </c>
      <c r="L28" s="370">
        <f>新建!L99</f>
        <v>1</v>
      </c>
      <c r="M28" s="370">
        <f>新建!M99</f>
        <v>1</v>
      </c>
      <c r="N28" s="370">
        <f>新建!N99</f>
        <v>1</v>
      </c>
      <c r="O28" s="370">
        <f>新建!O99</f>
        <v>1</v>
      </c>
      <c r="P28" s="370">
        <f>新建!P99</f>
        <v>0</v>
      </c>
      <c r="Q28" s="370">
        <f>新建!Q99</f>
        <v>1</v>
      </c>
      <c r="R28" s="370">
        <f>新建!R99</f>
        <v>0</v>
      </c>
      <c r="S28" s="370">
        <f>新建!T99</f>
        <v>0</v>
      </c>
      <c r="T28" s="370">
        <f>新建!V99</f>
        <v>1</v>
      </c>
      <c r="U28" s="370">
        <f>新建!W99</f>
        <v>7500</v>
      </c>
      <c r="V28" s="370">
        <f>新建!X99</f>
        <v>7500</v>
      </c>
      <c r="W28" s="370">
        <f>新建!Y99</f>
        <v>0</v>
      </c>
      <c r="X28" s="370">
        <f>新建!Z99</f>
        <v>7500</v>
      </c>
      <c r="Y28" s="370">
        <f>新建!AA99</f>
        <v>6400</v>
      </c>
      <c r="Z28" s="381">
        <f>新建!AB99</f>
        <v>0.853333333333333</v>
      </c>
      <c r="AA28" s="370">
        <f>新建!AC99</f>
        <v>7000</v>
      </c>
      <c r="AB28" s="370">
        <f>新建!AD99</f>
        <v>1</v>
      </c>
      <c r="AC28" s="370">
        <f>新建!AE99</f>
        <v>5203</v>
      </c>
      <c r="AD28" s="370">
        <f>新建!AF99</f>
        <v>0</v>
      </c>
      <c r="AE28" s="370">
        <f>新建!AG99</f>
        <v>5625</v>
      </c>
      <c r="AF28" s="370">
        <f>新建!AH99</f>
        <v>775</v>
      </c>
      <c r="AG28" s="389">
        <f>新建!AI99</f>
        <v>44691</v>
      </c>
      <c r="AH28" s="370">
        <f>新建!AJ99</f>
        <v>1</v>
      </c>
      <c r="AI28" s="370">
        <f>新建!AK99</f>
        <v>0</v>
      </c>
      <c r="AJ28" s="370">
        <f>新建!AL99</f>
        <v>30</v>
      </c>
      <c r="AK28" s="370">
        <f>新建!AM99</f>
        <v>30</v>
      </c>
      <c r="AL28" s="370">
        <f>新建!AN99</f>
        <v>1</v>
      </c>
      <c r="AM28" s="370" t="str">
        <f>新建!AO99</f>
        <v>桩基施工</v>
      </c>
      <c r="AN28" s="370">
        <f>新建!AP99</f>
        <v>0</v>
      </c>
      <c r="AO28" s="370">
        <f>新建!AQ99</f>
        <v>0</v>
      </c>
      <c r="AP28" s="370">
        <f>新建!AR99</f>
        <v>0</v>
      </c>
      <c r="AQ28" s="370">
        <f>新建!AS99</f>
        <v>0</v>
      </c>
      <c r="AR28" s="370">
        <f>新建!AT99</f>
        <v>0</v>
      </c>
      <c r="AS28" s="370">
        <f>新建!AU99</f>
        <v>7500</v>
      </c>
      <c r="AT28" s="370">
        <f>新建!AV99</f>
        <v>0</v>
      </c>
      <c r="AU28" s="370">
        <f>新建!AW99</f>
        <v>0</v>
      </c>
      <c r="AV28" s="370">
        <f>新建!AX99</f>
        <v>0</v>
      </c>
      <c r="AW28" s="370">
        <f>新建!AY99</f>
        <v>0</v>
      </c>
      <c r="AX28" s="370">
        <f>新建!AZ99</f>
        <v>0</v>
      </c>
      <c r="AY28" s="370">
        <f>新建!BA99</f>
        <v>0</v>
      </c>
      <c r="AZ28" s="370">
        <f>新建!BB99</f>
        <v>7500</v>
      </c>
      <c r="BA28" s="370">
        <f>新建!BC99</f>
        <v>0</v>
      </c>
      <c r="BB28" s="370">
        <f>新建!BD99</f>
        <v>0</v>
      </c>
      <c r="BC28" s="370" t="str">
        <f>新建!BF99</f>
        <v>交通专班</v>
      </c>
      <c r="BD28" s="370" t="str">
        <f>新建!BG99</f>
        <v>州交通运输局</v>
      </c>
      <c r="BE28" s="370" t="str">
        <f>新建!BH99</f>
        <v>吴显俊</v>
      </c>
      <c r="BF28" s="370" t="str">
        <f>新建!BI99</f>
        <v>阿合奇县</v>
      </c>
      <c r="BG28" s="370" t="str">
        <f>新建!BJ99</f>
        <v>李桂林</v>
      </c>
      <c r="BH28" s="370" t="str">
        <f>新建!BK99</f>
        <v>阿合奇县交通运输局</v>
      </c>
      <c r="BI28" s="370" t="str">
        <f>新建!BL99</f>
        <v>苏俊</v>
      </c>
      <c r="BJ28" s="370">
        <f>新建!BM99</f>
        <v>15292559666</v>
      </c>
      <c r="BK28" s="370" t="str">
        <f>新建!BN99</f>
        <v>新疆路桥，杨萌</v>
      </c>
      <c r="BL28" s="370">
        <f>新建!BO99</f>
        <v>15569170001</v>
      </c>
      <c r="BM28" s="370" t="str">
        <f>新建!BP99</f>
        <v>阿合奇镇</v>
      </c>
      <c r="BN28" s="370" t="str">
        <f>新建!BQ99</f>
        <v>佳朗奇村</v>
      </c>
      <c r="BO28" s="370" t="str">
        <f>新建!BR99</f>
        <v>9月19日投资减少500万元</v>
      </c>
    </row>
    <row r="29" ht="42" customHeight="1" spans="1:67">
      <c r="A29" s="370">
        <f>新建!A100</f>
        <v>77</v>
      </c>
      <c r="B29" s="370">
        <f>新建!B100</f>
        <v>1</v>
      </c>
      <c r="C29" s="370" t="str">
        <f>新建!C100</f>
        <v>阿合奇县</v>
      </c>
      <c r="D29" s="370">
        <f>新建!D100</f>
        <v>1</v>
      </c>
      <c r="E29" s="370">
        <f>新建!E100</f>
        <v>700</v>
      </c>
      <c r="F29" s="370" t="str">
        <f>新建!F100</f>
        <v>阿合奇县哈拉奇乡阿合奇村村级道路建设项目</v>
      </c>
      <c r="G29" s="370" t="str">
        <f>新建!G100</f>
        <v>新建农村公路10公里，道路硬化3.5公里</v>
      </c>
      <c r="H29" s="370">
        <f>新建!H100</f>
        <v>700</v>
      </c>
      <c r="I29" s="370">
        <f>新建!I100</f>
        <v>0</v>
      </c>
      <c r="J29" s="370">
        <f>新建!J100</f>
        <v>700</v>
      </c>
      <c r="K29" s="370">
        <f>新建!K100</f>
        <v>1</v>
      </c>
      <c r="L29" s="370">
        <f>新建!L100</f>
        <v>1</v>
      </c>
      <c r="M29" s="370">
        <f>新建!M100</f>
        <v>1</v>
      </c>
      <c r="N29" s="370">
        <f>新建!N100</f>
        <v>1</v>
      </c>
      <c r="O29" s="370">
        <f>新建!O100</f>
        <v>1</v>
      </c>
      <c r="P29" s="370">
        <f>新建!P100</f>
        <v>0</v>
      </c>
      <c r="Q29" s="370">
        <f>新建!Q100</f>
        <v>1</v>
      </c>
      <c r="R29" s="370">
        <f>新建!R100</f>
        <v>0</v>
      </c>
      <c r="S29" s="370">
        <f>新建!T100</f>
        <v>0</v>
      </c>
      <c r="T29" s="370">
        <f>新建!V100</f>
        <v>1</v>
      </c>
      <c r="U29" s="370">
        <f>新建!W100</f>
        <v>700</v>
      </c>
      <c r="V29" s="370">
        <f>新建!X100</f>
        <v>700</v>
      </c>
      <c r="W29" s="370">
        <f>新建!Y100</f>
        <v>0</v>
      </c>
      <c r="X29" s="370">
        <f>新建!Z100</f>
        <v>700</v>
      </c>
      <c r="Y29" s="370">
        <f>新建!AA100</f>
        <v>700</v>
      </c>
      <c r="Z29" s="381">
        <f>新建!AB100</f>
        <v>1</v>
      </c>
      <c r="AA29" s="370">
        <f>新建!AC100</f>
        <v>700</v>
      </c>
      <c r="AB29" s="370">
        <f>新建!AD100</f>
        <v>1</v>
      </c>
      <c r="AC29" s="370">
        <f>新建!AE100</f>
        <v>457</v>
      </c>
      <c r="AD29" s="370">
        <f>新建!AF100</f>
        <v>0</v>
      </c>
      <c r="AE29" s="370">
        <f>新建!AG100</f>
        <v>525</v>
      </c>
      <c r="AF29" s="370">
        <f>新建!AH100</f>
        <v>175</v>
      </c>
      <c r="AG29" s="389">
        <f>新建!AI100</f>
        <v>44645</v>
      </c>
      <c r="AH29" s="370">
        <f>新建!AJ100</f>
        <v>1</v>
      </c>
      <c r="AI29" s="370">
        <f>新建!AK100</f>
        <v>0</v>
      </c>
      <c r="AJ29" s="370">
        <f>新建!AL100</f>
        <v>20</v>
      </c>
      <c r="AK29" s="370">
        <f>新建!AM100</f>
        <v>20</v>
      </c>
      <c r="AL29" s="370">
        <f>新建!AN100</f>
        <v>1</v>
      </c>
      <c r="AM29" s="370" t="str">
        <f>新建!AO100</f>
        <v>已完工</v>
      </c>
      <c r="AN29" s="370">
        <f>新建!AP100</f>
        <v>0</v>
      </c>
      <c r="AO29" s="370">
        <f>新建!AQ100</f>
        <v>0</v>
      </c>
      <c r="AP29" s="370">
        <f>新建!AR100</f>
        <v>0</v>
      </c>
      <c r="AQ29" s="370">
        <f>新建!AS100</f>
        <v>0</v>
      </c>
      <c r="AR29" s="370">
        <f>新建!AT100</f>
        <v>0</v>
      </c>
      <c r="AS29" s="370">
        <f>新建!AU100</f>
        <v>700</v>
      </c>
      <c r="AT29" s="370">
        <f>新建!AV100</f>
        <v>0</v>
      </c>
      <c r="AU29" s="370">
        <f>新建!AW100</f>
        <v>0</v>
      </c>
      <c r="AV29" s="370">
        <f>新建!AX100</f>
        <v>0</v>
      </c>
      <c r="AW29" s="370">
        <f>新建!AY100</f>
        <v>700</v>
      </c>
      <c r="AX29" s="370">
        <f>新建!AZ100</f>
        <v>0</v>
      </c>
      <c r="AY29" s="370">
        <f>新建!BA100</f>
        <v>0</v>
      </c>
      <c r="AZ29" s="370">
        <f>新建!BB100</f>
        <v>0</v>
      </c>
      <c r="BA29" s="370">
        <f>新建!BC100</f>
        <v>0</v>
      </c>
      <c r="BB29" s="370">
        <f>新建!BD100</f>
        <v>0</v>
      </c>
      <c r="BC29" s="370" t="str">
        <f>新建!BF100</f>
        <v>交通专班</v>
      </c>
      <c r="BD29" s="370" t="str">
        <f>新建!BG100</f>
        <v>州交通运输局</v>
      </c>
      <c r="BE29" s="370" t="str">
        <f>新建!BH100</f>
        <v>吴显俊</v>
      </c>
      <c r="BF29" s="370" t="str">
        <f>新建!BI100</f>
        <v>阿合奇县</v>
      </c>
      <c r="BG29" s="370" t="str">
        <f>新建!BJ100</f>
        <v>李桂林</v>
      </c>
      <c r="BH29" s="370" t="str">
        <f>新建!BK100</f>
        <v>阿合奇县交通运输局</v>
      </c>
      <c r="BI29" s="370" t="str">
        <f>新建!BL100</f>
        <v>苏俊</v>
      </c>
      <c r="BJ29" s="370">
        <f>新建!BM100</f>
        <v>15292559666</v>
      </c>
      <c r="BK29" s="370" t="str">
        <f>新建!BN100</f>
        <v>喀什葛尔河水利建筑工程，丁化良</v>
      </c>
      <c r="BL29" s="370">
        <f>新建!BO100</f>
        <v>13199736568</v>
      </c>
      <c r="BM29" s="370" t="str">
        <f>新建!BP100</f>
        <v>哈拉奇乡</v>
      </c>
      <c r="BN29" s="370" t="str">
        <f>新建!BQ100</f>
        <v>阿合奇村</v>
      </c>
      <c r="BO29" s="370" t="str">
        <f>新建!BR100</f>
        <v>到位以工代赈资金500万，乡村振兴资金200万</v>
      </c>
    </row>
    <row r="30" ht="42" customHeight="1" spans="1:67">
      <c r="A30" s="370">
        <f>新建!A114</f>
        <v>88</v>
      </c>
      <c r="B30" s="370">
        <f>新建!B114</f>
        <v>1</v>
      </c>
      <c r="C30" s="370" t="str">
        <f>新建!C114</f>
        <v>阿合奇县</v>
      </c>
      <c r="D30" s="370">
        <f>新建!D114</f>
        <v>1</v>
      </c>
      <c r="E30" s="370">
        <f>新建!E114</f>
        <v>990</v>
      </c>
      <c r="F30" s="370" t="str">
        <f>新建!F114</f>
        <v>克州阿合奇县2022年农村电网改造升级工程</v>
      </c>
      <c r="G30" s="370" t="str">
        <f>新建!G114</f>
        <v>增加变电容量0.42万千伏安；新建10千伏输电线路51.5公里</v>
      </c>
      <c r="H30" s="370">
        <f>新建!H114</f>
        <v>990</v>
      </c>
      <c r="I30" s="370">
        <f>新建!I114</f>
        <v>0</v>
      </c>
      <c r="J30" s="370">
        <f>新建!J114</f>
        <v>990</v>
      </c>
      <c r="K30" s="370">
        <f>新建!K114</f>
        <v>1</v>
      </c>
      <c r="L30" s="370">
        <f>新建!L114</f>
        <v>1</v>
      </c>
      <c r="M30" s="370">
        <f>新建!M114</f>
        <v>1</v>
      </c>
      <c r="N30" s="370">
        <f>新建!N114</f>
        <v>1</v>
      </c>
      <c r="O30" s="370">
        <f>新建!O114</f>
        <v>1</v>
      </c>
      <c r="P30" s="370">
        <f>新建!P114</f>
        <v>0</v>
      </c>
      <c r="Q30" s="370">
        <f>新建!Q114</f>
        <v>1</v>
      </c>
      <c r="R30" s="370">
        <f>新建!R114</f>
        <v>0</v>
      </c>
      <c r="S30" s="370">
        <f>新建!T114</f>
        <v>0</v>
      </c>
      <c r="T30" s="370">
        <f>新建!V114</f>
        <v>1</v>
      </c>
      <c r="U30" s="370">
        <f>新建!W114</f>
        <v>990</v>
      </c>
      <c r="V30" s="370">
        <f>新建!X114</f>
        <v>990</v>
      </c>
      <c r="W30" s="370">
        <f>新建!Y114</f>
        <v>0</v>
      </c>
      <c r="X30" s="370">
        <f>新建!Z114</f>
        <v>990</v>
      </c>
      <c r="Y30" s="370">
        <f>新建!AA114</f>
        <v>990</v>
      </c>
      <c r="Z30" s="381">
        <f>新建!AB114</f>
        <v>1</v>
      </c>
      <c r="AA30" s="370">
        <f>新建!AC114</f>
        <v>990</v>
      </c>
      <c r="AB30" s="370">
        <f>新建!AD114</f>
        <v>1</v>
      </c>
      <c r="AC30" s="370">
        <f>新建!AE114</f>
        <v>738</v>
      </c>
      <c r="AD30" s="370">
        <f>新建!AF114</f>
        <v>0</v>
      </c>
      <c r="AE30" s="370">
        <f>新建!AG114</f>
        <v>742.5</v>
      </c>
      <c r="AF30" s="370">
        <f>新建!AH114</f>
        <v>247.5</v>
      </c>
      <c r="AG30" s="389">
        <f>新建!AI114</f>
        <v>44635</v>
      </c>
      <c r="AH30" s="370">
        <f>新建!AJ114</f>
        <v>1</v>
      </c>
      <c r="AI30" s="370">
        <f>新建!AK114</f>
        <v>0</v>
      </c>
      <c r="AJ30" s="370">
        <f>新建!AL114</f>
        <v>34</v>
      </c>
      <c r="AK30" s="370">
        <f>新建!AM114</f>
        <v>34</v>
      </c>
      <c r="AL30" s="370">
        <f>新建!AN114</f>
        <v>1</v>
      </c>
      <c r="AM30" s="370" t="str">
        <f>新建!AO114</f>
        <v>已完工</v>
      </c>
      <c r="AN30" s="370">
        <f>新建!AP114</f>
        <v>0</v>
      </c>
      <c r="AO30" s="370">
        <f>新建!AQ114</f>
        <v>0</v>
      </c>
      <c r="AP30" s="370">
        <f>新建!AR114</f>
        <v>0</v>
      </c>
      <c r="AQ30" s="370">
        <f>新建!AS114</f>
        <v>0</v>
      </c>
      <c r="AR30" s="370">
        <f>新建!AT114</f>
        <v>0</v>
      </c>
      <c r="AS30" s="370">
        <f>新建!AU114</f>
        <v>990</v>
      </c>
      <c r="AT30" s="370">
        <f>新建!AV114</f>
        <v>495</v>
      </c>
      <c r="AU30" s="370">
        <f>新建!AW114</f>
        <v>0</v>
      </c>
      <c r="AV30" s="370">
        <f>新建!AX114</f>
        <v>0</v>
      </c>
      <c r="AW30" s="370">
        <f>新建!AY114</f>
        <v>0</v>
      </c>
      <c r="AX30" s="370">
        <f>新建!AZ114</f>
        <v>0</v>
      </c>
      <c r="AY30" s="370">
        <f>新建!BA114</f>
        <v>0</v>
      </c>
      <c r="AZ30" s="370">
        <f>新建!BB114</f>
        <v>0</v>
      </c>
      <c r="BA30" s="370">
        <f>新建!BC114</f>
        <v>495</v>
      </c>
      <c r="BB30" s="370">
        <f>新建!BD114</f>
        <v>0</v>
      </c>
      <c r="BC30" s="370" t="str">
        <f>新建!BF114</f>
        <v>能源专班</v>
      </c>
      <c r="BD30" s="370" t="str">
        <f>新建!BG114</f>
        <v>国网克州供电公司</v>
      </c>
      <c r="BE30" s="370" t="str">
        <f>新建!BH114</f>
        <v>肖锋</v>
      </c>
      <c r="BF30" s="370" t="str">
        <f>新建!BI114</f>
        <v>阿合奇县</v>
      </c>
      <c r="BG30" s="370" t="str">
        <f>新建!BJ114</f>
        <v>顾守荣</v>
      </c>
      <c r="BH30" s="370" t="str">
        <f>新建!BK114</f>
        <v>阿合奇县供电公司</v>
      </c>
      <c r="BI30" s="370" t="str">
        <f>新建!BL114</f>
        <v>孟建雄</v>
      </c>
      <c r="BJ30" s="370">
        <f>新建!BM114</f>
        <v>18609088998</v>
      </c>
      <c r="BK30" s="370" t="str">
        <f>新建!BN114</f>
        <v>电力公司，赵福财</v>
      </c>
      <c r="BL30" s="370">
        <f>新建!BO114</f>
        <v>16609088841</v>
      </c>
      <c r="BM30" s="370" t="str">
        <f>新建!BP114</f>
        <v>全县</v>
      </c>
      <c r="BN30" s="370" t="str">
        <f>新建!BQ114</f>
        <v>全县</v>
      </c>
      <c r="BO30" s="370" t="str">
        <f>新建!BR114</f>
        <v>企业投资</v>
      </c>
    </row>
    <row r="31" ht="42" customHeight="1" spans="1:67">
      <c r="A31" s="370">
        <f>新建!A136</f>
        <v>107</v>
      </c>
      <c r="B31" s="370">
        <f>新建!B136</f>
        <v>1</v>
      </c>
      <c r="C31" s="370" t="str">
        <f>新建!C136</f>
        <v>阿合奇县</v>
      </c>
      <c r="D31" s="370">
        <f>新建!D136</f>
        <v>1</v>
      </c>
      <c r="E31" s="370">
        <f>新建!E136</f>
        <v>1111</v>
      </c>
      <c r="F31" s="370" t="str">
        <f>新建!F136</f>
        <v>阿合奇县华能·托河小学综合楼及配套设施项目</v>
      </c>
      <c r="G31" s="370" t="str">
        <f>新建!G136</f>
        <v>新建功能室、教室、卫生间等约2800平方米</v>
      </c>
      <c r="H31" s="370">
        <f>新建!H136</f>
        <v>1111</v>
      </c>
      <c r="I31" s="370">
        <f>新建!I136</f>
        <v>0</v>
      </c>
      <c r="J31" s="370">
        <f>新建!J136</f>
        <v>1111</v>
      </c>
      <c r="K31" s="370">
        <f>新建!K136</f>
        <v>1</v>
      </c>
      <c r="L31" s="370">
        <f>新建!L136</f>
        <v>1</v>
      </c>
      <c r="M31" s="370">
        <f>新建!M136</f>
        <v>1</v>
      </c>
      <c r="N31" s="370">
        <f>新建!N136</f>
        <v>1</v>
      </c>
      <c r="O31" s="370">
        <f>新建!O136</f>
        <v>1</v>
      </c>
      <c r="P31" s="370">
        <f>新建!P136</f>
        <v>0</v>
      </c>
      <c r="Q31" s="370">
        <f>新建!Q136</f>
        <v>1</v>
      </c>
      <c r="R31" s="370">
        <f>新建!R136</f>
        <v>0</v>
      </c>
      <c r="S31" s="370">
        <f>新建!T136</f>
        <v>0</v>
      </c>
      <c r="T31" s="370">
        <f>新建!V136</f>
        <v>1</v>
      </c>
      <c r="U31" s="370">
        <f>新建!W136</f>
        <v>1111</v>
      </c>
      <c r="V31" s="370">
        <f>新建!X136</f>
        <v>1111</v>
      </c>
      <c r="W31" s="370">
        <f>新建!Y136</f>
        <v>0</v>
      </c>
      <c r="X31" s="370">
        <f>新建!Z136</f>
        <v>1111</v>
      </c>
      <c r="Y31" s="370">
        <f>新建!AA136</f>
        <v>1050</v>
      </c>
      <c r="Z31" s="381">
        <f>新建!AB136</f>
        <v>0.945094509450945</v>
      </c>
      <c r="AA31" s="370">
        <f>新建!AC136</f>
        <v>1000</v>
      </c>
      <c r="AB31" s="370">
        <f>新建!AD136</f>
        <v>1</v>
      </c>
      <c r="AC31" s="370">
        <f>新建!AE136</f>
        <v>546</v>
      </c>
      <c r="AD31" s="370">
        <f>新建!AF136</f>
        <v>0</v>
      </c>
      <c r="AE31" s="370">
        <f>新建!AG136</f>
        <v>833.25</v>
      </c>
      <c r="AF31" s="370">
        <f>新建!AH136</f>
        <v>216.75</v>
      </c>
      <c r="AG31" s="389">
        <f>新建!AI136</f>
        <v>44676</v>
      </c>
      <c r="AH31" s="370">
        <f>新建!AJ136</f>
        <v>1</v>
      </c>
      <c r="AI31" s="370">
        <f>新建!AK136</f>
        <v>0</v>
      </c>
      <c r="AJ31" s="370">
        <f>新建!AL136</f>
        <v>10</v>
      </c>
      <c r="AK31" s="370">
        <f>新建!AM136</f>
        <v>10</v>
      </c>
      <c r="AL31" s="370">
        <f>新建!AN136</f>
        <v>1</v>
      </c>
      <c r="AM31" s="370" t="str">
        <f>新建!AO136</f>
        <v>附属施工</v>
      </c>
      <c r="AN31" s="370">
        <f>新建!AP136</f>
        <v>0</v>
      </c>
      <c r="AO31" s="370">
        <f>新建!AQ136</f>
        <v>0</v>
      </c>
      <c r="AP31" s="370">
        <f>新建!AR136</f>
        <v>0</v>
      </c>
      <c r="AQ31" s="370">
        <f>新建!AS136</f>
        <v>0</v>
      </c>
      <c r="AR31" s="370">
        <f>新建!AT136</f>
        <v>0</v>
      </c>
      <c r="AS31" s="370">
        <f>新建!AU136</f>
        <v>1111</v>
      </c>
      <c r="AT31" s="370">
        <f>新建!AV136</f>
        <v>0</v>
      </c>
      <c r="AU31" s="370">
        <f>新建!AW136</f>
        <v>1111</v>
      </c>
      <c r="AV31" s="370">
        <f>新建!AX136</f>
        <v>0</v>
      </c>
      <c r="AW31" s="370">
        <f>新建!AY136</f>
        <v>0</v>
      </c>
      <c r="AX31" s="370">
        <f>新建!AZ136</f>
        <v>0</v>
      </c>
      <c r="AY31" s="370">
        <f>新建!BA136</f>
        <v>0</v>
      </c>
      <c r="AZ31" s="370">
        <f>新建!BB136</f>
        <v>0</v>
      </c>
      <c r="BA31" s="370">
        <f>新建!BC136</f>
        <v>0</v>
      </c>
      <c r="BB31" s="370">
        <f>新建!BD136</f>
        <v>0</v>
      </c>
      <c r="BC31" s="370" t="str">
        <f>新建!BF136</f>
        <v>教育专班</v>
      </c>
      <c r="BD31" s="370" t="str">
        <f>新建!BG136</f>
        <v>州教育局</v>
      </c>
      <c r="BE31" s="370" t="str">
        <f>新建!BH136</f>
        <v>阿依古丽·白仙阿里</v>
      </c>
      <c r="BF31" s="370" t="str">
        <f>新建!BI136</f>
        <v>阿合奇县</v>
      </c>
      <c r="BG31" s="370" t="str">
        <f>新建!BJ136</f>
        <v>杜发成</v>
      </c>
      <c r="BH31" s="370" t="str">
        <f>新建!BK136</f>
        <v>阿合奇县科教局</v>
      </c>
      <c r="BI31" s="370" t="str">
        <f>新建!BL136</f>
        <v>张楠</v>
      </c>
      <c r="BJ31" s="370">
        <f>新建!BM136</f>
        <v>18809081860</v>
      </c>
      <c r="BK31" s="370" t="str">
        <f>新建!BN136</f>
        <v>新疆祥达，陈建</v>
      </c>
      <c r="BL31" s="370">
        <f>新建!BO136</f>
        <v>13899201156</v>
      </c>
      <c r="BM31" s="370" t="str">
        <f>新建!BP136</f>
        <v>阿合奇镇</v>
      </c>
      <c r="BN31" s="370" t="str">
        <f>新建!BQ136</f>
        <v>友谊路社区</v>
      </c>
      <c r="BO31" s="370" t="str">
        <f>新建!BR136</f>
        <v>教育专项资金</v>
      </c>
    </row>
    <row r="32" ht="42" customHeight="1" spans="1:67">
      <c r="A32" s="370">
        <f>新建!A142</f>
        <v>112</v>
      </c>
      <c r="B32" s="370">
        <f>新建!B142</f>
        <v>1</v>
      </c>
      <c r="C32" s="370" t="str">
        <f>新建!C142</f>
        <v>阿合奇县</v>
      </c>
      <c r="D32" s="370">
        <f>新建!D142</f>
        <v>1</v>
      </c>
      <c r="E32" s="370">
        <f>新建!E142</f>
        <v>1000</v>
      </c>
      <c r="F32" s="370" t="str">
        <f>新建!F142</f>
        <v>克州阿合奇县传染病病房楼建设项目</v>
      </c>
      <c r="G32" s="370" t="str">
        <f>新建!G142</f>
        <v>建筑面积3500平方米配套附属设施建设</v>
      </c>
      <c r="H32" s="370">
        <f>新建!H142</f>
        <v>1500</v>
      </c>
      <c r="I32" s="370">
        <f>新建!I142</f>
        <v>0</v>
      </c>
      <c r="J32" s="370">
        <f>新建!J142</f>
        <v>1500</v>
      </c>
      <c r="K32" s="370">
        <f>新建!K142</f>
        <v>1</v>
      </c>
      <c r="L32" s="370">
        <f>新建!L142</f>
        <v>1</v>
      </c>
      <c r="M32" s="370">
        <f>新建!M142</f>
        <v>1</v>
      </c>
      <c r="N32" s="370">
        <f>新建!N142</f>
        <v>1</v>
      </c>
      <c r="O32" s="370">
        <f>新建!O142</f>
        <v>1</v>
      </c>
      <c r="P32" s="370">
        <f>新建!P142</f>
        <v>0</v>
      </c>
      <c r="Q32" s="370">
        <f>新建!Q142</f>
        <v>1</v>
      </c>
      <c r="R32" s="370">
        <f>新建!R142</f>
        <v>0</v>
      </c>
      <c r="S32" s="370">
        <f>新建!T142</f>
        <v>0</v>
      </c>
      <c r="T32" s="370">
        <f>新建!V142</f>
        <v>1</v>
      </c>
      <c r="U32" s="370">
        <f>新建!W142</f>
        <v>1500</v>
      </c>
      <c r="V32" s="370">
        <f>新建!X142</f>
        <v>1500</v>
      </c>
      <c r="W32" s="370">
        <f>新建!Y142</f>
        <v>0</v>
      </c>
      <c r="X32" s="370">
        <f>新建!Z142</f>
        <v>1500</v>
      </c>
      <c r="Y32" s="370">
        <f>新建!AA142</f>
        <v>1430</v>
      </c>
      <c r="Z32" s="381">
        <f>新建!AB142</f>
        <v>0.953333333333333</v>
      </c>
      <c r="AA32" s="370">
        <f>新建!AC142</f>
        <v>1300</v>
      </c>
      <c r="AB32" s="370">
        <f>新建!AD142</f>
        <v>1</v>
      </c>
      <c r="AC32" s="370">
        <f>新建!AE142</f>
        <v>741</v>
      </c>
      <c r="AD32" s="370">
        <f>新建!AF142</f>
        <v>0</v>
      </c>
      <c r="AE32" s="370">
        <f>新建!AG142</f>
        <v>1125</v>
      </c>
      <c r="AF32" s="370">
        <f>新建!AH142</f>
        <v>305</v>
      </c>
      <c r="AG32" s="389">
        <f>新建!AI142</f>
        <v>44658</v>
      </c>
      <c r="AH32" s="370">
        <f>新建!AJ142</f>
        <v>1</v>
      </c>
      <c r="AI32" s="370">
        <f>新建!AK142</f>
        <v>0</v>
      </c>
      <c r="AJ32" s="370">
        <f>新建!AL142</f>
        <v>10</v>
      </c>
      <c r="AK32" s="370">
        <f>新建!AM142</f>
        <v>10</v>
      </c>
      <c r="AL32" s="370">
        <f>新建!AN142</f>
        <v>1</v>
      </c>
      <c r="AM32" s="370" t="str">
        <f>新建!AO142</f>
        <v>主体完成竣工验收，正在开展室内窗户安装，室内设备、管道等部位安装。</v>
      </c>
      <c r="AN32" s="370">
        <f>新建!AP142</f>
        <v>0</v>
      </c>
      <c r="AO32" s="370">
        <f>新建!AQ142</f>
        <v>0</v>
      </c>
      <c r="AP32" s="370">
        <f>新建!AR142</f>
        <v>0</v>
      </c>
      <c r="AQ32" s="370">
        <f>新建!AS142</f>
        <v>0</v>
      </c>
      <c r="AR32" s="370">
        <f>新建!AT142</f>
        <v>0</v>
      </c>
      <c r="AS32" s="370">
        <f>新建!AU142</f>
        <v>1500</v>
      </c>
      <c r="AT32" s="370">
        <f>新建!AV142</f>
        <v>0</v>
      </c>
      <c r="AU32" s="370">
        <f>新建!AW142</f>
        <v>0</v>
      </c>
      <c r="AV32" s="370">
        <f>新建!AX142</f>
        <v>1500</v>
      </c>
      <c r="AW32" s="370">
        <f>新建!AY142</f>
        <v>0</v>
      </c>
      <c r="AX32" s="370">
        <f>新建!AZ142</f>
        <v>0</v>
      </c>
      <c r="AY32" s="370">
        <f>新建!BA142</f>
        <v>0</v>
      </c>
      <c r="AZ32" s="370">
        <f>新建!BB142</f>
        <v>0</v>
      </c>
      <c r="BA32" s="370">
        <f>新建!BC142</f>
        <v>0</v>
      </c>
      <c r="BB32" s="370">
        <f>新建!BD142</f>
        <v>0</v>
      </c>
      <c r="BC32" s="370" t="str">
        <f>新建!BF142</f>
        <v>卫生专班</v>
      </c>
      <c r="BD32" s="370" t="str">
        <f>新建!BG142</f>
        <v>州卫健委</v>
      </c>
      <c r="BE32" s="370" t="str">
        <f>新建!BH142</f>
        <v>王良森</v>
      </c>
      <c r="BF32" s="370" t="str">
        <f>新建!BI142</f>
        <v>阿合奇县</v>
      </c>
      <c r="BG32" s="370" t="str">
        <f>新建!BJ142</f>
        <v>苏来汗·米吉提</v>
      </c>
      <c r="BH32" s="370" t="str">
        <f>新建!BK142</f>
        <v>阿合奇县人民医院</v>
      </c>
      <c r="BI32" s="370" t="str">
        <f>新建!BL142</f>
        <v>李向东</v>
      </c>
      <c r="BJ32" s="370">
        <f>新建!BM142</f>
        <v>13999666106</v>
      </c>
      <c r="BK32" s="370" t="str">
        <f>新建!BN142</f>
        <v>新疆彦鑫，邓斌</v>
      </c>
      <c r="BL32" s="370">
        <f>新建!BO142</f>
        <v>15292555999</v>
      </c>
      <c r="BM32" s="370" t="str">
        <f>新建!BP142</f>
        <v>阿合奇镇</v>
      </c>
      <c r="BN32" s="370" t="str">
        <f>新建!BQ142</f>
        <v>吾曲村</v>
      </c>
      <c r="BO32" s="370" t="str">
        <f>新建!BR142</f>
        <v>5.16号投资增加500万</v>
      </c>
    </row>
    <row r="33" ht="42" customHeight="1" spans="1:67">
      <c r="A33" s="370">
        <f>新建!A151</f>
        <v>119</v>
      </c>
      <c r="B33" s="370">
        <f>新建!B151</f>
        <v>1</v>
      </c>
      <c r="C33" s="370" t="str">
        <f>新建!C151</f>
        <v>阿合奇县</v>
      </c>
      <c r="D33" s="370">
        <f>新建!D151</f>
        <v>1</v>
      </c>
      <c r="E33" s="370">
        <f>新建!E151</f>
        <v>500</v>
      </c>
      <c r="F33" s="370" t="str">
        <f>新建!F151</f>
        <v>阿合奇县苏木塔什乡猎鹰场提升改造项目</v>
      </c>
      <c r="G33" s="370" t="str">
        <f>新建!G151</f>
        <v>新建水井、停车场、围栏，平整赛马场及周边，对赛道铺设细砂石，维修马厩、看台 、厕所、接待室等</v>
      </c>
      <c r="H33" s="370">
        <f>新建!H151</f>
        <v>500</v>
      </c>
      <c r="I33" s="370">
        <f>新建!I151</f>
        <v>0</v>
      </c>
      <c r="J33" s="370">
        <f>新建!J151</f>
        <v>500</v>
      </c>
      <c r="K33" s="370">
        <f>新建!K151</f>
        <v>1</v>
      </c>
      <c r="L33" s="370">
        <f>新建!L151</f>
        <v>1</v>
      </c>
      <c r="M33" s="370">
        <f>新建!M151</f>
        <v>1</v>
      </c>
      <c r="N33" s="370">
        <f>新建!N151</f>
        <v>1</v>
      </c>
      <c r="O33" s="370">
        <f>新建!O151</f>
        <v>1</v>
      </c>
      <c r="P33" s="370">
        <f>新建!P151</f>
        <v>0</v>
      </c>
      <c r="Q33" s="370">
        <f>新建!Q151</f>
        <v>1</v>
      </c>
      <c r="R33" s="370">
        <f>新建!R151</f>
        <v>0</v>
      </c>
      <c r="S33" s="370">
        <f>新建!T151</f>
        <v>0</v>
      </c>
      <c r="T33" s="370">
        <f>新建!V151</f>
        <v>1</v>
      </c>
      <c r="U33" s="370">
        <f>新建!W151</f>
        <v>500</v>
      </c>
      <c r="V33" s="370">
        <f>新建!X151</f>
        <v>500</v>
      </c>
      <c r="W33" s="370">
        <f>新建!Y151</f>
        <v>0</v>
      </c>
      <c r="X33" s="370">
        <f>新建!Z151</f>
        <v>500</v>
      </c>
      <c r="Y33" s="370">
        <f>新建!AA151</f>
        <v>500</v>
      </c>
      <c r="Z33" s="381">
        <f>新建!AB151</f>
        <v>1</v>
      </c>
      <c r="AA33" s="370">
        <f>新建!AC151</f>
        <v>500</v>
      </c>
      <c r="AB33" s="370">
        <f>新建!AD151</f>
        <v>1</v>
      </c>
      <c r="AC33" s="370">
        <f>新建!AE151</f>
        <v>151</v>
      </c>
      <c r="AD33" s="370">
        <f>新建!AF151</f>
        <v>0</v>
      </c>
      <c r="AE33" s="370">
        <f>新建!AG151</f>
        <v>375</v>
      </c>
      <c r="AF33" s="370">
        <f>新建!AH151</f>
        <v>125</v>
      </c>
      <c r="AG33" s="389">
        <f>新建!AI151</f>
        <v>44666</v>
      </c>
      <c r="AH33" s="370">
        <f>新建!AJ151</f>
        <v>1</v>
      </c>
      <c r="AI33" s="370">
        <f>新建!AK151</f>
        <v>0</v>
      </c>
      <c r="AJ33" s="370">
        <f>新建!AL151</f>
        <v>10</v>
      </c>
      <c r="AK33" s="370">
        <f>新建!AM151</f>
        <v>10</v>
      </c>
      <c r="AL33" s="370">
        <f>新建!AN151</f>
        <v>1</v>
      </c>
      <c r="AM33" s="370" t="str">
        <f>新建!AO151</f>
        <v>已完工</v>
      </c>
      <c r="AN33" s="370">
        <f>新建!AP151</f>
        <v>0</v>
      </c>
      <c r="AO33" s="370">
        <f>新建!AQ151</f>
        <v>0</v>
      </c>
      <c r="AP33" s="370">
        <f>新建!AR151</f>
        <v>0</v>
      </c>
      <c r="AQ33" s="370">
        <f>新建!AS151</f>
        <v>0</v>
      </c>
      <c r="AR33" s="370">
        <f>新建!AT151</f>
        <v>0</v>
      </c>
      <c r="AS33" s="370">
        <f>新建!AU151</f>
        <v>500</v>
      </c>
      <c r="AT33" s="370">
        <f>新建!AV151</f>
        <v>0</v>
      </c>
      <c r="AU33" s="370">
        <f>新建!AW151</f>
        <v>0</v>
      </c>
      <c r="AV33" s="370">
        <f>新建!AX151</f>
        <v>0</v>
      </c>
      <c r="AW33" s="370">
        <f>新建!AY151</f>
        <v>0</v>
      </c>
      <c r="AX33" s="370">
        <f>新建!AZ151</f>
        <v>500</v>
      </c>
      <c r="AY33" s="370">
        <f>新建!BA151</f>
        <v>0</v>
      </c>
      <c r="AZ33" s="370">
        <f>新建!BB151</f>
        <v>0</v>
      </c>
      <c r="BA33" s="370">
        <f>新建!BC151</f>
        <v>0</v>
      </c>
      <c r="BB33" s="370">
        <f>新建!BD151</f>
        <v>0</v>
      </c>
      <c r="BC33" s="370" t="str">
        <f>新建!BF151</f>
        <v>文化体育旅游专班</v>
      </c>
      <c r="BD33" s="370" t="str">
        <f>新建!BG151</f>
        <v>州文旅局</v>
      </c>
      <c r="BE33" s="370" t="str">
        <f>新建!BH151</f>
        <v>马中阳</v>
      </c>
      <c r="BF33" s="370" t="str">
        <f>新建!BI151</f>
        <v>阿合奇县</v>
      </c>
      <c r="BG33" s="370" t="str">
        <f>新建!BJ151</f>
        <v>李桂林</v>
      </c>
      <c r="BH33" s="370" t="str">
        <f>新建!BK151</f>
        <v>阿合奇县文旅局</v>
      </c>
      <c r="BI33" s="370" t="str">
        <f>新建!BL151</f>
        <v>杨龙</v>
      </c>
      <c r="BJ33" s="370">
        <f>新建!BM151</f>
        <v>18809086069</v>
      </c>
      <c r="BK33" s="370" t="str">
        <f>新建!BN151</f>
        <v>新疆彦鑫，邓斌</v>
      </c>
      <c r="BL33" s="370">
        <f>新建!BO151</f>
        <v>15292555999</v>
      </c>
      <c r="BM33" s="370" t="str">
        <f>新建!BP151</f>
        <v>苏木塔什乡</v>
      </c>
      <c r="BN33" s="370" t="str">
        <f>新建!BQ151</f>
        <v>阿合塔拉村</v>
      </c>
      <c r="BO33" s="370" t="str">
        <f>新建!BR151</f>
        <v>5.16号投资减少500万</v>
      </c>
    </row>
    <row r="34" ht="42" customHeight="1" spans="1:67">
      <c r="A34" s="370">
        <f>新建!A152</f>
        <v>120</v>
      </c>
      <c r="B34" s="370">
        <f>新建!B152</f>
        <v>1</v>
      </c>
      <c r="C34" s="370" t="str">
        <f>新建!C152</f>
        <v>阿合奇县</v>
      </c>
      <c r="D34" s="370">
        <f>新建!D152</f>
        <v>1</v>
      </c>
      <c r="E34" s="370">
        <f>新建!E152</f>
        <v>1050</v>
      </c>
      <c r="F34" s="370" t="str">
        <f>新建!F152</f>
        <v>阿合奇县小木孜都克打造智慧景区建设项目</v>
      </c>
      <c r="G34" s="370" t="str">
        <f>新建!G152</f>
        <v>提升改造景观河道、水系景观及栈道等相关附属配套设施</v>
      </c>
      <c r="H34" s="370">
        <f>新建!H152</f>
        <v>1500</v>
      </c>
      <c r="I34" s="370">
        <f>新建!I152</f>
        <v>0</v>
      </c>
      <c r="J34" s="370">
        <f>新建!J152</f>
        <v>1500</v>
      </c>
      <c r="K34" s="370">
        <f>新建!K152</f>
        <v>1</v>
      </c>
      <c r="L34" s="370">
        <f>新建!L152</f>
        <v>1</v>
      </c>
      <c r="M34" s="370">
        <f>新建!M152</f>
        <v>1</v>
      </c>
      <c r="N34" s="370">
        <f>新建!N152</f>
        <v>1</v>
      </c>
      <c r="O34" s="370">
        <f>新建!O152</f>
        <v>1</v>
      </c>
      <c r="P34" s="370">
        <f>新建!P152</f>
        <v>0</v>
      </c>
      <c r="Q34" s="370">
        <f>新建!Q152</f>
        <v>1</v>
      </c>
      <c r="R34" s="370">
        <f>新建!R152</f>
        <v>0</v>
      </c>
      <c r="S34" s="370">
        <f>新建!T152</f>
        <v>0</v>
      </c>
      <c r="T34" s="370">
        <f>新建!V152</f>
        <v>1</v>
      </c>
      <c r="U34" s="370">
        <f>新建!W152</f>
        <v>1500</v>
      </c>
      <c r="V34" s="370">
        <f>新建!X152</f>
        <v>1500</v>
      </c>
      <c r="W34" s="370">
        <f>新建!Y152</f>
        <v>0</v>
      </c>
      <c r="X34" s="370">
        <f>新建!Z152</f>
        <v>1500</v>
      </c>
      <c r="Y34" s="370">
        <f>新建!AA152</f>
        <v>1180</v>
      </c>
      <c r="Z34" s="381">
        <f>新建!AB152</f>
        <v>0.786666666666667</v>
      </c>
      <c r="AA34" s="370">
        <f>新建!AC152</f>
        <v>1200</v>
      </c>
      <c r="AB34" s="370">
        <f>新建!AD152</f>
        <v>1</v>
      </c>
      <c r="AC34" s="370">
        <f>新建!AE152</f>
        <v>377</v>
      </c>
      <c r="AD34" s="370">
        <f>新建!AF152</f>
        <v>0</v>
      </c>
      <c r="AE34" s="370">
        <f>新建!AG152</f>
        <v>1125</v>
      </c>
      <c r="AF34" s="370">
        <f>新建!AH152</f>
        <v>55</v>
      </c>
      <c r="AG34" s="389">
        <f>新建!AI152</f>
        <v>44658</v>
      </c>
      <c r="AH34" s="370">
        <f>新建!AJ152</f>
        <v>1</v>
      </c>
      <c r="AI34" s="370">
        <f>新建!AK152</f>
        <v>0</v>
      </c>
      <c r="AJ34" s="370">
        <f>新建!AL152</f>
        <v>10</v>
      </c>
      <c r="AK34" s="370">
        <f>新建!AM152</f>
        <v>10</v>
      </c>
      <c r="AL34" s="370">
        <f>新建!AN152</f>
        <v>1</v>
      </c>
      <c r="AM34" s="370" t="str">
        <f>新建!AO152</f>
        <v>主体施工</v>
      </c>
      <c r="AN34" s="370">
        <f>新建!AP152</f>
        <v>0</v>
      </c>
      <c r="AO34" s="370">
        <f>新建!AQ152</f>
        <v>0</v>
      </c>
      <c r="AP34" s="370">
        <f>新建!AR152</f>
        <v>0</v>
      </c>
      <c r="AQ34" s="370">
        <f>新建!AS152</f>
        <v>0</v>
      </c>
      <c r="AR34" s="370">
        <f>新建!AT152</f>
        <v>0</v>
      </c>
      <c r="AS34" s="370">
        <f>新建!AU152</f>
        <v>1500</v>
      </c>
      <c r="AT34" s="370">
        <f>新建!AV152</f>
        <v>0</v>
      </c>
      <c r="AU34" s="370">
        <f>新建!AW152</f>
        <v>1050</v>
      </c>
      <c r="AV34" s="370">
        <f>新建!AX152</f>
        <v>0</v>
      </c>
      <c r="AW34" s="370">
        <f>新建!AY152</f>
        <v>0</v>
      </c>
      <c r="AX34" s="370">
        <f>新建!AZ152</f>
        <v>0</v>
      </c>
      <c r="AY34" s="370">
        <f>新建!BA152</f>
        <v>0</v>
      </c>
      <c r="AZ34" s="370">
        <f>新建!BB152</f>
        <v>0</v>
      </c>
      <c r="BA34" s="370">
        <f>新建!BC152</f>
        <v>450</v>
      </c>
      <c r="BB34" s="370">
        <f>新建!BD152</f>
        <v>0</v>
      </c>
      <c r="BC34" s="370" t="str">
        <f>新建!BF152</f>
        <v>文化体育旅游专班</v>
      </c>
      <c r="BD34" s="370" t="str">
        <f>新建!BG152</f>
        <v>州文旅局</v>
      </c>
      <c r="BE34" s="370" t="str">
        <f>新建!BH152</f>
        <v>马中阳</v>
      </c>
      <c r="BF34" s="370" t="str">
        <f>新建!BI152</f>
        <v>阿合奇县</v>
      </c>
      <c r="BG34" s="370" t="str">
        <f>新建!BJ152</f>
        <v>李桂林</v>
      </c>
      <c r="BH34" s="370" t="str">
        <f>新建!BK152</f>
        <v>阿合奇县文旅局</v>
      </c>
      <c r="BI34" s="370" t="str">
        <f>新建!BL152</f>
        <v>杨龙</v>
      </c>
      <c r="BJ34" s="370">
        <f>新建!BM152</f>
        <v>18809086069</v>
      </c>
      <c r="BK34" s="370" t="str">
        <f>新建!BN152</f>
        <v>江苏腾宇，李双喜</v>
      </c>
      <c r="BL34" s="370">
        <f>新建!BO152</f>
        <v>18999360217</v>
      </c>
      <c r="BM34" s="370" t="str">
        <f>新建!BP152</f>
        <v>阿合奇镇</v>
      </c>
      <c r="BN34" s="370" t="str">
        <f>新建!BQ152</f>
        <v>吾曲村</v>
      </c>
      <c r="BO34" s="370" t="str">
        <f>新建!BR152</f>
        <v>到位产业发展资金1050万</v>
      </c>
    </row>
    <row r="35" ht="42" customHeight="1" spans="1:67">
      <c r="A35" s="370">
        <f>新建!A153</f>
        <v>121</v>
      </c>
      <c r="B35" s="370">
        <f>新建!B153</f>
        <v>1</v>
      </c>
      <c r="C35" s="370" t="str">
        <f>新建!C153</f>
        <v>阿合奇县</v>
      </c>
      <c r="D35" s="370">
        <f>新建!D153</f>
        <v>1</v>
      </c>
      <c r="E35" s="370">
        <f>新建!E153</f>
        <v>350</v>
      </c>
      <c r="F35" s="370" t="str">
        <f>新建!F153</f>
        <v>阿合奇县柯尔克孜非遗小镇景区文化长廊项目</v>
      </c>
      <c r="G35" s="370" t="str">
        <f>新建!G153</f>
        <v>新建景区文化长廊1座及配套附属设施建设</v>
      </c>
      <c r="H35" s="370">
        <f>新建!H153</f>
        <v>500</v>
      </c>
      <c r="I35" s="370">
        <f>新建!I153</f>
        <v>0</v>
      </c>
      <c r="J35" s="370">
        <f>新建!J153</f>
        <v>500</v>
      </c>
      <c r="K35" s="370">
        <f>新建!K153</f>
        <v>1</v>
      </c>
      <c r="L35" s="370">
        <f>新建!L153</f>
        <v>1</v>
      </c>
      <c r="M35" s="370">
        <f>新建!M153</f>
        <v>1</v>
      </c>
      <c r="N35" s="370">
        <f>新建!N153</f>
        <v>1</v>
      </c>
      <c r="O35" s="370">
        <f>新建!O153</f>
        <v>1</v>
      </c>
      <c r="P35" s="370">
        <f>新建!P153</f>
        <v>0</v>
      </c>
      <c r="Q35" s="370">
        <f>新建!Q153</f>
        <v>1</v>
      </c>
      <c r="R35" s="370">
        <f>新建!R153</f>
        <v>0</v>
      </c>
      <c r="S35" s="370">
        <f>新建!T153</f>
        <v>0</v>
      </c>
      <c r="T35" s="370">
        <f>新建!V153</f>
        <v>1</v>
      </c>
      <c r="U35" s="370">
        <f>新建!W153</f>
        <v>500</v>
      </c>
      <c r="V35" s="370">
        <f>新建!X153</f>
        <v>500</v>
      </c>
      <c r="W35" s="370">
        <f>新建!Y153</f>
        <v>0</v>
      </c>
      <c r="X35" s="370">
        <f>新建!Z153</f>
        <v>500</v>
      </c>
      <c r="Y35" s="370">
        <f>新建!AA153</f>
        <v>490</v>
      </c>
      <c r="Z35" s="381">
        <f>新建!AB153</f>
        <v>0.98</v>
      </c>
      <c r="AA35" s="370">
        <f>新建!AC153</f>
        <v>300</v>
      </c>
      <c r="AB35" s="370">
        <f>新建!AD153</f>
        <v>1</v>
      </c>
      <c r="AC35" s="370">
        <f>新建!AE153</f>
        <v>0</v>
      </c>
      <c r="AD35" s="370">
        <f>新建!AF153</f>
        <v>0</v>
      </c>
      <c r="AE35" s="370">
        <f>新建!AG153</f>
        <v>375</v>
      </c>
      <c r="AF35" s="370">
        <f>新建!AH153</f>
        <v>115</v>
      </c>
      <c r="AG35" s="389">
        <f>新建!AI153</f>
        <v>44658</v>
      </c>
      <c r="AH35" s="370">
        <f>新建!AJ153</f>
        <v>1</v>
      </c>
      <c r="AI35" s="370">
        <f>新建!AK153</f>
        <v>0</v>
      </c>
      <c r="AJ35" s="370">
        <f>新建!AL153</f>
        <v>10</v>
      </c>
      <c r="AK35" s="370">
        <f>新建!AM153</f>
        <v>10</v>
      </c>
      <c r="AL35" s="370">
        <f>新建!AN153</f>
        <v>1</v>
      </c>
      <c r="AM35" s="370">
        <f>新建!AO153</f>
        <v>0</v>
      </c>
      <c r="AN35" s="370">
        <f>新建!AP153</f>
        <v>0</v>
      </c>
      <c r="AO35" s="370">
        <f>新建!AQ153</f>
        <v>0</v>
      </c>
      <c r="AP35" s="370">
        <f>新建!AR153</f>
        <v>0</v>
      </c>
      <c r="AQ35" s="370">
        <f>新建!AS153</f>
        <v>0</v>
      </c>
      <c r="AR35" s="370">
        <f>新建!AT153</f>
        <v>0</v>
      </c>
      <c r="AS35" s="370">
        <f>新建!AU153</f>
        <v>500</v>
      </c>
      <c r="AT35" s="370">
        <f>新建!AV153</f>
        <v>0</v>
      </c>
      <c r="AU35" s="370">
        <f>新建!AW153</f>
        <v>350</v>
      </c>
      <c r="AV35" s="370">
        <f>新建!AX153</f>
        <v>0</v>
      </c>
      <c r="AW35" s="370">
        <f>新建!AY153</f>
        <v>0</v>
      </c>
      <c r="AX35" s="370">
        <f>新建!AZ153</f>
        <v>0</v>
      </c>
      <c r="AY35" s="370">
        <f>新建!BA153</f>
        <v>0</v>
      </c>
      <c r="AZ35" s="370">
        <f>新建!BB153</f>
        <v>0</v>
      </c>
      <c r="BA35" s="370">
        <f>新建!BC153</f>
        <v>150</v>
      </c>
      <c r="BB35" s="370">
        <f>新建!BD153</f>
        <v>0</v>
      </c>
      <c r="BC35" s="370" t="str">
        <f>新建!BF153</f>
        <v>文化体育旅游专班</v>
      </c>
      <c r="BD35" s="370" t="str">
        <f>新建!BG153</f>
        <v>州文旅局</v>
      </c>
      <c r="BE35" s="370" t="str">
        <f>新建!BH153</f>
        <v>马中阳</v>
      </c>
      <c r="BF35" s="370" t="str">
        <f>新建!BI153</f>
        <v>阿合奇县</v>
      </c>
      <c r="BG35" s="370" t="str">
        <f>新建!BJ153</f>
        <v>李桂林</v>
      </c>
      <c r="BH35" s="370" t="str">
        <f>新建!BK153</f>
        <v>阿合奇县文旅局</v>
      </c>
      <c r="BI35" s="370" t="str">
        <f>新建!BL153</f>
        <v>杨龙</v>
      </c>
      <c r="BJ35" s="370">
        <f>新建!BM153</f>
        <v>18809086069</v>
      </c>
      <c r="BK35" s="370" t="str">
        <f>新建!BN153</f>
        <v>新疆彦鑫，邓斌</v>
      </c>
      <c r="BL35" s="370">
        <f>新建!BO153</f>
        <v>15292555999</v>
      </c>
      <c r="BM35" s="370" t="str">
        <f>新建!BP153</f>
        <v>阿合奇镇</v>
      </c>
      <c r="BN35" s="370" t="str">
        <f>新建!BQ153</f>
        <v>吾曲村</v>
      </c>
      <c r="BO35" s="370" t="str">
        <f>新建!BR153</f>
        <v>到位产业发展资金350万</v>
      </c>
    </row>
    <row r="36" ht="42" customHeight="1" spans="1:67">
      <c r="A36" s="370">
        <f>新建!A186</f>
        <v>152</v>
      </c>
      <c r="B36" s="370">
        <f>新建!B186</f>
        <v>1</v>
      </c>
      <c r="C36" s="370" t="str">
        <f>新建!C186</f>
        <v>阿合奇县</v>
      </c>
      <c r="D36" s="370">
        <f>新建!D186</f>
        <v>1</v>
      </c>
      <c r="E36" s="370">
        <f>新建!E186</f>
        <v>500</v>
      </c>
      <c r="F36" s="370" t="str">
        <f>新建!F186</f>
        <v>阿合奇县库兰萨日克乡别迭里村污水管网建设项目</v>
      </c>
      <c r="G36" s="370" t="str">
        <f>新建!G186</f>
        <v>新建污水管网6公里</v>
      </c>
      <c r="H36" s="370">
        <f>新建!H186</f>
        <v>500</v>
      </c>
      <c r="I36" s="370">
        <f>新建!I186</f>
        <v>0</v>
      </c>
      <c r="J36" s="370">
        <f>新建!J186</f>
        <v>500</v>
      </c>
      <c r="K36" s="370">
        <f>新建!K186</f>
        <v>1</v>
      </c>
      <c r="L36" s="370">
        <f>新建!L186</f>
        <v>1</v>
      </c>
      <c r="M36" s="370">
        <f>新建!M186</f>
        <v>1</v>
      </c>
      <c r="N36" s="370">
        <f>新建!N186</f>
        <v>1</v>
      </c>
      <c r="O36" s="370">
        <f>新建!O186</f>
        <v>1</v>
      </c>
      <c r="P36" s="370">
        <f>新建!P186</f>
        <v>0</v>
      </c>
      <c r="Q36" s="370">
        <f>新建!Q186</f>
        <v>1</v>
      </c>
      <c r="R36" s="370">
        <f>新建!R186</f>
        <v>0</v>
      </c>
      <c r="S36" s="370">
        <f>新建!T186</f>
        <v>0</v>
      </c>
      <c r="T36" s="370">
        <f>新建!V186</f>
        <v>1</v>
      </c>
      <c r="U36" s="370">
        <f>新建!W186</f>
        <v>500</v>
      </c>
      <c r="V36" s="370">
        <f>新建!X186</f>
        <v>500</v>
      </c>
      <c r="W36" s="370">
        <f>新建!Y186</f>
        <v>0</v>
      </c>
      <c r="X36" s="370">
        <f>新建!Z186</f>
        <v>500</v>
      </c>
      <c r="Y36" s="370">
        <f>新建!AA186</f>
        <v>500</v>
      </c>
      <c r="Z36" s="381">
        <f>新建!AB186</f>
        <v>1</v>
      </c>
      <c r="AA36" s="370">
        <f>新建!AC186</f>
        <v>500</v>
      </c>
      <c r="AB36" s="370">
        <f>新建!AD186</f>
        <v>1</v>
      </c>
      <c r="AC36" s="370">
        <f>新建!AE186</f>
        <v>212</v>
      </c>
      <c r="AD36" s="370">
        <f>新建!AF186</f>
        <v>0</v>
      </c>
      <c r="AE36" s="370">
        <f>新建!AG186</f>
        <v>375</v>
      </c>
      <c r="AF36" s="370">
        <f>新建!AH186</f>
        <v>125</v>
      </c>
      <c r="AG36" s="389">
        <f>新建!AI186</f>
        <v>44676</v>
      </c>
      <c r="AH36" s="370">
        <f>新建!AJ186</f>
        <v>1</v>
      </c>
      <c r="AI36" s="370">
        <f>新建!AK186</f>
        <v>0</v>
      </c>
      <c r="AJ36" s="370">
        <f>新建!AL186</f>
        <v>10</v>
      </c>
      <c r="AK36" s="370">
        <f>新建!AM186</f>
        <v>10</v>
      </c>
      <c r="AL36" s="370">
        <f>新建!AN186</f>
        <v>1</v>
      </c>
      <c r="AM36" s="370" t="str">
        <f>新建!AO186</f>
        <v>已完工。</v>
      </c>
      <c r="AN36" s="370">
        <f>新建!AP186</f>
        <v>0</v>
      </c>
      <c r="AO36" s="370">
        <f>新建!AQ186</f>
        <v>0</v>
      </c>
      <c r="AP36" s="370">
        <f>新建!AR186</f>
        <v>0</v>
      </c>
      <c r="AQ36" s="370">
        <f>新建!AS186</f>
        <v>0</v>
      </c>
      <c r="AR36" s="370">
        <f>新建!AT186</f>
        <v>0</v>
      </c>
      <c r="AS36" s="370">
        <f>新建!AU186</f>
        <v>500</v>
      </c>
      <c r="AT36" s="370">
        <f>新建!AV186</f>
        <v>0</v>
      </c>
      <c r="AU36" s="370">
        <f>新建!AW186</f>
        <v>0</v>
      </c>
      <c r="AV36" s="370">
        <f>新建!AX186</f>
        <v>0</v>
      </c>
      <c r="AW36" s="370">
        <f>新建!AY186</f>
        <v>500</v>
      </c>
      <c r="AX36" s="370">
        <f>新建!AZ186</f>
        <v>0</v>
      </c>
      <c r="AY36" s="370">
        <f>新建!BA186</f>
        <v>0</v>
      </c>
      <c r="AZ36" s="370">
        <f>新建!BB186</f>
        <v>0</v>
      </c>
      <c r="BA36" s="370">
        <f>新建!BC186</f>
        <v>0</v>
      </c>
      <c r="BB36" s="370">
        <f>新建!BD186</f>
        <v>0</v>
      </c>
      <c r="BC36" s="370" t="str">
        <f>新建!BF186</f>
        <v>住房和城乡建设专班</v>
      </c>
      <c r="BD36" s="370" t="str">
        <f>新建!BG186</f>
        <v>州住建局</v>
      </c>
      <c r="BE36" s="370" t="str">
        <f>新建!BH186</f>
        <v>王海江</v>
      </c>
      <c r="BF36" s="370" t="str">
        <f>新建!BI186</f>
        <v>阿合奇县</v>
      </c>
      <c r="BG36" s="370" t="str">
        <f>新建!BJ186</f>
        <v>杜发成</v>
      </c>
      <c r="BH36" s="370" t="str">
        <f>新建!BK186</f>
        <v>阿合奇县住建局</v>
      </c>
      <c r="BI36" s="370" t="str">
        <f>新建!BL186</f>
        <v>屈强</v>
      </c>
      <c r="BJ36" s="370">
        <f>新建!BM186</f>
        <v>18809081213</v>
      </c>
      <c r="BK36" s="370" t="str">
        <f>新建!BN186</f>
        <v>新疆森木林有限公司，蔡志杰</v>
      </c>
      <c r="BL36" s="370">
        <f>新建!BO186</f>
        <v>13201059797</v>
      </c>
      <c r="BM36" s="370" t="str">
        <f>新建!BP186</f>
        <v>库兰萨日克乡</v>
      </c>
      <c r="BN36" s="370" t="str">
        <f>新建!BQ186</f>
        <v>別迭里村</v>
      </c>
      <c r="BO36" s="370" t="str">
        <f>新建!BR186</f>
        <v>3.26替换</v>
      </c>
    </row>
    <row r="37" ht="42" customHeight="1" spans="1:67">
      <c r="A37" s="370">
        <f>新建!A187</f>
        <v>153</v>
      </c>
      <c r="B37" s="370">
        <f>新建!B187</f>
        <v>1</v>
      </c>
      <c r="C37" s="370" t="str">
        <f>新建!C187</f>
        <v>阿合奇县</v>
      </c>
      <c r="D37" s="370">
        <f>新建!D187</f>
        <v>1</v>
      </c>
      <c r="E37" s="370">
        <f>新建!E187</f>
        <v>6000</v>
      </c>
      <c r="F37" s="370" t="str">
        <f>新建!F187</f>
        <v>克州阿合奇县佳朗奇集中供热改造工程</v>
      </c>
      <c r="G37" s="370" t="str">
        <f>新建!G187</f>
        <v>锅炉房一座，燃煤锅炉、供热管网改造及附属设施，建设110千伏线路、变电站1座及附属设施</v>
      </c>
      <c r="H37" s="370">
        <f>新建!H187</f>
        <v>8000</v>
      </c>
      <c r="I37" s="370">
        <f>新建!I187</f>
        <v>0</v>
      </c>
      <c r="J37" s="370">
        <f>新建!J187</f>
        <v>6000</v>
      </c>
      <c r="K37" s="370">
        <f>新建!K187</f>
        <v>1</v>
      </c>
      <c r="L37" s="370">
        <f>新建!L187</f>
        <v>1</v>
      </c>
      <c r="M37" s="370">
        <f>新建!M187</f>
        <v>1</v>
      </c>
      <c r="N37" s="370">
        <f>新建!N187</f>
        <v>1</v>
      </c>
      <c r="O37" s="370">
        <f>新建!O187</f>
        <v>1</v>
      </c>
      <c r="P37" s="370">
        <f>新建!P187</f>
        <v>0</v>
      </c>
      <c r="Q37" s="370">
        <f>新建!Q187</f>
        <v>1</v>
      </c>
      <c r="R37" s="370">
        <f>新建!R187</f>
        <v>0</v>
      </c>
      <c r="S37" s="370">
        <f>新建!T187</f>
        <v>0</v>
      </c>
      <c r="T37" s="370">
        <f>新建!V187</f>
        <v>1</v>
      </c>
      <c r="U37" s="370">
        <f>新建!W187</f>
        <v>6000</v>
      </c>
      <c r="V37" s="370">
        <f>新建!X187</f>
        <v>6000</v>
      </c>
      <c r="W37" s="370">
        <f>新建!Y187</f>
        <v>0</v>
      </c>
      <c r="X37" s="370">
        <f>新建!Z187</f>
        <v>6000</v>
      </c>
      <c r="Y37" s="370">
        <f>新建!AA187</f>
        <v>5000</v>
      </c>
      <c r="Z37" s="381">
        <f>新建!AB187</f>
        <v>0.833333333333333</v>
      </c>
      <c r="AA37" s="370">
        <f>新建!AC187</f>
        <v>5000</v>
      </c>
      <c r="AB37" s="370">
        <f>新建!AD187</f>
        <v>1</v>
      </c>
      <c r="AC37" s="370">
        <f>新建!AE187</f>
        <v>0</v>
      </c>
      <c r="AD37" s="370">
        <f>新建!AF187</f>
        <v>0</v>
      </c>
      <c r="AE37" s="370">
        <f>新建!AG187</f>
        <v>4500</v>
      </c>
      <c r="AF37" s="370">
        <f>新建!AH187</f>
        <v>500</v>
      </c>
      <c r="AG37" s="389">
        <f>新建!AI187</f>
        <v>44651</v>
      </c>
      <c r="AH37" s="370">
        <f>新建!AJ187</f>
        <v>1</v>
      </c>
      <c r="AI37" s="370">
        <f>新建!AK187</f>
        <v>0</v>
      </c>
      <c r="AJ37" s="370">
        <f>新建!AL187</f>
        <v>10</v>
      </c>
      <c r="AK37" s="370">
        <f>新建!AM187</f>
        <v>10</v>
      </c>
      <c r="AL37" s="370">
        <f>新建!AN187</f>
        <v>1</v>
      </c>
      <c r="AM37" s="370" t="str">
        <f>新建!AO187</f>
        <v>已完工</v>
      </c>
      <c r="AN37" s="370">
        <f>新建!AP187</f>
        <v>0</v>
      </c>
      <c r="AO37" s="370">
        <f>新建!AQ187</f>
        <v>0</v>
      </c>
      <c r="AP37" s="370">
        <f>新建!AR187</f>
        <v>0</v>
      </c>
      <c r="AQ37" s="370">
        <f>新建!AS187</f>
        <v>0</v>
      </c>
      <c r="AR37" s="370">
        <f>新建!AT187</f>
        <v>0</v>
      </c>
      <c r="AS37" s="370">
        <f>新建!AU187</f>
        <v>6000</v>
      </c>
      <c r="AT37" s="370">
        <f>新建!AV187</f>
        <v>0</v>
      </c>
      <c r="AU37" s="370">
        <f>新建!AW187</f>
        <v>0</v>
      </c>
      <c r="AV37" s="370">
        <f>新建!AX187</f>
        <v>0</v>
      </c>
      <c r="AW37" s="370">
        <f>新建!AY187</f>
        <v>0</v>
      </c>
      <c r="AX37" s="370">
        <f>新建!AZ187</f>
        <v>0</v>
      </c>
      <c r="AY37" s="370">
        <f>新建!BA187</f>
        <v>6000</v>
      </c>
      <c r="AZ37" s="370">
        <f>新建!BB187</f>
        <v>0</v>
      </c>
      <c r="BA37" s="370">
        <f>新建!BC187</f>
        <v>0</v>
      </c>
      <c r="BB37" s="370">
        <f>新建!BD187</f>
        <v>0</v>
      </c>
      <c r="BC37" s="370" t="str">
        <f>新建!BF187</f>
        <v>住房和城乡建设专班</v>
      </c>
      <c r="BD37" s="370" t="str">
        <f>新建!BG187</f>
        <v>州住建局</v>
      </c>
      <c r="BE37" s="370" t="str">
        <f>新建!BH187</f>
        <v>王海江</v>
      </c>
      <c r="BF37" s="370" t="str">
        <f>新建!BI187</f>
        <v>阿合奇县</v>
      </c>
      <c r="BG37" s="370" t="str">
        <f>新建!BJ187</f>
        <v>杜发成</v>
      </c>
      <c r="BH37" s="370" t="str">
        <f>新建!BK187</f>
        <v>阿合奇县住建局</v>
      </c>
      <c r="BI37" s="370" t="str">
        <f>新建!BL187</f>
        <v>屈强</v>
      </c>
      <c r="BJ37" s="370">
        <f>新建!BM187</f>
        <v>18809081213</v>
      </c>
      <c r="BK37" s="370" t="str">
        <f>新建!BN187</f>
        <v>烟台卓越，时坤</v>
      </c>
      <c r="BL37" s="370">
        <f>新建!BO187</f>
        <v>18660517690</v>
      </c>
      <c r="BM37" s="370" t="str">
        <f>新建!BP187</f>
        <v>阿合奇镇</v>
      </c>
      <c r="BN37" s="370" t="str">
        <f>新建!BQ187</f>
        <v>友谊路社区</v>
      </c>
      <c r="BO37" s="370" t="str">
        <f>新建!BR187</f>
        <v>8.20日投资减少2000万元</v>
      </c>
    </row>
    <row r="38" ht="42" customHeight="1" spans="1:67">
      <c r="A38" s="370">
        <f>新建!A194</f>
        <v>159</v>
      </c>
      <c r="B38" s="370">
        <f>新建!B194</f>
        <v>1</v>
      </c>
      <c r="C38" s="370" t="str">
        <f>新建!C194</f>
        <v>阿合奇县</v>
      </c>
      <c r="D38" s="370">
        <f>新建!D194</f>
        <v>1</v>
      </c>
      <c r="E38" s="370">
        <f>新建!E194</f>
        <v>13800</v>
      </c>
      <c r="F38" s="370" t="str">
        <f>新建!F194</f>
        <v>阿合奇县药用大蒜产业示范区建设项目</v>
      </c>
      <c r="G38" s="370" t="str">
        <f>新建!G194</f>
        <v>总用地面积394.47万平方米轮种药用大蒜及紫花苜蓿，新建药用大蒜加工车间及相关配套基础设施建设</v>
      </c>
      <c r="H38" s="370">
        <f>新建!H194</f>
        <v>21000</v>
      </c>
      <c r="I38" s="370">
        <f>新建!I194</f>
        <v>0</v>
      </c>
      <c r="J38" s="370">
        <f>新建!J194</f>
        <v>13800</v>
      </c>
      <c r="K38" s="370">
        <f>新建!K194</f>
        <v>1</v>
      </c>
      <c r="L38" s="370">
        <f>新建!L194</f>
        <v>1</v>
      </c>
      <c r="M38" s="370">
        <f>新建!M194</f>
        <v>1</v>
      </c>
      <c r="N38" s="370">
        <f>新建!N194</f>
        <v>1</v>
      </c>
      <c r="O38" s="370">
        <f>新建!O194</f>
        <v>1</v>
      </c>
      <c r="P38" s="370">
        <f>新建!P194</f>
        <v>0</v>
      </c>
      <c r="Q38" s="370">
        <f>新建!Q194</f>
        <v>1</v>
      </c>
      <c r="R38" s="370">
        <f>新建!R194</f>
        <v>0</v>
      </c>
      <c r="S38" s="370">
        <f>新建!T194</f>
        <v>0</v>
      </c>
      <c r="T38" s="370">
        <f>新建!V194</f>
        <v>1</v>
      </c>
      <c r="U38" s="370">
        <f>新建!W194</f>
        <v>13800</v>
      </c>
      <c r="V38" s="370">
        <f>新建!X194</f>
        <v>13800</v>
      </c>
      <c r="W38" s="370">
        <f>新建!Y194</f>
        <v>0</v>
      </c>
      <c r="X38" s="370">
        <f>新建!Z194</f>
        <v>13800</v>
      </c>
      <c r="Y38" s="370">
        <f>新建!AA194</f>
        <v>9000</v>
      </c>
      <c r="Z38" s="381">
        <f>新建!AB194</f>
        <v>0.652173913043478</v>
      </c>
      <c r="AA38" s="370">
        <f>新建!AC194</f>
        <v>8500</v>
      </c>
      <c r="AB38" s="370">
        <f>新建!AD194</f>
        <v>1</v>
      </c>
      <c r="AC38" s="370">
        <f>新建!AE194</f>
        <v>0</v>
      </c>
      <c r="AD38" s="370">
        <f>新建!AF194</f>
        <v>0</v>
      </c>
      <c r="AE38" s="370">
        <f>新建!AG194</f>
        <v>10350</v>
      </c>
      <c r="AF38" s="370">
        <f>新建!AH194</f>
        <v>-1350</v>
      </c>
      <c r="AG38" s="389">
        <f>新建!AI194</f>
        <v>44630</v>
      </c>
      <c r="AH38" s="370">
        <f>新建!AJ194</f>
        <v>1</v>
      </c>
      <c r="AI38" s="370">
        <f>新建!AK194</f>
        <v>0</v>
      </c>
      <c r="AJ38" s="370">
        <f>新建!AL194</f>
        <v>10</v>
      </c>
      <c r="AK38" s="370">
        <f>新建!AM194</f>
        <v>10</v>
      </c>
      <c r="AL38" s="370">
        <f>新建!AN194</f>
        <v>1</v>
      </c>
      <c r="AM38" s="370" t="str">
        <f>新建!AO194</f>
        <v>正在进行厂房建设及设备采购</v>
      </c>
      <c r="AN38" s="370">
        <f>新建!AP194</f>
        <v>0</v>
      </c>
      <c r="AO38" s="370">
        <f>新建!AQ194</f>
        <v>0</v>
      </c>
      <c r="AP38" s="370">
        <f>新建!AR194</f>
        <v>0</v>
      </c>
      <c r="AQ38" s="370">
        <f>新建!AS194</f>
        <v>0</v>
      </c>
      <c r="AR38" s="370">
        <f>新建!AT194</f>
        <v>0</v>
      </c>
      <c r="AS38" s="370">
        <f>新建!AU194</f>
        <v>13800</v>
      </c>
      <c r="AT38" s="370">
        <f>新建!AV194</f>
        <v>0</v>
      </c>
      <c r="AU38" s="370">
        <f>新建!AW194</f>
        <v>0</v>
      </c>
      <c r="AV38" s="370">
        <f>新建!AX194</f>
        <v>0</v>
      </c>
      <c r="AW38" s="370">
        <f>新建!AY194</f>
        <v>0</v>
      </c>
      <c r="AX38" s="370">
        <f>新建!AZ194</f>
        <v>0</v>
      </c>
      <c r="AY38" s="370">
        <f>新建!BA194</f>
        <v>0</v>
      </c>
      <c r="AZ38" s="370">
        <f>新建!BB194</f>
        <v>0</v>
      </c>
      <c r="BA38" s="370">
        <f>新建!BC194</f>
        <v>13800</v>
      </c>
      <c r="BB38" s="370">
        <f>新建!BD194</f>
        <v>0</v>
      </c>
      <c r="BC38" s="370" t="str">
        <f>新建!BF194</f>
        <v>产业专班</v>
      </c>
      <c r="BD38" s="370" t="str">
        <f>新建!BG194</f>
        <v>州工信局</v>
      </c>
      <c r="BE38" s="370" t="str">
        <f>新建!BH194</f>
        <v>刘鹏</v>
      </c>
      <c r="BF38" s="370" t="str">
        <f>新建!BI194</f>
        <v>阿合奇县</v>
      </c>
      <c r="BG38" s="370" t="str">
        <f>新建!BJ194</f>
        <v>赵斌</v>
      </c>
      <c r="BH38" s="370" t="str">
        <f>新建!BK194</f>
        <v>阿合奇县发改委</v>
      </c>
      <c r="BI38" s="370" t="str">
        <f>新建!BL194</f>
        <v>祁璐</v>
      </c>
      <c r="BJ38" s="370">
        <f>新建!BM194</f>
        <v>18509082176</v>
      </c>
      <c r="BK38" s="370" t="str">
        <f>新建!BN194</f>
        <v>苏克天牧，艾波</v>
      </c>
      <c r="BL38" s="370">
        <f>新建!BO194</f>
        <v>15699175810</v>
      </c>
      <c r="BM38" s="370" t="str">
        <f>新建!BP194</f>
        <v>阿合奇镇</v>
      </c>
      <c r="BN38" s="370" t="str">
        <f>新建!BQ194</f>
        <v>友谊路社区</v>
      </c>
      <c r="BO38" s="370" t="str">
        <f>新建!BR194</f>
        <v>9月19日投资增加2468万元</v>
      </c>
    </row>
    <row r="39" ht="42" customHeight="1" spans="1:67">
      <c r="A39" s="370">
        <f>新建!A204</f>
        <v>166</v>
      </c>
      <c r="B39" s="370">
        <f>新建!B204</f>
        <v>1</v>
      </c>
      <c r="C39" s="370" t="str">
        <f>新建!C204</f>
        <v>阿合奇县</v>
      </c>
      <c r="D39" s="370">
        <f>新建!D204</f>
        <v>1</v>
      </c>
      <c r="E39" s="370">
        <f>新建!E204</f>
        <v>500</v>
      </c>
      <c r="F39" s="370" t="str">
        <f>新建!F204</f>
        <v>阿合奇县2021年保障性安居工程麦尔开其村移民小区公租房配套基础设施建设项目</v>
      </c>
      <c r="G39" s="370" t="str">
        <f>新建!G204</f>
        <v>供水管道374米，供热管道410米及其他相关配套设施</v>
      </c>
      <c r="H39" s="370">
        <f>新建!H204</f>
        <v>500</v>
      </c>
      <c r="I39" s="370">
        <f>新建!I204</f>
        <v>0</v>
      </c>
      <c r="J39" s="370">
        <f>新建!J204</f>
        <v>500</v>
      </c>
      <c r="K39" s="370">
        <f>新建!K204</f>
        <v>1</v>
      </c>
      <c r="L39" s="370">
        <f>新建!L204</f>
        <v>1</v>
      </c>
      <c r="M39" s="370">
        <f>新建!M204</f>
        <v>1</v>
      </c>
      <c r="N39" s="370">
        <f>新建!N204</f>
        <v>1</v>
      </c>
      <c r="O39" s="370">
        <f>新建!O204</f>
        <v>1</v>
      </c>
      <c r="P39" s="370">
        <f>新建!P204</f>
        <v>0</v>
      </c>
      <c r="Q39" s="370">
        <f>新建!Q204</f>
        <v>1</v>
      </c>
      <c r="R39" s="370">
        <f>新建!R204</f>
        <v>0</v>
      </c>
      <c r="S39" s="370">
        <f>新建!T204</f>
        <v>0</v>
      </c>
      <c r="T39" s="370">
        <f>新建!V204</f>
        <v>1</v>
      </c>
      <c r="U39" s="370">
        <f>新建!W204</f>
        <v>500</v>
      </c>
      <c r="V39" s="370">
        <f>新建!X204</f>
        <v>500</v>
      </c>
      <c r="W39" s="370">
        <f>新建!Y204</f>
        <v>0</v>
      </c>
      <c r="X39" s="370">
        <f>新建!Z204</f>
        <v>500</v>
      </c>
      <c r="Y39" s="370">
        <f>新建!AA204</f>
        <v>500</v>
      </c>
      <c r="Z39" s="381">
        <f>新建!AB204</f>
        <v>1</v>
      </c>
      <c r="AA39" s="370">
        <f>新建!AC204</f>
        <v>500</v>
      </c>
      <c r="AB39" s="370">
        <f>新建!AD204</f>
        <v>1</v>
      </c>
      <c r="AC39" s="370">
        <f>新建!AE204</f>
        <v>376</v>
      </c>
      <c r="AD39" s="370">
        <f>新建!AF204</f>
        <v>0</v>
      </c>
      <c r="AE39" s="370">
        <f>新建!AG204</f>
        <v>375</v>
      </c>
      <c r="AF39" s="370">
        <f>新建!AH204</f>
        <v>125</v>
      </c>
      <c r="AG39" s="389">
        <f>新建!AI204</f>
        <v>44620</v>
      </c>
      <c r="AH39" s="370">
        <f>新建!AJ204</f>
        <v>1</v>
      </c>
      <c r="AI39" s="370">
        <f>新建!AK204</f>
        <v>0</v>
      </c>
      <c r="AJ39" s="370">
        <f>新建!AL204</f>
        <v>10</v>
      </c>
      <c r="AK39" s="370">
        <f>新建!AM204</f>
        <v>10</v>
      </c>
      <c r="AL39" s="370">
        <f>新建!AN204</f>
        <v>1</v>
      </c>
      <c r="AM39" s="370" t="str">
        <f>新建!AO204</f>
        <v>已完工</v>
      </c>
      <c r="AN39" s="370">
        <f>新建!AP204</f>
        <v>0</v>
      </c>
      <c r="AO39" s="370">
        <f>新建!AQ204</f>
        <v>0</v>
      </c>
      <c r="AP39" s="370">
        <f>新建!AR204</f>
        <v>0</v>
      </c>
      <c r="AQ39" s="370">
        <f>新建!AS204</f>
        <v>0</v>
      </c>
      <c r="AR39" s="370">
        <f>新建!AT204</f>
        <v>0</v>
      </c>
      <c r="AS39" s="370">
        <f>新建!AU204</f>
        <v>500</v>
      </c>
      <c r="AT39" s="370">
        <f>新建!AV204</f>
        <v>500</v>
      </c>
      <c r="AU39" s="370">
        <f>新建!AW204</f>
        <v>0</v>
      </c>
      <c r="AV39" s="370">
        <f>新建!AX204</f>
        <v>0</v>
      </c>
      <c r="AW39" s="370">
        <f>新建!AY204</f>
        <v>0</v>
      </c>
      <c r="AX39" s="370">
        <f>新建!AZ204</f>
        <v>0</v>
      </c>
      <c r="AY39" s="370">
        <f>新建!BA204</f>
        <v>0</v>
      </c>
      <c r="AZ39" s="370">
        <f>新建!BB204</f>
        <v>0</v>
      </c>
      <c r="BA39" s="370">
        <f>新建!BC204</f>
        <v>0</v>
      </c>
      <c r="BB39" s="370">
        <f>新建!BD204</f>
        <v>0</v>
      </c>
      <c r="BC39" s="370" t="str">
        <f>新建!BF204</f>
        <v>住房和城乡建设专班</v>
      </c>
      <c r="BD39" s="370" t="str">
        <f>新建!BG204</f>
        <v>州住建局</v>
      </c>
      <c r="BE39" s="370" t="str">
        <f>新建!BH204</f>
        <v>王海江</v>
      </c>
      <c r="BF39" s="370" t="str">
        <f>新建!BI204</f>
        <v>阿合奇县</v>
      </c>
      <c r="BG39" s="370" t="str">
        <f>新建!BJ204</f>
        <v>杜发成</v>
      </c>
      <c r="BH39" s="370" t="str">
        <f>新建!BK204</f>
        <v>阿合奇县住建局</v>
      </c>
      <c r="BI39" s="370" t="str">
        <f>新建!BL204</f>
        <v>屈强</v>
      </c>
      <c r="BJ39" s="370">
        <f>新建!BM204</f>
        <v>18809081213</v>
      </c>
      <c r="BK39" s="370" t="str">
        <f>新建!BN204</f>
        <v>新疆彦鑫，邓斌</v>
      </c>
      <c r="BL39" s="370">
        <f>新建!BO204</f>
        <v>15292555999</v>
      </c>
      <c r="BM39" s="370" t="str">
        <f>新建!BP204</f>
        <v>阿合奇镇</v>
      </c>
      <c r="BN39" s="370" t="str">
        <f>新建!BQ204</f>
        <v>友谊路社区</v>
      </c>
      <c r="BO39" s="370" t="str">
        <f>新建!BR204</f>
        <v>3.26替换</v>
      </c>
    </row>
    <row r="40" ht="42" customHeight="1" spans="1:67">
      <c r="A40" s="370">
        <f>新建!A236</f>
        <v>196</v>
      </c>
      <c r="B40" s="370">
        <f>新建!B236</f>
        <v>1</v>
      </c>
      <c r="C40" s="370" t="str">
        <f>新建!C236</f>
        <v>阿合奇县</v>
      </c>
      <c r="D40" s="370">
        <f>新建!D236</f>
        <v>1</v>
      </c>
      <c r="E40" s="370">
        <f>新建!E236</f>
        <v>700</v>
      </c>
      <c r="F40" s="370" t="str">
        <f>新建!F236</f>
        <v>阿合奇县农副产品加工车间建设项目</v>
      </c>
      <c r="G40" s="370" t="str">
        <f>新建!G236</f>
        <v>建筑面积1494平方米及配套附属设施建设</v>
      </c>
      <c r="H40" s="370">
        <f>新建!H236</f>
        <v>700</v>
      </c>
      <c r="I40" s="370">
        <f>新建!I236</f>
        <v>0</v>
      </c>
      <c r="J40" s="370">
        <f>新建!J236</f>
        <v>700</v>
      </c>
      <c r="K40" s="370">
        <f>新建!K236</f>
        <v>1</v>
      </c>
      <c r="L40" s="370">
        <f>新建!L236</f>
        <v>1</v>
      </c>
      <c r="M40" s="370">
        <f>新建!M236</f>
        <v>1</v>
      </c>
      <c r="N40" s="370">
        <f>新建!N236</f>
        <v>1</v>
      </c>
      <c r="O40" s="370">
        <f>新建!O236</f>
        <v>1</v>
      </c>
      <c r="P40" s="370">
        <f>新建!P236</f>
        <v>0</v>
      </c>
      <c r="Q40" s="370">
        <f>新建!Q236</f>
        <v>1</v>
      </c>
      <c r="R40" s="370">
        <f>新建!R236</f>
        <v>0</v>
      </c>
      <c r="S40" s="370">
        <f>新建!T236</f>
        <v>0</v>
      </c>
      <c r="T40" s="370">
        <f>新建!V236</f>
        <v>1</v>
      </c>
      <c r="U40" s="370">
        <f>新建!W236</f>
        <v>700</v>
      </c>
      <c r="V40" s="370">
        <f>新建!X236</f>
        <v>700</v>
      </c>
      <c r="W40" s="370">
        <f>新建!Y236</f>
        <v>0</v>
      </c>
      <c r="X40" s="370">
        <f>新建!Z236</f>
        <v>700</v>
      </c>
      <c r="Y40" s="370">
        <f>新建!AA236</f>
        <v>700</v>
      </c>
      <c r="Z40" s="381">
        <f>新建!AB236</f>
        <v>1</v>
      </c>
      <c r="AA40" s="370">
        <f>新建!AC236</f>
        <v>700</v>
      </c>
      <c r="AB40" s="370">
        <f>新建!AD236</f>
        <v>1</v>
      </c>
      <c r="AC40" s="370">
        <f>新建!AE236</f>
        <v>284</v>
      </c>
      <c r="AD40" s="370">
        <f>新建!AF236</f>
        <v>0</v>
      </c>
      <c r="AE40" s="370">
        <f>新建!AG236</f>
        <v>525</v>
      </c>
      <c r="AF40" s="370">
        <f>新建!AH236</f>
        <v>175</v>
      </c>
      <c r="AG40" s="389">
        <f>新建!AI236</f>
        <v>44617</v>
      </c>
      <c r="AH40" s="370">
        <f>新建!AJ236</f>
        <v>1</v>
      </c>
      <c r="AI40" s="370">
        <f>新建!AK236</f>
        <v>0</v>
      </c>
      <c r="AJ40" s="370">
        <f>新建!AL236</f>
        <v>21</v>
      </c>
      <c r="AK40" s="370">
        <f>新建!AM236</f>
        <v>21</v>
      </c>
      <c r="AL40" s="370">
        <f>新建!AN236</f>
        <v>1</v>
      </c>
      <c r="AM40" s="370" t="str">
        <f>新建!AO236</f>
        <v>已完工</v>
      </c>
      <c r="AN40" s="370">
        <f>新建!AP236</f>
        <v>0</v>
      </c>
      <c r="AO40" s="370">
        <f>新建!AQ236</f>
        <v>0</v>
      </c>
      <c r="AP40" s="370">
        <f>新建!AR236</f>
        <v>0</v>
      </c>
      <c r="AQ40" s="370">
        <f>新建!AS236</f>
        <v>0</v>
      </c>
      <c r="AR40" s="370">
        <f>新建!AT236</f>
        <v>0</v>
      </c>
      <c r="AS40" s="370">
        <f>新建!AU236</f>
        <v>700</v>
      </c>
      <c r="AT40" s="370">
        <f>新建!AV236</f>
        <v>0</v>
      </c>
      <c r="AU40" s="370">
        <f>新建!AW236</f>
        <v>0</v>
      </c>
      <c r="AV40" s="370">
        <f>新建!AX236</f>
        <v>0</v>
      </c>
      <c r="AW40" s="370">
        <f>新建!AY236</f>
        <v>0</v>
      </c>
      <c r="AX40" s="370">
        <f>新建!AZ236</f>
        <v>0</v>
      </c>
      <c r="AY40" s="370">
        <f>新建!BA236</f>
        <v>0</v>
      </c>
      <c r="AZ40" s="370">
        <f>新建!BB236</f>
        <v>0</v>
      </c>
      <c r="BA40" s="370">
        <f>新建!BC236</f>
        <v>700</v>
      </c>
      <c r="BB40" s="370">
        <f>新建!BD236</f>
        <v>0</v>
      </c>
      <c r="BC40" s="370" t="str">
        <f>新建!BF236</f>
        <v>产业专班</v>
      </c>
      <c r="BD40" s="370" t="str">
        <f>新建!BG236</f>
        <v>州工信局</v>
      </c>
      <c r="BE40" s="370" t="str">
        <f>新建!BH236</f>
        <v>刘鹏</v>
      </c>
      <c r="BF40" s="370" t="str">
        <f>新建!BI236</f>
        <v>阿合奇县</v>
      </c>
      <c r="BG40" s="370" t="str">
        <f>新建!BJ236</f>
        <v>赵斌</v>
      </c>
      <c r="BH40" s="370" t="str">
        <f>新建!BK236</f>
        <v>阿合奇县发改委</v>
      </c>
      <c r="BI40" s="370" t="str">
        <f>新建!BL236</f>
        <v>祁璐</v>
      </c>
      <c r="BJ40" s="370">
        <f>新建!BM236</f>
        <v>18509082176</v>
      </c>
      <c r="BK40" s="370" t="str">
        <f>新建!BN236</f>
        <v>新疆彦鑫，王春耕</v>
      </c>
      <c r="BL40" s="1011" t="str">
        <f>新建!BO236</f>
        <v>18290616888</v>
      </c>
      <c r="BM40" s="370" t="str">
        <f>新建!BP236</f>
        <v>阿合奇镇</v>
      </c>
      <c r="BN40" s="370" t="str">
        <f>新建!BQ236</f>
        <v>友谊路社区</v>
      </c>
      <c r="BO40" s="370" t="str">
        <f>新建!BR236</f>
        <v>3.26替换</v>
      </c>
    </row>
    <row r="41" s="17" customFormat="1" ht="42" customHeight="1" spans="1:67">
      <c r="A41" s="368" t="s">
        <v>2120</v>
      </c>
      <c r="B41" s="368">
        <f>SUM(B42:B55)</f>
        <v>14</v>
      </c>
      <c r="C41" s="368"/>
      <c r="D41" s="368">
        <f t="shared" ref="D41:Y41" si="10">SUM(D42:D55)</f>
        <v>14</v>
      </c>
      <c r="E41" s="368">
        <f t="shared" si="10"/>
        <v>20622</v>
      </c>
      <c r="F41" s="369"/>
      <c r="G41" s="369"/>
      <c r="H41" s="368">
        <f t="shared" si="10"/>
        <v>26337</v>
      </c>
      <c r="I41" s="368">
        <f t="shared" si="10"/>
        <v>0</v>
      </c>
      <c r="J41" s="368">
        <f t="shared" si="10"/>
        <v>20413</v>
      </c>
      <c r="K41" s="368">
        <f t="shared" si="10"/>
        <v>9</v>
      </c>
      <c r="L41" s="368">
        <f t="shared" si="10"/>
        <v>9</v>
      </c>
      <c r="M41" s="368">
        <f t="shared" si="10"/>
        <v>9</v>
      </c>
      <c r="N41" s="368">
        <f t="shared" si="10"/>
        <v>9</v>
      </c>
      <c r="O41" s="368">
        <f t="shared" si="10"/>
        <v>14</v>
      </c>
      <c r="P41" s="368">
        <f t="shared" si="10"/>
        <v>0</v>
      </c>
      <c r="Q41" s="368">
        <f t="shared" si="10"/>
        <v>14</v>
      </c>
      <c r="R41" s="368">
        <f t="shared" si="10"/>
        <v>0</v>
      </c>
      <c r="S41" s="368">
        <f t="shared" si="10"/>
        <v>0</v>
      </c>
      <c r="T41" s="368">
        <f t="shared" si="10"/>
        <v>14</v>
      </c>
      <c r="U41" s="368">
        <f t="shared" si="10"/>
        <v>20413</v>
      </c>
      <c r="V41" s="368">
        <f t="shared" si="10"/>
        <v>20413</v>
      </c>
      <c r="W41" s="368">
        <f t="shared" si="10"/>
        <v>0</v>
      </c>
      <c r="X41" s="368">
        <f t="shared" si="10"/>
        <v>20413</v>
      </c>
      <c r="Y41" s="368">
        <f t="shared" si="10"/>
        <v>15080</v>
      </c>
      <c r="Z41" s="180">
        <f>Y41/J41</f>
        <v>0.738744917454563</v>
      </c>
      <c r="AA41" s="368">
        <f t="shared" ref="AA41:AF41" si="11">SUM(AA42:AA55)</f>
        <v>3000</v>
      </c>
      <c r="AB41" s="368">
        <f t="shared" si="11"/>
        <v>12</v>
      </c>
      <c r="AC41" s="368">
        <f t="shared" si="11"/>
        <v>1814</v>
      </c>
      <c r="AD41" s="368">
        <f t="shared" si="11"/>
        <v>0</v>
      </c>
      <c r="AE41" s="368">
        <f t="shared" si="11"/>
        <v>15309.75</v>
      </c>
      <c r="AF41" s="175">
        <f t="shared" si="11"/>
        <v>-229.75</v>
      </c>
      <c r="AG41" s="388"/>
      <c r="AH41" s="368">
        <f>SUM(AH42:AH55)</f>
        <v>14</v>
      </c>
      <c r="AI41" s="195">
        <f>AH41/B41</f>
        <v>1</v>
      </c>
      <c r="AJ41" s="368">
        <f>SUM(AJ42:AJ55)</f>
        <v>91</v>
      </c>
      <c r="AK41" s="368">
        <f>SUM(AK42:AK55)</f>
        <v>91</v>
      </c>
      <c r="AL41" s="378">
        <f>AK41/AJ41</f>
        <v>1</v>
      </c>
      <c r="AM41" s="369"/>
      <c r="AN41" s="375">
        <f>B41*0.3</f>
        <v>4.2</v>
      </c>
      <c r="AO41" s="391">
        <f>AH41-AN41</f>
        <v>9.8</v>
      </c>
      <c r="AP41" s="390"/>
      <c r="AQ41" s="368"/>
      <c r="AR41" s="368"/>
      <c r="AS41" s="368">
        <f t="shared" ref="AS41:BB41" si="12">SUM(AS42:AS55)</f>
        <v>20413</v>
      </c>
      <c r="AT41" s="368">
        <f t="shared" si="12"/>
        <v>11273</v>
      </c>
      <c r="AU41" s="368">
        <f t="shared" si="12"/>
        <v>1645</v>
      </c>
      <c r="AV41" s="368">
        <f t="shared" si="12"/>
        <v>0</v>
      </c>
      <c r="AW41" s="368">
        <f t="shared" si="12"/>
        <v>2545</v>
      </c>
      <c r="AX41" s="368">
        <f t="shared" si="12"/>
        <v>0</v>
      </c>
      <c r="AY41" s="368">
        <f t="shared" si="12"/>
        <v>1300</v>
      </c>
      <c r="AZ41" s="368">
        <f t="shared" si="12"/>
        <v>3650</v>
      </c>
      <c r="BA41" s="368">
        <f t="shared" si="12"/>
        <v>0</v>
      </c>
      <c r="BB41" s="368">
        <f t="shared" si="12"/>
        <v>0</v>
      </c>
      <c r="BC41" s="390"/>
      <c r="BD41" s="390"/>
      <c r="BE41" s="390"/>
      <c r="BF41" s="390"/>
      <c r="BG41" s="390"/>
      <c r="BH41" s="390"/>
      <c r="BI41" s="390"/>
      <c r="BJ41" s="368"/>
      <c r="BK41" s="368"/>
      <c r="BL41" s="368"/>
      <c r="BM41" s="390"/>
      <c r="BN41" s="390"/>
      <c r="BO41" s="369"/>
    </row>
    <row r="42" ht="42" customHeight="1" spans="1:67">
      <c r="A42" s="370">
        <f>储备!A23</f>
        <v>7</v>
      </c>
      <c r="B42" s="370">
        <f>储备!B23</f>
        <v>1</v>
      </c>
      <c r="C42" s="370" t="str">
        <f>储备!C23</f>
        <v>阿合奇县</v>
      </c>
      <c r="D42" s="370">
        <f>储备!D23</f>
        <v>1</v>
      </c>
      <c r="E42" s="370">
        <f>储备!E23</f>
        <v>1400</v>
      </c>
      <c r="F42" s="370" t="str">
        <f>储备!F23</f>
        <v>阿合奇县马场阿克巴夏特渠首及渠道改扩建工程</v>
      </c>
      <c r="G42" s="370" t="str">
        <f>储备!G23</f>
        <v>新建渠首1座，改扩建渠道约5.5公里</v>
      </c>
      <c r="H42" s="370">
        <f>储备!H23</f>
        <v>2900</v>
      </c>
      <c r="I42" s="370">
        <f>储备!I23</f>
        <v>0</v>
      </c>
      <c r="J42" s="370">
        <f>储备!J23</f>
        <v>1000</v>
      </c>
      <c r="K42" s="370">
        <f>储备!K23</f>
        <v>0</v>
      </c>
      <c r="L42" s="370">
        <f>储备!L23</f>
        <v>0</v>
      </c>
      <c r="M42" s="370">
        <f>储备!M23</f>
        <v>0</v>
      </c>
      <c r="N42" s="370">
        <f>储备!N23</f>
        <v>0</v>
      </c>
      <c r="O42" s="370">
        <f>储备!O23</f>
        <v>1</v>
      </c>
      <c r="P42" s="370">
        <f>储备!P23</f>
        <v>0</v>
      </c>
      <c r="Q42" s="370">
        <f>储备!Q23</f>
        <v>1</v>
      </c>
      <c r="R42" s="370">
        <f>储备!R23</f>
        <v>0</v>
      </c>
      <c r="S42" s="370">
        <f>储备!T23</f>
        <v>0</v>
      </c>
      <c r="T42" s="370">
        <f>储备!V23</f>
        <v>1</v>
      </c>
      <c r="U42" s="370">
        <f>储备!W23</f>
        <v>1000</v>
      </c>
      <c r="V42" s="370">
        <f>储备!X23</f>
        <v>1000</v>
      </c>
      <c r="W42" s="370">
        <f>储备!Y23</f>
        <v>0</v>
      </c>
      <c r="X42" s="370">
        <f>储备!Z23</f>
        <v>1000</v>
      </c>
      <c r="Y42" s="370">
        <f>储备!AA23</f>
        <v>400</v>
      </c>
      <c r="Z42" s="381">
        <f>储备!AB23</f>
        <v>0.4</v>
      </c>
      <c r="AA42" s="370">
        <f>储备!AC23</f>
        <v>0</v>
      </c>
      <c r="AB42" s="370">
        <f>储备!AD23</f>
        <v>1</v>
      </c>
      <c r="AC42" s="370">
        <f>储备!AE23</f>
        <v>0</v>
      </c>
      <c r="AD42" s="370">
        <f>储备!AF23</f>
        <v>0</v>
      </c>
      <c r="AE42" s="370">
        <f>储备!AG23</f>
        <v>750</v>
      </c>
      <c r="AF42" s="370">
        <f>储备!AH23</f>
        <v>-350</v>
      </c>
      <c r="AG42" s="389">
        <f>储备!AI23</f>
        <v>44818</v>
      </c>
      <c r="AH42" s="370">
        <f>储备!AJ23</f>
        <v>1</v>
      </c>
      <c r="AI42" s="370">
        <f>储备!AK23</f>
        <v>0</v>
      </c>
      <c r="AJ42" s="370">
        <f>储备!AL23</f>
        <v>0</v>
      </c>
      <c r="AK42" s="370">
        <f>储备!AM23</f>
        <v>0</v>
      </c>
      <c r="AL42" s="370" t="e">
        <f>储备!AN23</f>
        <v>#DIV/0!</v>
      </c>
      <c r="AM42" s="370">
        <f>储备!AO23</f>
        <v>0</v>
      </c>
      <c r="AN42" s="370">
        <f>储备!AP23</f>
        <v>0</v>
      </c>
      <c r="AO42" s="370">
        <f>储备!AQ23</f>
        <v>0</v>
      </c>
      <c r="AP42" s="370" t="str">
        <f>储备!AR23</f>
        <v>8.15日开标，部分单位招标文件缺少印章，已流标。计划重新发布招标公告</v>
      </c>
      <c r="AQ42" s="370">
        <f>储备!AS23</f>
        <v>0</v>
      </c>
      <c r="AR42" s="370">
        <f>储备!AT23</f>
        <v>0</v>
      </c>
      <c r="AS42" s="370">
        <f>储备!AU23</f>
        <v>1000</v>
      </c>
      <c r="AT42" s="370">
        <f>储备!AV23</f>
        <v>0</v>
      </c>
      <c r="AU42" s="370">
        <f>储备!AW23</f>
        <v>0</v>
      </c>
      <c r="AV42" s="370">
        <f>储备!AX23</f>
        <v>0</v>
      </c>
      <c r="AW42" s="370">
        <f>储备!AY23</f>
        <v>1000</v>
      </c>
      <c r="AX42" s="370">
        <f>储备!AZ23</f>
        <v>0</v>
      </c>
      <c r="AY42" s="370">
        <f>储备!BA23</f>
        <v>0</v>
      </c>
      <c r="AZ42" s="370">
        <f>储备!BB23</f>
        <v>0</v>
      </c>
      <c r="BA42" s="370">
        <f>储备!BC23</f>
        <v>0</v>
      </c>
      <c r="BB42" s="370">
        <f>储备!BD23</f>
        <v>0</v>
      </c>
      <c r="BC42" s="370" t="str">
        <f>储备!BE23</f>
        <v>水利专班</v>
      </c>
      <c r="BD42" s="370" t="str">
        <f>储备!BF23</f>
        <v>州水利局</v>
      </c>
      <c r="BE42" s="370" t="str">
        <f>储备!BG23</f>
        <v>邹健</v>
      </c>
      <c r="BF42" s="370" t="str">
        <f>储备!BH23</f>
        <v>阿合奇县</v>
      </c>
      <c r="BG42" s="370" t="str">
        <f>储备!BI23</f>
        <v>窦亮</v>
      </c>
      <c r="BH42" s="370" t="str">
        <f>储备!BJ23</f>
        <v>阿合奇县水利局</v>
      </c>
      <c r="BI42" s="370" t="str">
        <f>储备!BK23</f>
        <v>彭新辉</v>
      </c>
      <c r="BJ42" s="370">
        <f>储备!BL23</f>
        <v>18809083200</v>
      </c>
      <c r="BK42" s="370">
        <f>储备!BM23</f>
        <v>0</v>
      </c>
      <c r="BL42" s="370">
        <f>储备!BN23</f>
        <v>0</v>
      </c>
      <c r="BM42" s="370" t="str">
        <f>储备!BO23</f>
        <v>马场</v>
      </c>
      <c r="BN42" s="370" t="str">
        <f>储备!BP23</f>
        <v>阿克巴夏特村</v>
      </c>
      <c r="BO42" s="370" t="str">
        <f>储备!BQ23</f>
        <v>9月19日投资减少1900万元</v>
      </c>
    </row>
    <row r="43" ht="42" customHeight="1" spans="1:67">
      <c r="A43" s="370">
        <f>储备!A51</f>
        <v>33</v>
      </c>
      <c r="B43" s="370">
        <f>储备!B51</f>
        <v>1</v>
      </c>
      <c r="C43" s="370" t="str">
        <f>储备!C51</f>
        <v>阿合奇县</v>
      </c>
      <c r="D43" s="370">
        <f>储备!D51</f>
        <v>1</v>
      </c>
      <c r="E43" s="370">
        <f>储备!E51</f>
        <v>504</v>
      </c>
      <c r="F43" s="370" t="str">
        <f>储备!F51</f>
        <v>阿合奇县阿合奇镇佳朗奇冬吾孜都克人工饲草料基地建设项目</v>
      </c>
      <c r="G43" s="370" t="str">
        <f>储备!G51</f>
        <v>在冬吾孜都克平整1000亩土地，配套斗渠、农渠6.25公里</v>
      </c>
      <c r="H43" s="370">
        <f>储备!H51</f>
        <v>545</v>
      </c>
      <c r="I43" s="370">
        <f>储备!I51</f>
        <v>0</v>
      </c>
      <c r="J43" s="370">
        <f>储备!J51</f>
        <v>545</v>
      </c>
      <c r="K43" s="370">
        <f>储备!K51</f>
        <v>1</v>
      </c>
      <c r="L43" s="370">
        <f>储备!L51</f>
        <v>1</v>
      </c>
      <c r="M43" s="370">
        <f>储备!M51</f>
        <v>1</v>
      </c>
      <c r="N43" s="370">
        <f>储备!N51</f>
        <v>1</v>
      </c>
      <c r="O43" s="370">
        <f>储备!O51</f>
        <v>1</v>
      </c>
      <c r="P43" s="370">
        <f>储备!P51</f>
        <v>0</v>
      </c>
      <c r="Q43" s="370">
        <f>储备!Q51</f>
        <v>1</v>
      </c>
      <c r="R43" s="370">
        <f>储备!R51</f>
        <v>0</v>
      </c>
      <c r="S43" s="370">
        <f>储备!T51</f>
        <v>0</v>
      </c>
      <c r="T43" s="370">
        <f>储备!V51</f>
        <v>1</v>
      </c>
      <c r="U43" s="370">
        <f>储备!W51</f>
        <v>545</v>
      </c>
      <c r="V43" s="370">
        <f>储备!X51</f>
        <v>545</v>
      </c>
      <c r="W43" s="370">
        <f>储备!Y51</f>
        <v>0</v>
      </c>
      <c r="X43" s="370">
        <f>储备!Z51</f>
        <v>545</v>
      </c>
      <c r="Y43" s="370">
        <f>储备!AA51</f>
        <v>510</v>
      </c>
      <c r="Z43" s="381">
        <f>储备!AB51</f>
        <v>0.935779816513762</v>
      </c>
      <c r="AA43" s="370">
        <f>储备!AC51</f>
        <v>200</v>
      </c>
      <c r="AB43" s="370">
        <f>储备!AD51</f>
        <v>0</v>
      </c>
      <c r="AC43" s="370">
        <f>储备!AE51</f>
        <v>0</v>
      </c>
      <c r="AD43" s="370">
        <f>储备!AF51</f>
        <v>0</v>
      </c>
      <c r="AE43" s="370">
        <f>储备!AG51</f>
        <v>408.75</v>
      </c>
      <c r="AF43" s="370">
        <f>储备!AH51</f>
        <v>101.25</v>
      </c>
      <c r="AG43" s="389">
        <f>储备!AI51</f>
        <v>44727</v>
      </c>
      <c r="AH43" s="370">
        <f>储备!AJ51</f>
        <v>1</v>
      </c>
      <c r="AI43" s="370">
        <f>储备!AK51</f>
        <v>0</v>
      </c>
      <c r="AJ43" s="370">
        <f>储备!AL51</f>
        <v>15</v>
      </c>
      <c r="AK43" s="370">
        <f>储备!AM51</f>
        <v>15</v>
      </c>
      <c r="AL43" s="370">
        <f>储备!AN51</f>
        <v>1</v>
      </c>
      <c r="AM43" s="370">
        <f>储备!AO51</f>
        <v>0</v>
      </c>
      <c r="AN43" s="370">
        <f>储备!AP51</f>
        <v>0</v>
      </c>
      <c r="AO43" s="370">
        <f>储备!AQ51</f>
        <v>0</v>
      </c>
      <c r="AP43" s="370" t="str">
        <f>储备!AR51</f>
        <v>固投部分不足500万</v>
      </c>
      <c r="AQ43" s="370">
        <f>储备!AS51</f>
        <v>0</v>
      </c>
      <c r="AR43" s="370">
        <f>储备!AT51</f>
        <v>0</v>
      </c>
      <c r="AS43" s="370">
        <f>储备!AU51</f>
        <v>545</v>
      </c>
      <c r="AT43" s="370">
        <f>储备!AV51</f>
        <v>0</v>
      </c>
      <c r="AU43" s="370">
        <f>储备!AW51</f>
        <v>0</v>
      </c>
      <c r="AV43" s="370">
        <f>储备!AX51</f>
        <v>0</v>
      </c>
      <c r="AW43" s="370">
        <f>储备!AY51</f>
        <v>545</v>
      </c>
      <c r="AX43" s="370">
        <f>储备!AZ51</f>
        <v>0</v>
      </c>
      <c r="AY43" s="370">
        <f>储备!BA51</f>
        <v>0</v>
      </c>
      <c r="AZ43" s="370">
        <f>储备!BB51</f>
        <v>0</v>
      </c>
      <c r="BA43" s="370">
        <f>储备!BC51</f>
        <v>0</v>
      </c>
      <c r="BB43" s="370">
        <f>储备!BD51</f>
        <v>0</v>
      </c>
      <c r="BC43" s="370" t="str">
        <f>储备!BE51</f>
        <v>乡村振兴专班</v>
      </c>
      <c r="BD43" s="370" t="str">
        <f>储备!BF51</f>
        <v>州农业农村局</v>
      </c>
      <c r="BE43" s="370" t="str">
        <f>储备!BG51</f>
        <v>权良智</v>
      </c>
      <c r="BF43" s="370" t="str">
        <f>储备!BH51</f>
        <v>阿合奇县</v>
      </c>
      <c r="BG43" s="370" t="str">
        <f>储备!BI51</f>
        <v>窦亮</v>
      </c>
      <c r="BH43" s="370" t="str">
        <f>储备!BJ51</f>
        <v>阿合奇县农业农村局</v>
      </c>
      <c r="BI43" s="370" t="str">
        <f>储备!BK51</f>
        <v>胡栓</v>
      </c>
      <c r="BJ43" s="370">
        <f>储备!BL51</f>
        <v>15292550575</v>
      </c>
      <c r="BK43" s="370">
        <f>储备!BM51</f>
        <v>0</v>
      </c>
      <c r="BL43" s="370">
        <f>储备!BN51</f>
        <v>0</v>
      </c>
      <c r="BM43" s="370" t="str">
        <f>储备!BO51</f>
        <v>阿合奇镇</v>
      </c>
      <c r="BN43" s="370" t="str">
        <f>储备!BP51</f>
        <v>佳朗奇村</v>
      </c>
      <c r="BO43" s="370" t="str">
        <f>储备!BQ51</f>
        <v>4.20日调整</v>
      </c>
    </row>
    <row r="44" ht="42" customHeight="1" spans="1:67">
      <c r="A44" s="370">
        <f>新建!A137</f>
        <v>108</v>
      </c>
      <c r="B44" s="370">
        <f>新建!B137</f>
        <v>1</v>
      </c>
      <c r="C44" s="370" t="str">
        <f>新建!C137</f>
        <v>阿合奇县</v>
      </c>
      <c r="D44" s="370">
        <f>新建!D137</f>
        <v>1</v>
      </c>
      <c r="E44" s="370">
        <f>新建!E137</f>
        <v>650</v>
      </c>
      <c r="F44" s="370" t="str">
        <f>新建!F137</f>
        <v>阿合奇县技工学校农牧民培训实训基地建设项目</v>
      </c>
      <c r="G44" s="370" t="str">
        <f>新建!G137</f>
        <v>实训厂房面积为3062.2平方米</v>
      </c>
      <c r="H44" s="370">
        <f>新建!H137</f>
        <v>650</v>
      </c>
      <c r="I44" s="370">
        <f>新建!I137</f>
        <v>0</v>
      </c>
      <c r="J44" s="370">
        <f>新建!J137</f>
        <v>500</v>
      </c>
      <c r="K44" s="370">
        <f>新建!K137</f>
        <v>1</v>
      </c>
      <c r="L44" s="370">
        <f>新建!L137</f>
        <v>1</v>
      </c>
      <c r="M44" s="370">
        <f>新建!M137</f>
        <v>1</v>
      </c>
      <c r="N44" s="370">
        <f>新建!N137</f>
        <v>1</v>
      </c>
      <c r="O44" s="370">
        <f>新建!O137</f>
        <v>1</v>
      </c>
      <c r="P44" s="370">
        <f>新建!P137</f>
        <v>0</v>
      </c>
      <c r="Q44" s="370">
        <f>新建!Q137</f>
        <v>1</v>
      </c>
      <c r="R44" s="370">
        <f>新建!R137</f>
        <v>0</v>
      </c>
      <c r="S44" s="370">
        <f>新建!T137</f>
        <v>0</v>
      </c>
      <c r="T44" s="370">
        <f>新建!V137</f>
        <v>1</v>
      </c>
      <c r="U44" s="370">
        <f>新建!W137</f>
        <v>500</v>
      </c>
      <c r="V44" s="370">
        <f>新建!X137</f>
        <v>500</v>
      </c>
      <c r="W44" s="370">
        <f>新建!Y137</f>
        <v>0</v>
      </c>
      <c r="X44" s="370">
        <f>新建!Z137</f>
        <v>500</v>
      </c>
      <c r="Y44" s="370">
        <f>新建!AA137</f>
        <v>500</v>
      </c>
      <c r="Z44" s="381">
        <f>新建!AB137</f>
        <v>1</v>
      </c>
      <c r="AA44" s="370">
        <f>新建!AC137</f>
        <v>500</v>
      </c>
      <c r="AB44" s="370">
        <f>新建!AD137</f>
        <v>1</v>
      </c>
      <c r="AC44" s="370">
        <f>新建!AE137</f>
        <v>246</v>
      </c>
      <c r="AD44" s="370">
        <f>新建!AF137</f>
        <v>0</v>
      </c>
      <c r="AE44" s="370">
        <f>新建!AG137</f>
        <v>375</v>
      </c>
      <c r="AF44" s="370">
        <f>新建!AH137</f>
        <v>125</v>
      </c>
      <c r="AG44" s="389">
        <f>新建!AI137</f>
        <v>44652</v>
      </c>
      <c r="AH44" s="370">
        <f>新建!AJ137</f>
        <v>1</v>
      </c>
      <c r="AI44" s="370">
        <f>新建!AK137</f>
        <v>0</v>
      </c>
      <c r="AJ44" s="370">
        <f>新建!AL137</f>
        <v>15</v>
      </c>
      <c r="AK44" s="370">
        <f>新建!AM137</f>
        <v>15</v>
      </c>
      <c r="AL44" s="370">
        <f>新建!AN137</f>
        <v>1</v>
      </c>
      <c r="AM44" s="370" t="str">
        <f>新建!AO137</f>
        <v>已完工</v>
      </c>
      <c r="AN44" s="370">
        <f>新建!AP137</f>
        <v>0</v>
      </c>
      <c r="AO44" s="370">
        <f>新建!AQ137</f>
        <v>0</v>
      </c>
      <c r="AP44" s="370">
        <f>新建!AR137</f>
        <v>0</v>
      </c>
      <c r="AQ44" s="370">
        <f>新建!AS137</f>
        <v>0</v>
      </c>
      <c r="AR44" s="370">
        <f>新建!AT137</f>
        <v>0</v>
      </c>
      <c r="AS44" s="370">
        <f>新建!AU137</f>
        <v>500</v>
      </c>
      <c r="AT44" s="370">
        <f>新建!AV137</f>
        <v>0</v>
      </c>
      <c r="AU44" s="370">
        <f>新建!AW137</f>
        <v>0</v>
      </c>
      <c r="AV44" s="370">
        <f>新建!AX137</f>
        <v>0</v>
      </c>
      <c r="AW44" s="370">
        <f>新建!AY137</f>
        <v>500</v>
      </c>
      <c r="AX44" s="370">
        <f>新建!AZ137</f>
        <v>0</v>
      </c>
      <c r="AY44" s="370">
        <f>新建!BA137</f>
        <v>0</v>
      </c>
      <c r="AZ44" s="370">
        <f>新建!BB137</f>
        <v>0</v>
      </c>
      <c r="BA44" s="370">
        <f>新建!BC137</f>
        <v>0</v>
      </c>
      <c r="BB44" s="370">
        <f>新建!BD137</f>
        <v>0</v>
      </c>
      <c r="BC44" s="370" t="str">
        <f>新建!BF137</f>
        <v>住房和城乡建设专班</v>
      </c>
      <c r="BD44" s="370" t="str">
        <f>新建!BG137</f>
        <v>州人社局</v>
      </c>
      <c r="BE44" s="370" t="str">
        <f>新建!BH137</f>
        <v>胡敬之</v>
      </c>
      <c r="BF44" s="370" t="str">
        <f>新建!BI137</f>
        <v>阿合奇县</v>
      </c>
      <c r="BG44" s="370" t="str">
        <f>新建!BJ137</f>
        <v>窦亮</v>
      </c>
      <c r="BH44" s="370" t="str">
        <f>新建!BK137</f>
        <v>阿合奇县农业农村局</v>
      </c>
      <c r="BI44" s="370" t="str">
        <f>新建!BL137</f>
        <v>胡栓</v>
      </c>
      <c r="BJ44" s="370">
        <f>新建!BM137</f>
        <v>15292550575</v>
      </c>
      <c r="BK44" s="370" t="str">
        <f>新建!BN137</f>
        <v>河南省城控建工集团，李登辉</v>
      </c>
      <c r="BL44" s="370">
        <f>新建!BO137</f>
        <v>13579101018</v>
      </c>
      <c r="BM44" s="370" t="str">
        <f>新建!BP137</f>
        <v>阿合奇镇</v>
      </c>
      <c r="BN44" s="370" t="str">
        <f>新建!BQ137</f>
        <v>吾曲村</v>
      </c>
      <c r="BO44" s="370" t="str">
        <f>新建!BR137</f>
        <v>4.20日调整</v>
      </c>
    </row>
    <row r="45" ht="42" customHeight="1" spans="1:67">
      <c r="A45" s="370">
        <f>储备!A67</f>
        <v>47</v>
      </c>
      <c r="B45" s="370">
        <f>储备!B67</f>
        <v>1</v>
      </c>
      <c r="C45" s="370" t="str">
        <f>储备!C67</f>
        <v>阿合奇县</v>
      </c>
      <c r="D45" s="370">
        <f>储备!D67</f>
        <v>1</v>
      </c>
      <c r="E45" s="370">
        <f>储备!E67</f>
        <v>3650</v>
      </c>
      <c r="F45" s="370" t="str">
        <f>储备!F67</f>
        <v>阿合奇县人工饲草料基地建设项目</v>
      </c>
      <c r="G45" s="370" t="str">
        <f>储备!G67</f>
        <v>平整土地约6000亩，建设支渠、斗渠、农渠、灌溉管道、生产道路及相关配套设施</v>
      </c>
      <c r="H45" s="370">
        <f>储备!H67</f>
        <v>3800</v>
      </c>
      <c r="I45" s="370">
        <f>储备!I67</f>
        <v>0</v>
      </c>
      <c r="J45" s="370">
        <f>储备!J67</f>
        <v>3650</v>
      </c>
      <c r="K45" s="370">
        <f>储备!K67</f>
        <v>0</v>
      </c>
      <c r="L45" s="370">
        <f>储备!L67</f>
        <v>0</v>
      </c>
      <c r="M45" s="370">
        <f>储备!M67</f>
        <v>0</v>
      </c>
      <c r="N45" s="370">
        <f>储备!N67</f>
        <v>0</v>
      </c>
      <c r="O45" s="370">
        <f>储备!O67</f>
        <v>1</v>
      </c>
      <c r="P45" s="370">
        <f>储备!P67</f>
        <v>0</v>
      </c>
      <c r="Q45" s="370">
        <f>储备!Q67</f>
        <v>1</v>
      </c>
      <c r="R45" s="370">
        <f>储备!R67</f>
        <v>0</v>
      </c>
      <c r="S45" s="370">
        <f>储备!T67</f>
        <v>0</v>
      </c>
      <c r="T45" s="370">
        <f>储备!V67</f>
        <v>1</v>
      </c>
      <c r="U45" s="370">
        <f>储备!W67</f>
        <v>3650</v>
      </c>
      <c r="V45" s="370">
        <f>储备!X67</f>
        <v>3650</v>
      </c>
      <c r="W45" s="370">
        <f>储备!Y67</f>
        <v>0</v>
      </c>
      <c r="X45" s="370">
        <f>储备!Z67</f>
        <v>3650</v>
      </c>
      <c r="Y45" s="370">
        <f>储备!AA67</f>
        <v>2800</v>
      </c>
      <c r="Z45" s="381">
        <f>储备!AB67</f>
        <v>0.767123287671233</v>
      </c>
      <c r="AA45" s="370">
        <f>储备!AC67</f>
        <v>0</v>
      </c>
      <c r="AB45" s="370">
        <f>储备!AD67</f>
        <v>1</v>
      </c>
      <c r="AC45" s="370">
        <f>储备!AE67</f>
        <v>0</v>
      </c>
      <c r="AD45" s="370">
        <f>储备!AF67</f>
        <v>0</v>
      </c>
      <c r="AE45" s="370">
        <f>储备!AG67</f>
        <v>2737.5</v>
      </c>
      <c r="AF45" s="370">
        <f>储备!AH67</f>
        <v>62.5</v>
      </c>
      <c r="AG45" s="389">
        <f>储备!AI67</f>
        <v>44713</v>
      </c>
      <c r="AH45" s="370">
        <f>储备!AJ67</f>
        <v>1</v>
      </c>
      <c r="AI45" s="370">
        <f>储备!AK67</f>
        <v>0</v>
      </c>
      <c r="AJ45" s="370">
        <f>储备!AL67</f>
        <v>0</v>
      </c>
      <c r="AK45" s="370">
        <f>储备!AM67</f>
        <v>0</v>
      </c>
      <c r="AL45" s="370" t="e">
        <f>储备!AN67</f>
        <v>#DIV/0!</v>
      </c>
      <c r="AM45" s="370">
        <f>储备!AO67</f>
        <v>0</v>
      </c>
      <c r="AN45" s="370">
        <f>储备!AP67</f>
        <v>0</v>
      </c>
      <c r="AO45" s="370">
        <f>储备!AQ67</f>
        <v>0</v>
      </c>
      <c r="AP45" s="370">
        <f>储备!AR67</f>
        <v>0</v>
      </c>
      <c r="AQ45" s="370">
        <f>储备!AS67</f>
        <v>0</v>
      </c>
      <c r="AR45" s="370">
        <f>储备!AT67</f>
        <v>0</v>
      </c>
      <c r="AS45" s="370">
        <f>储备!AU67</f>
        <v>3650</v>
      </c>
      <c r="AT45" s="370">
        <f>储备!AV67</f>
        <v>0</v>
      </c>
      <c r="AU45" s="370">
        <f>储备!AW67</f>
        <v>0</v>
      </c>
      <c r="AV45" s="370">
        <f>储备!AX67</f>
        <v>0</v>
      </c>
      <c r="AW45" s="370">
        <f>储备!AY67</f>
        <v>0</v>
      </c>
      <c r="AX45" s="370">
        <f>储备!AZ67</f>
        <v>0</v>
      </c>
      <c r="AY45" s="370">
        <f>储备!BA67</f>
        <v>0</v>
      </c>
      <c r="AZ45" s="370">
        <f>储备!BB67</f>
        <v>3650</v>
      </c>
      <c r="BA45" s="370">
        <f>储备!BC67</f>
        <v>0</v>
      </c>
      <c r="BB45" s="370">
        <f>储备!BD67</f>
        <v>0</v>
      </c>
      <c r="BC45" s="370" t="str">
        <f>储备!BE67</f>
        <v>乡村振兴专班</v>
      </c>
      <c r="BD45" s="370" t="str">
        <f>储备!BF67</f>
        <v>州林草局</v>
      </c>
      <c r="BE45" s="370" t="str">
        <f>储备!BG67</f>
        <v>刘曙伟</v>
      </c>
      <c r="BF45" s="370" t="str">
        <f>储备!BH67</f>
        <v>阿合奇县</v>
      </c>
      <c r="BG45" s="370" t="str">
        <f>储备!BI67</f>
        <v>窦亮</v>
      </c>
      <c r="BH45" s="370" t="str">
        <f>储备!BJ67</f>
        <v>阿合奇县林草局</v>
      </c>
      <c r="BI45" s="370" t="str">
        <f>储备!BK67</f>
        <v>孙敬奎</v>
      </c>
      <c r="BJ45" s="370">
        <f>储备!BL67</f>
        <v>18809085677</v>
      </c>
      <c r="BK45" s="370">
        <f>储备!BM67</f>
        <v>0</v>
      </c>
      <c r="BL45" s="370">
        <f>储备!BN67</f>
        <v>0</v>
      </c>
      <c r="BM45" s="370">
        <f>储备!BO67</f>
        <v>0</v>
      </c>
      <c r="BN45" s="370">
        <f>储备!BP67</f>
        <v>0</v>
      </c>
      <c r="BO45" s="370" t="str">
        <f>储备!BQ67</f>
        <v>7.20日调整</v>
      </c>
    </row>
    <row r="46" ht="42" customHeight="1" spans="1:67">
      <c r="A46" s="370">
        <f>储备!A99</f>
        <v>74</v>
      </c>
      <c r="B46" s="370">
        <f>储备!B99</f>
        <v>1</v>
      </c>
      <c r="C46" s="370" t="str">
        <f>储备!C99</f>
        <v>阿合奇县</v>
      </c>
      <c r="D46" s="370">
        <f>储备!D99</f>
        <v>1</v>
      </c>
      <c r="E46" s="370">
        <f>储备!E99</f>
        <v>905</v>
      </c>
      <c r="F46" s="370" t="str">
        <f>储备!F99</f>
        <v>阿合奇县同心中学室内文体活动中心建设项目</v>
      </c>
      <c r="G46" s="370" t="str">
        <f>储备!G99</f>
        <v>建筑面积2000平方米</v>
      </c>
      <c r="H46" s="370">
        <f>储备!H99</f>
        <v>905</v>
      </c>
      <c r="I46" s="370">
        <f>储备!I99</f>
        <v>0</v>
      </c>
      <c r="J46" s="370">
        <f>储备!J99</f>
        <v>905</v>
      </c>
      <c r="K46" s="370">
        <f>储备!K99</f>
        <v>1</v>
      </c>
      <c r="L46" s="370">
        <f>储备!L99</f>
        <v>1</v>
      </c>
      <c r="M46" s="370">
        <f>储备!M99</f>
        <v>1</v>
      </c>
      <c r="N46" s="370">
        <f>储备!N99</f>
        <v>1</v>
      </c>
      <c r="O46" s="370">
        <f>储备!O99</f>
        <v>1</v>
      </c>
      <c r="P46" s="370">
        <f>储备!P99</f>
        <v>0</v>
      </c>
      <c r="Q46" s="370">
        <f>储备!Q99</f>
        <v>1</v>
      </c>
      <c r="R46" s="370">
        <f>储备!R99</f>
        <v>0</v>
      </c>
      <c r="S46" s="370">
        <f>储备!T99</f>
        <v>0</v>
      </c>
      <c r="T46" s="370">
        <f>储备!V99</f>
        <v>1</v>
      </c>
      <c r="U46" s="370">
        <f>储备!W99</f>
        <v>905</v>
      </c>
      <c r="V46" s="370">
        <f>储备!X99</f>
        <v>905</v>
      </c>
      <c r="W46" s="370">
        <f>储备!Y99</f>
        <v>0</v>
      </c>
      <c r="X46" s="370">
        <f>储备!Z99</f>
        <v>905</v>
      </c>
      <c r="Y46" s="370">
        <f>储备!AA99</f>
        <v>830</v>
      </c>
      <c r="Z46" s="381">
        <f>储备!AB99</f>
        <v>0.917127071823204</v>
      </c>
      <c r="AA46" s="370">
        <f>储备!AC99</f>
        <v>500</v>
      </c>
      <c r="AB46" s="370">
        <f>储备!AD99</f>
        <v>1</v>
      </c>
      <c r="AC46" s="370">
        <f>储备!AE99</f>
        <v>433</v>
      </c>
      <c r="AD46" s="370">
        <f>储备!AF99</f>
        <v>0</v>
      </c>
      <c r="AE46" s="370">
        <f>储备!AG99</f>
        <v>678.75</v>
      </c>
      <c r="AF46" s="370">
        <f>储备!AH99</f>
        <v>151.25</v>
      </c>
      <c r="AG46" s="389">
        <f>储备!AI99</f>
        <v>44722</v>
      </c>
      <c r="AH46" s="370">
        <f>储备!AJ99</f>
        <v>1</v>
      </c>
      <c r="AI46" s="370">
        <f>储备!AK99</f>
        <v>0</v>
      </c>
      <c r="AJ46" s="370">
        <f>储备!AL99</f>
        <v>15</v>
      </c>
      <c r="AK46" s="370">
        <f>储备!AM99</f>
        <v>15</v>
      </c>
      <c r="AL46" s="370">
        <f>储备!AN99</f>
        <v>1</v>
      </c>
      <c r="AM46" s="370" t="str">
        <f>储备!AO99</f>
        <v>主体完工</v>
      </c>
      <c r="AN46" s="370">
        <f>储备!AP99</f>
        <v>0</v>
      </c>
      <c r="AO46" s="370">
        <f>储备!AQ99</f>
        <v>0</v>
      </c>
      <c r="AP46" s="370">
        <f>储备!AR99</f>
        <v>0</v>
      </c>
      <c r="AQ46" s="370">
        <f>储备!AS99</f>
        <v>0</v>
      </c>
      <c r="AR46" s="370">
        <f>储备!AT99</f>
        <v>0</v>
      </c>
      <c r="AS46" s="370">
        <f>储备!AU99</f>
        <v>905</v>
      </c>
      <c r="AT46" s="370">
        <f>储备!AV99</f>
        <v>0</v>
      </c>
      <c r="AU46" s="370">
        <f>储备!AW99</f>
        <v>905</v>
      </c>
      <c r="AV46" s="370">
        <f>储备!AX99</f>
        <v>0</v>
      </c>
      <c r="AW46" s="370">
        <f>储备!AY99</f>
        <v>0</v>
      </c>
      <c r="AX46" s="370">
        <f>储备!AZ99</f>
        <v>0</v>
      </c>
      <c r="AY46" s="370">
        <f>储备!BA99</f>
        <v>0</v>
      </c>
      <c r="AZ46" s="370">
        <f>储备!BB99</f>
        <v>0</v>
      </c>
      <c r="BA46" s="370">
        <f>储备!BC99</f>
        <v>0</v>
      </c>
      <c r="BB46" s="370">
        <f>储备!BD99</f>
        <v>0</v>
      </c>
      <c r="BC46" s="370" t="str">
        <f>储备!BE99</f>
        <v>教育专班</v>
      </c>
      <c r="BD46" s="370" t="str">
        <f>储备!BF99</f>
        <v>州教育局</v>
      </c>
      <c r="BE46" s="370" t="str">
        <f>储备!BG99</f>
        <v>阿依古丽·白仙阿里</v>
      </c>
      <c r="BF46" s="370" t="str">
        <f>储备!BH99</f>
        <v>阿合奇县</v>
      </c>
      <c r="BG46" s="370" t="str">
        <f>储备!BI99</f>
        <v>杜发成</v>
      </c>
      <c r="BH46" s="370" t="str">
        <f>储备!BJ99</f>
        <v>阿合奇县科教局</v>
      </c>
      <c r="BI46" s="370" t="str">
        <f>储备!BK99</f>
        <v>张楠</v>
      </c>
      <c r="BJ46" s="370">
        <f>储备!BL99</f>
        <v>18809081860</v>
      </c>
      <c r="BK46" s="370">
        <f>储备!BM99</f>
        <v>0</v>
      </c>
      <c r="BL46" s="370">
        <f>储备!BN99</f>
        <v>0</v>
      </c>
      <c r="BM46" s="370" t="str">
        <f>储备!BO99</f>
        <v>阿合奇镇</v>
      </c>
      <c r="BN46" s="370" t="str">
        <f>储备!BP99</f>
        <v>和平路社区</v>
      </c>
      <c r="BO46" s="370" t="str">
        <f>储备!BQ99</f>
        <v>4.20日调整</v>
      </c>
    </row>
    <row r="47" ht="42" customHeight="1" spans="1:67">
      <c r="A47" s="370">
        <f>储备!A100</f>
        <v>75</v>
      </c>
      <c r="B47" s="370">
        <f>储备!B100</f>
        <v>1</v>
      </c>
      <c r="C47" s="370" t="str">
        <f>储备!C100</f>
        <v>阿合奇县</v>
      </c>
      <c r="D47" s="370">
        <f>储备!D100</f>
        <v>1</v>
      </c>
      <c r="E47" s="370">
        <f>储备!E100</f>
        <v>500</v>
      </c>
      <c r="F47" s="370" t="str">
        <f>储备!F100</f>
        <v>克州阿合奇县同心中学运动场建设项目</v>
      </c>
      <c r="G47" s="370" t="str">
        <f>储备!G100</f>
        <v>改建室外运动场地，铺设400米塑胶跑道、足球场等，建筑面积11000平方米</v>
      </c>
      <c r="H47" s="370">
        <f>储备!H100</f>
        <v>500</v>
      </c>
      <c r="I47" s="370">
        <f>储备!I100</f>
        <v>0</v>
      </c>
      <c r="J47" s="370">
        <f>储备!J100</f>
        <v>500</v>
      </c>
      <c r="K47" s="370">
        <f>储备!K100</f>
        <v>1</v>
      </c>
      <c r="L47" s="370">
        <f>储备!L100</f>
        <v>1</v>
      </c>
      <c r="M47" s="370">
        <f>储备!M100</f>
        <v>1</v>
      </c>
      <c r="N47" s="370">
        <f>储备!N100</f>
        <v>1</v>
      </c>
      <c r="O47" s="370">
        <f>储备!O100</f>
        <v>1</v>
      </c>
      <c r="P47" s="370">
        <f>储备!P100</f>
        <v>0</v>
      </c>
      <c r="Q47" s="370">
        <f>储备!Q100</f>
        <v>1</v>
      </c>
      <c r="R47" s="370">
        <f>储备!R100</f>
        <v>0</v>
      </c>
      <c r="S47" s="370">
        <f>储备!T100</f>
        <v>0</v>
      </c>
      <c r="T47" s="370">
        <f>储备!V100</f>
        <v>1</v>
      </c>
      <c r="U47" s="370">
        <f>储备!W100</f>
        <v>500</v>
      </c>
      <c r="V47" s="370">
        <f>储备!X100</f>
        <v>500</v>
      </c>
      <c r="W47" s="370">
        <f>储备!Y100</f>
        <v>0</v>
      </c>
      <c r="X47" s="370">
        <f>储备!Z100</f>
        <v>500</v>
      </c>
      <c r="Y47" s="370">
        <f>储备!AA100</f>
        <v>500</v>
      </c>
      <c r="Z47" s="381">
        <f>储备!AB100</f>
        <v>1</v>
      </c>
      <c r="AA47" s="370">
        <f>储备!AC100</f>
        <v>500</v>
      </c>
      <c r="AB47" s="370">
        <f>储备!AD100</f>
        <v>1</v>
      </c>
      <c r="AC47" s="370">
        <f>储备!AE100</f>
        <v>221</v>
      </c>
      <c r="AD47" s="370">
        <f>储备!AF100</f>
        <v>0</v>
      </c>
      <c r="AE47" s="370">
        <f>储备!AG100</f>
        <v>375</v>
      </c>
      <c r="AF47" s="370">
        <f>储备!AH100</f>
        <v>125</v>
      </c>
      <c r="AG47" s="389">
        <f>储备!AI100</f>
        <v>44706</v>
      </c>
      <c r="AH47" s="370">
        <f>储备!AJ100</f>
        <v>1</v>
      </c>
      <c r="AI47" s="370">
        <f>储备!AK100</f>
        <v>0</v>
      </c>
      <c r="AJ47" s="370">
        <f>储备!AL100</f>
        <v>10</v>
      </c>
      <c r="AK47" s="370">
        <f>储备!AM100</f>
        <v>10</v>
      </c>
      <c r="AL47" s="370">
        <f>储备!AN100</f>
        <v>1</v>
      </c>
      <c r="AM47" s="370" t="str">
        <f>储备!AO100</f>
        <v>已完工</v>
      </c>
      <c r="AN47" s="370">
        <f>储备!AP100</f>
        <v>0</v>
      </c>
      <c r="AO47" s="370">
        <f>储备!AQ100</f>
        <v>0</v>
      </c>
      <c r="AP47" s="370">
        <f>储备!AR100</f>
        <v>0</v>
      </c>
      <c r="AQ47" s="370">
        <f>储备!AS100</f>
        <v>0</v>
      </c>
      <c r="AR47" s="370">
        <f>储备!AT100</f>
        <v>0</v>
      </c>
      <c r="AS47" s="370">
        <f>储备!AU100</f>
        <v>500</v>
      </c>
      <c r="AT47" s="370">
        <f>储备!AV100</f>
        <v>500</v>
      </c>
      <c r="AU47" s="370">
        <f>储备!AW100</f>
        <v>0</v>
      </c>
      <c r="AV47" s="370">
        <f>储备!AX100</f>
        <v>0</v>
      </c>
      <c r="AW47" s="370">
        <f>储备!AY100</f>
        <v>0</v>
      </c>
      <c r="AX47" s="370">
        <f>储备!AZ100</f>
        <v>0</v>
      </c>
      <c r="AY47" s="370">
        <f>储备!BA100</f>
        <v>0</v>
      </c>
      <c r="AZ47" s="370">
        <f>储备!BB100</f>
        <v>0</v>
      </c>
      <c r="BA47" s="370">
        <f>储备!BC100</f>
        <v>0</v>
      </c>
      <c r="BB47" s="370">
        <f>储备!BD100</f>
        <v>0</v>
      </c>
      <c r="BC47" s="370" t="str">
        <f>储备!BE100</f>
        <v>教育专班</v>
      </c>
      <c r="BD47" s="370" t="str">
        <f>储备!BF100</f>
        <v>州教育局</v>
      </c>
      <c r="BE47" s="370" t="str">
        <f>储备!BG100</f>
        <v>阿依古丽·白仙阿里</v>
      </c>
      <c r="BF47" s="370" t="str">
        <f>储备!BH100</f>
        <v>阿合奇县</v>
      </c>
      <c r="BG47" s="370" t="str">
        <f>储备!BI100</f>
        <v>杜发成</v>
      </c>
      <c r="BH47" s="370" t="str">
        <f>储备!BJ100</f>
        <v>阿合奇县科教局</v>
      </c>
      <c r="BI47" s="370" t="str">
        <f>储备!BK100</f>
        <v>张楠</v>
      </c>
      <c r="BJ47" s="370">
        <f>储备!BL100</f>
        <v>18809081860</v>
      </c>
      <c r="BK47" s="370">
        <f>储备!BM100</f>
        <v>0</v>
      </c>
      <c r="BL47" s="370">
        <f>储备!BN100</f>
        <v>0</v>
      </c>
      <c r="BM47" s="370" t="str">
        <f>储备!BO100</f>
        <v>阿合奇镇</v>
      </c>
      <c r="BN47" s="370" t="str">
        <f>储备!BP100</f>
        <v>和平路社区</v>
      </c>
      <c r="BO47" s="370" t="str">
        <f>储备!BQ100</f>
        <v>2022年申报中央预算内项目</v>
      </c>
    </row>
    <row r="48" ht="42" customHeight="1" spans="1:67">
      <c r="A48" s="370">
        <f>储备!A101</f>
        <v>76</v>
      </c>
      <c r="B48" s="370">
        <f>储备!B101</f>
        <v>1</v>
      </c>
      <c r="C48" s="370" t="str">
        <f>储备!C101</f>
        <v>阿合奇县</v>
      </c>
      <c r="D48" s="370">
        <f>储备!D101</f>
        <v>1</v>
      </c>
      <c r="E48" s="370">
        <f>储备!E101</f>
        <v>1000</v>
      </c>
      <c r="F48" s="370" t="str">
        <f>储备!F101</f>
        <v>阿合奇县库兰萨日克乡中心小学综合楼及配套设施建设项目</v>
      </c>
      <c r="G48" s="370" t="str">
        <f>储备!G101</f>
        <v>新建功能室、教室、多媒体教室卫生间等约4000平方米</v>
      </c>
      <c r="H48" s="370">
        <f>储备!H101</f>
        <v>1000</v>
      </c>
      <c r="I48" s="370">
        <f>储备!I101</f>
        <v>0</v>
      </c>
      <c r="J48" s="370">
        <f>储备!J101</f>
        <v>1000</v>
      </c>
      <c r="K48" s="370">
        <f>储备!K101</f>
        <v>1</v>
      </c>
      <c r="L48" s="370">
        <f>储备!L101</f>
        <v>1</v>
      </c>
      <c r="M48" s="370">
        <f>储备!M101</f>
        <v>1</v>
      </c>
      <c r="N48" s="370">
        <f>储备!N101</f>
        <v>1</v>
      </c>
      <c r="O48" s="370">
        <f>储备!O101</f>
        <v>1</v>
      </c>
      <c r="P48" s="370">
        <f>储备!P101</f>
        <v>0</v>
      </c>
      <c r="Q48" s="370">
        <f>储备!Q101</f>
        <v>1</v>
      </c>
      <c r="R48" s="370">
        <f>储备!R101</f>
        <v>0</v>
      </c>
      <c r="S48" s="370">
        <f>储备!T101</f>
        <v>0</v>
      </c>
      <c r="T48" s="370">
        <f>储备!V101</f>
        <v>1</v>
      </c>
      <c r="U48" s="370">
        <f>储备!W101</f>
        <v>1000</v>
      </c>
      <c r="V48" s="370">
        <f>储备!X101</f>
        <v>1000</v>
      </c>
      <c r="W48" s="370">
        <f>储备!Y101</f>
        <v>0</v>
      </c>
      <c r="X48" s="370">
        <f>储备!Z101</f>
        <v>1000</v>
      </c>
      <c r="Y48" s="370">
        <f>储备!AA101</f>
        <v>850</v>
      </c>
      <c r="Z48" s="381">
        <f>储备!AB101</f>
        <v>0.85</v>
      </c>
      <c r="AA48" s="370">
        <f>储备!AC101</f>
        <v>500</v>
      </c>
      <c r="AB48" s="370">
        <f>储备!AD101</f>
        <v>1</v>
      </c>
      <c r="AC48" s="370">
        <f>储备!AE101</f>
        <v>474</v>
      </c>
      <c r="AD48" s="370">
        <f>储备!AF101</f>
        <v>0</v>
      </c>
      <c r="AE48" s="370">
        <f>储备!AG101</f>
        <v>750</v>
      </c>
      <c r="AF48" s="370">
        <f>储备!AH101</f>
        <v>100</v>
      </c>
      <c r="AG48" s="389">
        <f>储备!AI101</f>
        <v>44722</v>
      </c>
      <c r="AH48" s="370">
        <f>储备!AJ101</f>
        <v>1</v>
      </c>
      <c r="AI48" s="370">
        <f>储备!AK101</f>
        <v>0</v>
      </c>
      <c r="AJ48" s="370">
        <f>储备!AL101</f>
        <v>16</v>
      </c>
      <c r="AK48" s="370">
        <f>储备!AM101</f>
        <v>16</v>
      </c>
      <c r="AL48" s="370">
        <f>储备!AN101</f>
        <v>1</v>
      </c>
      <c r="AM48" s="370" t="str">
        <f>储备!AO101</f>
        <v>主体完工</v>
      </c>
      <c r="AN48" s="370">
        <f>储备!AP101</f>
        <v>0</v>
      </c>
      <c r="AO48" s="370">
        <f>储备!AQ101</f>
        <v>0</v>
      </c>
      <c r="AP48" s="370">
        <f>储备!AR101</f>
        <v>0</v>
      </c>
      <c r="AQ48" s="370">
        <f>储备!AS101</f>
        <v>0</v>
      </c>
      <c r="AR48" s="370">
        <f>储备!AT101</f>
        <v>0</v>
      </c>
      <c r="AS48" s="370">
        <f>储备!AU101</f>
        <v>1000</v>
      </c>
      <c r="AT48" s="370">
        <f>储备!AV101</f>
        <v>1000</v>
      </c>
      <c r="AU48" s="370">
        <f>储备!AW101</f>
        <v>0</v>
      </c>
      <c r="AV48" s="370">
        <f>储备!AX101</f>
        <v>0</v>
      </c>
      <c r="AW48" s="370">
        <f>储备!AY101</f>
        <v>0</v>
      </c>
      <c r="AX48" s="370">
        <f>储备!AZ101</f>
        <v>0</v>
      </c>
      <c r="AY48" s="370">
        <f>储备!BA101</f>
        <v>0</v>
      </c>
      <c r="AZ48" s="370">
        <f>储备!BB101</f>
        <v>0</v>
      </c>
      <c r="BA48" s="370">
        <f>储备!BC101</f>
        <v>0</v>
      </c>
      <c r="BB48" s="370">
        <f>储备!BD101</f>
        <v>0</v>
      </c>
      <c r="BC48" s="370" t="str">
        <f>储备!BE101</f>
        <v>教育专班</v>
      </c>
      <c r="BD48" s="370" t="str">
        <f>储备!BF101</f>
        <v>州教育局</v>
      </c>
      <c r="BE48" s="370" t="str">
        <f>储备!BG101</f>
        <v>阿依古丽·白仙阿里</v>
      </c>
      <c r="BF48" s="370" t="str">
        <f>储备!BH101</f>
        <v>阿合奇县</v>
      </c>
      <c r="BG48" s="370" t="str">
        <f>储备!BI101</f>
        <v>杜发成</v>
      </c>
      <c r="BH48" s="370" t="str">
        <f>储备!BJ101</f>
        <v>阿合奇县科教局</v>
      </c>
      <c r="BI48" s="370" t="str">
        <f>储备!BK101</f>
        <v>张楠</v>
      </c>
      <c r="BJ48" s="370">
        <f>储备!BL101</f>
        <v>18809081860</v>
      </c>
      <c r="BK48" s="370">
        <f>储备!BM101</f>
        <v>0</v>
      </c>
      <c r="BL48" s="370">
        <f>储备!BN101</f>
        <v>0</v>
      </c>
      <c r="BM48" s="370" t="str">
        <f>储备!BO101</f>
        <v>库兰萨日克乡</v>
      </c>
      <c r="BN48" s="370" t="str">
        <f>储备!BP101</f>
        <v>吉勒得斯村</v>
      </c>
      <c r="BO48" s="370" t="str">
        <f>储备!BQ101</f>
        <v>2022年申报中央预算内项目</v>
      </c>
    </row>
    <row r="49" ht="42" customHeight="1" spans="1:67">
      <c r="A49" s="370">
        <f>储备!A102</f>
        <v>77</v>
      </c>
      <c r="B49" s="370">
        <f>储备!B102</f>
        <v>1</v>
      </c>
      <c r="C49" s="370" t="str">
        <f>储备!C102</f>
        <v>阿合奇县</v>
      </c>
      <c r="D49" s="370">
        <f>储备!D102</f>
        <v>1</v>
      </c>
      <c r="E49" s="370">
        <f>储备!E102</f>
        <v>740</v>
      </c>
      <c r="F49" s="370" t="str">
        <f>储备!F102</f>
        <v>阿合奇县色帕巴依乡中心小学室外运动场提升建设项目</v>
      </c>
      <c r="G49" s="370" t="str">
        <f>储备!G102</f>
        <v>建筑面积12000平方米，包括足球场、篮球场、排球场、跑道等附属配套设施</v>
      </c>
      <c r="H49" s="370">
        <f>储备!H102</f>
        <v>740</v>
      </c>
      <c r="I49" s="370">
        <f>储备!I102</f>
        <v>0</v>
      </c>
      <c r="J49" s="370">
        <f>储备!J102</f>
        <v>740</v>
      </c>
      <c r="K49" s="370">
        <f>储备!K102</f>
        <v>1</v>
      </c>
      <c r="L49" s="370">
        <f>储备!L102</f>
        <v>1</v>
      </c>
      <c r="M49" s="370">
        <f>储备!M102</f>
        <v>1</v>
      </c>
      <c r="N49" s="370">
        <f>储备!N102</f>
        <v>1</v>
      </c>
      <c r="O49" s="370">
        <f>储备!O102</f>
        <v>1</v>
      </c>
      <c r="P49" s="370">
        <f>储备!P102</f>
        <v>0</v>
      </c>
      <c r="Q49" s="370">
        <f>储备!Q102</f>
        <v>1</v>
      </c>
      <c r="R49" s="370">
        <f>储备!R102</f>
        <v>0</v>
      </c>
      <c r="S49" s="370">
        <f>储备!T102</f>
        <v>0</v>
      </c>
      <c r="T49" s="370">
        <f>储备!V102</f>
        <v>1</v>
      </c>
      <c r="U49" s="370">
        <f>储备!W102</f>
        <v>740</v>
      </c>
      <c r="V49" s="370">
        <f>储备!X102</f>
        <v>740</v>
      </c>
      <c r="W49" s="370">
        <f>储备!Y102</f>
        <v>0</v>
      </c>
      <c r="X49" s="370">
        <f>储备!Z102</f>
        <v>740</v>
      </c>
      <c r="Y49" s="370">
        <f>储备!AA102</f>
        <v>420</v>
      </c>
      <c r="Z49" s="381">
        <f>储备!AB102</f>
        <v>0.567567567567568</v>
      </c>
      <c r="AA49" s="370">
        <f>储备!AC102</f>
        <v>0</v>
      </c>
      <c r="AB49" s="370">
        <f>储备!AD102</f>
        <v>1</v>
      </c>
      <c r="AC49" s="370">
        <f>储备!AE102</f>
        <v>0</v>
      </c>
      <c r="AD49" s="370">
        <f>储备!AF102</f>
        <v>0</v>
      </c>
      <c r="AE49" s="370">
        <f>储备!AG102</f>
        <v>555</v>
      </c>
      <c r="AF49" s="370">
        <f>储备!AH102</f>
        <v>-135</v>
      </c>
      <c r="AG49" s="389">
        <f>储备!AI102</f>
        <v>44811</v>
      </c>
      <c r="AH49" s="370">
        <f>储备!AJ102</f>
        <v>1</v>
      </c>
      <c r="AI49" s="370">
        <f>储备!AK102</f>
        <v>0</v>
      </c>
      <c r="AJ49" s="370">
        <f>储备!AL102</f>
        <v>0</v>
      </c>
      <c r="AK49" s="370">
        <f>储备!AM102</f>
        <v>0</v>
      </c>
      <c r="AL49" s="370" t="e">
        <f>储备!AN102</f>
        <v>#DIV/0!</v>
      </c>
      <c r="AM49" s="370">
        <f>储备!AO102</f>
        <v>0</v>
      </c>
      <c r="AN49" s="370">
        <f>储备!AP102</f>
        <v>0</v>
      </c>
      <c r="AO49" s="370">
        <f>储备!AQ102</f>
        <v>0</v>
      </c>
      <c r="AP49" s="370">
        <f>储备!AR102</f>
        <v>0</v>
      </c>
      <c r="AQ49" s="370">
        <f>储备!AS102</f>
        <v>0</v>
      </c>
      <c r="AR49" s="370">
        <f>储备!AT102</f>
        <v>0</v>
      </c>
      <c r="AS49" s="370">
        <f>储备!AU102</f>
        <v>740</v>
      </c>
      <c r="AT49" s="370">
        <f>储备!AV102</f>
        <v>0</v>
      </c>
      <c r="AU49" s="370">
        <f>储备!AW102</f>
        <v>740</v>
      </c>
      <c r="AV49" s="370">
        <f>储备!AX102</f>
        <v>0</v>
      </c>
      <c r="AW49" s="370">
        <f>储备!AY102</f>
        <v>0</v>
      </c>
      <c r="AX49" s="370">
        <f>储备!AZ102</f>
        <v>0</v>
      </c>
      <c r="AY49" s="370">
        <f>储备!BA102</f>
        <v>0</v>
      </c>
      <c r="AZ49" s="370">
        <f>储备!BB102</f>
        <v>0</v>
      </c>
      <c r="BA49" s="370">
        <f>储备!BC102</f>
        <v>0</v>
      </c>
      <c r="BB49" s="370">
        <f>储备!BD102</f>
        <v>0</v>
      </c>
      <c r="BC49" s="370" t="str">
        <f>储备!BE102</f>
        <v>教育专班</v>
      </c>
      <c r="BD49" s="370" t="str">
        <f>储备!BF102</f>
        <v>州教育局</v>
      </c>
      <c r="BE49" s="370" t="str">
        <f>储备!BG102</f>
        <v>阿依古丽·白仙阿里</v>
      </c>
      <c r="BF49" s="370" t="str">
        <f>储备!BH102</f>
        <v>阿合奇县</v>
      </c>
      <c r="BG49" s="370" t="str">
        <f>储备!BI102</f>
        <v>杜发成</v>
      </c>
      <c r="BH49" s="370" t="str">
        <f>储备!BJ102</f>
        <v>阿合奇县科教局</v>
      </c>
      <c r="BI49" s="370" t="str">
        <f>储备!BK102</f>
        <v>张楠</v>
      </c>
      <c r="BJ49" s="370">
        <f>储备!BL102</f>
        <v>18809081860</v>
      </c>
      <c r="BK49" s="370">
        <f>储备!BM102</f>
        <v>0</v>
      </c>
      <c r="BL49" s="370">
        <f>储备!BN102</f>
        <v>0</v>
      </c>
      <c r="BM49" s="370">
        <f>储备!BO102</f>
        <v>0</v>
      </c>
      <c r="BN49" s="370">
        <f>储备!BP102</f>
        <v>0</v>
      </c>
      <c r="BO49" s="370" t="str">
        <f>储备!BQ102</f>
        <v>8.29日调整</v>
      </c>
    </row>
    <row r="50" ht="42" customHeight="1" spans="1:67">
      <c r="A50" s="370">
        <f>储备!A75</f>
        <v>53</v>
      </c>
      <c r="B50" s="370">
        <f>储备!B75</f>
        <v>1</v>
      </c>
      <c r="C50" s="370" t="str">
        <f>储备!C75</f>
        <v>阿合奇县</v>
      </c>
      <c r="D50" s="370">
        <f>储备!D75</f>
        <v>1</v>
      </c>
      <c r="E50" s="370">
        <f>储备!E75</f>
        <v>500</v>
      </c>
      <c r="F50" s="370" t="str">
        <f>储备!F75</f>
        <v>阿合奇县各乡镇村场级道路提升改造建设项目</v>
      </c>
      <c r="G50" s="370" t="str">
        <f>储备!G75</f>
        <v>对15.246公里道路进行硬化</v>
      </c>
      <c r="H50" s="370">
        <f>储备!H75</f>
        <v>650</v>
      </c>
      <c r="I50" s="370">
        <f>储备!I75</f>
        <v>0</v>
      </c>
      <c r="J50" s="370">
        <f>储备!J75</f>
        <v>500</v>
      </c>
      <c r="K50" s="370">
        <f>储备!K75</f>
        <v>0</v>
      </c>
      <c r="L50" s="370">
        <f>储备!L75</f>
        <v>0</v>
      </c>
      <c r="M50" s="370">
        <f>储备!M75</f>
        <v>0</v>
      </c>
      <c r="N50" s="370">
        <f>储备!N75</f>
        <v>0</v>
      </c>
      <c r="O50" s="370">
        <f>储备!O75</f>
        <v>1</v>
      </c>
      <c r="P50" s="370">
        <f>储备!P75</f>
        <v>0</v>
      </c>
      <c r="Q50" s="370">
        <f>储备!Q75</f>
        <v>1</v>
      </c>
      <c r="R50" s="370">
        <f>储备!R75</f>
        <v>0</v>
      </c>
      <c r="S50" s="370">
        <f>储备!T75</f>
        <v>0</v>
      </c>
      <c r="T50" s="370">
        <f>储备!V75</f>
        <v>1</v>
      </c>
      <c r="U50" s="370">
        <f>储备!W75</f>
        <v>500</v>
      </c>
      <c r="V50" s="370">
        <f>储备!X75</f>
        <v>500</v>
      </c>
      <c r="W50" s="370">
        <f>储备!Y75</f>
        <v>0</v>
      </c>
      <c r="X50" s="370">
        <f>储备!Z75</f>
        <v>500</v>
      </c>
      <c r="Y50" s="370">
        <f>储备!AA75</f>
        <v>220</v>
      </c>
      <c r="Z50" s="381">
        <f>储备!AB75</f>
        <v>0.44</v>
      </c>
      <c r="AA50" s="370">
        <f>储备!AC75</f>
        <v>0</v>
      </c>
      <c r="AB50" s="370">
        <f>储备!AD75</f>
        <v>1</v>
      </c>
      <c r="AC50" s="370">
        <f>储备!AE75</f>
        <v>0</v>
      </c>
      <c r="AD50" s="370">
        <f>储备!AF75</f>
        <v>0</v>
      </c>
      <c r="AE50" s="370">
        <f>储备!AG75</f>
        <v>375</v>
      </c>
      <c r="AF50" s="370">
        <f>储备!AH75</f>
        <v>-155</v>
      </c>
      <c r="AG50" s="389">
        <f>储备!AI75</f>
        <v>44818</v>
      </c>
      <c r="AH50" s="370">
        <f>储备!AJ75</f>
        <v>1</v>
      </c>
      <c r="AI50" s="370">
        <f>储备!AK75</f>
        <v>0</v>
      </c>
      <c r="AJ50" s="370">
        <f>储备!AL75</f>
        <v>0</v>
      </c>
      <c r="AK50" s="370">
        <f>储备!AM75</f>
        <v>0</v>
      </c>
      <c r="AL50" s="370" t="e">
        <f>储备!AN75</f>
        <v>#DIV/0!</v>
      </c>
      <c r="AM50" s="370" t="str">
        <f>储备!AO75</f>
        <v>路基施工</v>
      </c>
      <c r="AN50" s="370">
        <f>储备!AP75</f>
        <v>0</v>
      </c>
      <c r="AO50" s="370">
        <f>储备!AQ75</f>
        <v>0</v>
      </c>
      <c r="AP50" s="370">
        <f>储备!AR75</f>
        <v>0</v>
      </c>
      <c r="AQ50" s="370">
        <f>储备!AS75</f>
        <v>0</v>
      </c>
      <c r="AR50" s="370">
        <f>储备!AT75</f>
        <v>0</v>
      </c>
      <c r="AS50" s="370">
        <f>储备!AU75</f>
        <v>500</v>
      </c>
      <c r="AT50" s="370">
        <f>储备!AV75</f>
        <v>0</v>
      </c>
      <c r="AU50" s="370">
        <f>储备!AW75</f>
        <v>0</v>
      </c>
      <c r="AV50" s="370">
        <f>储备!AX75</f>
        <v>0</v>
      </c>
      <c r="AW50" s="370">
        <f>储备!AY75</f>
        <v>500</v>
      </c>
      <c r="AX50" s="370">
        <f>储备!AZ75</f>
        <v>0</v>
      </c>
      <c r="AY50" s="370">
        <f>储备!BA75</f>
        <v>0</v>
      </c>
      <c r="AZ50" s="370">
        <f>储备!BB75</f>
        <v>0</v>
      </c>
      <c r="BA50" s="370">
        <f>储备!BC75</f>
        <v>0</v>
      </c>
      <c r="BB50" s="370">
        <f>储备!BD75</f>
        <v>0</v>
      </c>
      <c r="BC50" s="370" t="str">
        <f>储备!BE75</f>
        <v>交通专班</v>
      </c>
      <c r="BD50" s="370" t="str">
        <f>储备!BF75</f>
        <v>州交通运输局</v>
      </c>
      <c r="BE50" s="370" t="str">
        <f>储备!BG75</f>
        <v>吴显俊</v>
      </c>
      <c r="BF50" s="370" t="str">
        <f>储备!BH75</f>
        <v>阿合奇县</v>
      </c>
      <c r="BG50" s="370" t="str">
        <f>储备!BI75</f>
        <v>李桂林</v>
      </c>
      <c r="BH50" s="370" t="str">
        <f>储备!BJ75</f>
        <v>阿合奇县交通运输局</v>
      </c>
      <c r="BI50" s="370" t="str">
        <f>储备!BK75</f>
        <v>苏俊</v>
      </c>
      <c r="BJ50" s="370">
        <f>储备!BL75</f>
        <v>15292559666</v>
      </c>
      <c r="BK50" s="370">
        <f>储备!BM75</f>
        <v>0</v>
      </c>
      <c r="BL50" s="370">
        <f>储备!BN75</f>
        <v>0</v>
      </c>
      <c r="BM50" s="370">
        <f>储备!BO75</f>
        <v>0</v>
      </c>
      <c r="BN50" s="370">
        <f>储备!BP75</f>
        <v>0</v>
      </c>
      <c r="BO50" s="370" t="str">
        <f>储备!BQ75</f>
        <v>8.29日调整</v>
      </c>
    </row>
    <row r="51" ht="42" customHeight="1" spans="1:67">
      <c r="A51" s="370">
        <f>储备!A141</f>
        <v>111</v>
      </c>
      <c r="B51" s="370">
        <f>储备!B141</f>
        <v>1</v>
      </c>
      <c r="C51" s="370" t="str">
        <f>储备!C141</f>
        <v>阿合奇县</v>
      </c>
      <c r="D51" s="370">
        <f>储备!D141</f>
        <v>1</v>
      </c>
      <c r="E51" s="370">
        <f>储备!E141</f>
        <v>7000</v>
      </c>
      <c r="F51" s="370" t="str">
        <f>储备!F141</f>
        <v>克州阿合奇县各乡居民集中供热改造项目</v>
      </c>
      <c r="G51" s="370" t="str">
        <f>储备!G141</f>
        <v>对5个乡燃煤锅炉进行电锅炉改造及附属配套设施</v>
      </c>
      <c r="H51" s="370">
        <f>储备!H141</f>
        <v>9000</v>
      </c>
      <c r="I51" s="370">
        <f>储备!I141</f>
        <v>0</v>
      </c>
      <c r="J51" s="370">
        <f>储备!J141</f>
        <v>7000</v>
      </c>
      <c r="K51" s="370">
        <f>储备!K141</f>
        <v>1</v>
      </c>
      <c r="L51" s="370">
        <f>储备!L141</f>
        <v>1</v>
      </c>
      <c r="M51" s="370">
        <f>储备!M141</f>
        <v>1</v>
      </c>
      <c r="N51" s="370">
        <f>储备!N141</f>
        <v>1</v>
      </c>
      <c r="O51" s="370">
        <f>储备!O141</f>
        <v>1</v>
      </c>
      <c r="P51" s="370">
        <f>储备!P141</f>
        <v>0</v>
      </c>
      <c r="Q51" s="370">
        <f>储备!Q141</f>
        <v>1</v>
      </c>
      <c r="R51" s="370">
        <f>储备!R141</f>
        <v>0</v>
      </c>
      <c r="S51" s="370">
        <f>储备!T141</f>
        <v>0</v>
      </c>
      <c r="T51" s="370">
        <f>储备!V141</f>
        <v>1</v>
      </c>
      <c r="U51" s="370">
        <f>储备!W141</f>
        <v>7000</v>
      </c>
      <c r="V51" s="370">
        <f>储备!X141</f>
        <v>7000</v>
      </c>
      <c r="W51" s="370">
        <f>储备!Y141</f>
        <v>0</v>
      </c>
      <c r="X51" s="370">
        <f>储备!Z141</f>
        <v>7000</v>
      </c>
      <c r="Y51" s="370">
        <f>储备!AA141</f>
        <v>5000</v>
      </c>
      <c r="Z51" s="381">
        <f>储备!AB141</f>
        <v>0.714285714285714</v>
      </c>
      <c r="AA51" s="370">
        <f>储备!AC141</f>
        <v>0</v>
      </c>
      <c r="AB51" s="370">
        <f>储备!AD141</f>
        <v>1</v>
      </c>
      <c r="AC51" s="370">
        <f>储备!AE141</f>
        <v>0</v>
      </c>
      <c r="AD51" s="370">
        <f>储备!AF141</f>
        <v>0</v>
      </c>
      <c r="AE51" s="370">
        <f>储备!AG141</f>
        <v>5250</v>
      </c>
      <c r="AF51" s="370">
        <f>储备!AH141</f>
        <v>-250</v>
      </c>
      <c r="AG51" s="389">
        <f>储备!AI141</f>
        <v>44743</v>
      </c>
      <c r="AH51" s="370">
        <f>储备!AJ141</f>
        <v>1</v>
      </c>
      <c r="AI51" s="370">
        <f>储备!AK141</f>
        <v>0</v>
      </c>
      <c r="AJ51" s="370">
        <f>储备!AL141</f>
        <v>0</v>
      </c>
      <c r="AK51" s="370">
        <f>储备!AM141</f>
        <v>0</v>
      </c>
      <c r="AL51" s="370" t="e">
        <f>储备!AN141</f>
        <v>#DIV/0!</v>
      </c>
      <c r="AM51" s="370">
        <f>储备!AO141</f>
        <v>0</v>
      </c>
      <c r="AN51" s="370">
        <f>储备!AP141</f>
        <v>0</v>
      </c>
      <c r="AO51" s="370">
        <f>储备!AQ141</f>
        <v>0</v>
      </c>
      <c r="AP51" s="370">
        <f>储备!AR141</f>
        <v>0</v>
      </c>
      <c r="AQ51" s="370">
        <f>储备!AS141</f>
        <v>0</v>
      </c>
      <c r="AR51" s="370">
        <f>储备!AT141</f>
        <v>0</v>
      </c>
      <c r="AS51" s="370">
        <f>储备!AU141</f>
        <v>7000</v>
      </c>
      <c r="AT51" s="370">
        <f>储备!AV141</f>
        <v>7000</v>
      </c>
      <c r="AU51" s="370">
        <f>储备!AW141</f>
        <v>0</v>
      </c>
      <c r="AV51" s="370">
        <f>储备!AX141</f>
        <v>0</v>
      </c>
      <c r="AW51" s="370">
        <f>储备!AY141</f>
        <v>0</v>
      </c>
      <c r="AX51" s="370">
        <f>储备!AZ141</f>
        <v>0</v>
      </c>
      <c r="AY51" s="370">
        <f>储备!BA141</f>
        <v>0</v>
      </c>
      <c r="AZ51" s="370">
        <f>储备!BB141</f>
        <v>0</v>
      </c>
      <c r="BA51" s="370">
        <f>储备!BC141</f>
        <v>0</v>
      </c>
      <c r="BB51" s="370">
        <f>储备!BD141</f>
        <v>0</v>
      </c>
      <c r="BC51" s="370" t="str">
        <f>储备!BE141</f>
        <v>住房和城乡建设专班</v>
      </c>
      <c r="BD51" s="370" t="str">
        <f>储备!BF141</f>
        <v>州住建局</v>
      </c>
      <c r="BE51" s="370" t="str">
        <f>储备!BG141</f>
        <v>王海江</v>
      </c>
      <c r="BF51" s="370" t="str">
        <f>储备!BH141</f>
        <v>阿合奇县</v>
      </c>
      <c r="BG51" s="370" t="str">
        <f>储备!BI141</f>
        <v>杜发成</v>
      </c>
      <c r="BH51" s="370" t="str">
        <f>储备!BJ141</f>
        <v>阿合奇县住建局</v>
      </c>
      <c r="BI51" s="370" t="str">
        <f>储备!BK141</f>
        <v>屈强</v>
      </c>
      <c r="BJ51" s="370">
        <f>储备!BL141</f>
        <v>18809081213</v>
      </c>
      <c r="BK51" s="370">
        <f>储备!BM141</f>
        <v>0</v>
      </c>
      <c r="BL51" s="370">
        <f>储备!BN141</f>
        <v>0</v>
      </c>
      <c r="BM51" s="370" t="str">
        <f>储备!BO141</f>
        <v>全县各乡</v>
      </c>
      <c r="BN51" s="370" t="str">
        <f>储备!BP141</f>
        <v>全县各乡</v>
      </c>
      <c r="BO51" s="370" t="str">
        <f>储备!BQ141</f>
        <v>8.20日投资增加2000万元</v>
      </c>
    </row>
    <row r="52" ht="42" customHeight="1" spans="1:67">
      <c r="A52" s="370">
        <f>储备!A142</f>
        <v>112</v>
      </c>
      <c r="B52" s="370">
        <f>储备!B142</f>
        <v>1</v>
      </c>
      <c r="C52" s="370" t="str">
        <f>储备!C142</f>
        <v>阿合奇县</v>
      </c>
      <c r="D52" s="370">
        <f>储备!D142</f>
        <v>1</v>
      </c>
      <c r="E52" s="370">
        <f>储备!E142</f>
        <v>1200</v>
      </c>
      <c r="F52" s="370" t="str">
        <f>储备!F142</f>
        <v>克州阿合奇县2022年乡镇干部周转宿舍建设项目</v>
      </c>
      <c r="G52" s="370" t="str">
        <f>储备!G142</f>
        <v>建筑面积7630平方米，新建干部周转宿舍218套及配套水电暖等基础设施建设</v>
      </c>
      <c r="H52" s="370">
        <f>储备!H142</f>
        <v>1984</v>
      </c>
      <c r="I52" s="370">
        <f>储备!I142</f>
        <v>0</v>
      </c>
      <c r="J52" s="370">
        <f>储备!J142</f>
        <v>1200</v>
      </c>
      <c r="K52" s="370">
        <f>储备!K142</f>
        <v>0</v>
      </c>
      <c r="L52" s="370">
        <f>储备!L142</f>
        <v>0</v>
      </c>
      <c r="M52" s="370">
        <f>储备!M142</f>
        <v>0</v>
      </c>
      <c r="N52" s="370">
        <f>储备!N142</f>
        <v>0</v>
      </c>
      <c r="O52" s="370">
        <f>储备!O142</f>
        <v>1</v>
      </c>
      <c r="P52" s="370">
        <f>储备!P142</f>
        <v>0</v>
      </c>
      <c r="Q52" s="370">
        <f>储备!Q142</f>
        <v>1</v>
      </c>
      <c r="R52" s="370">
        <f>储备!R142</f>
        <v>0</v>
      </c>
      <c r="S52" s="370">
        <f>储备!T142</f>
        <v>0</v>
      </c>
      <c r="T52" s="370">
        <f>储备!V142</f>
        <v>1</v>
      </c>
      <c r="U52" s="370">
        <f>储备!W142</f>
        <v>1200</v>
      </c>
      <c r="V52" s="370">
        <f>储备!X142</f>
        <v>1200</v>
      </c>
      <c r="W52" s="370">
        <f>储备!Y142</f>
        <v>0</v>
      </c>
      <c r="X52" s="370">
        <f>储备!Z142</f>
        <v>1200</v>
      </c>
      <c r="Y52" s="370">
        <f>储备!AA142</f>
        <v>1300</v>
      </c>
      <c r="Z52" s="381">
        <f>储备!AB142</f>
        <v>1.08333333333333</v>
      </c>
      <c r="AA52" s="370">
        <f>储备!AC142</f>
        <v>0</v>
      </c>
      <c r="AB52" s="370">
        <f>储备!AD142</f>
        <v>1</v>
      </c>
      <c r="AC52" s="370">
        <f>储备!AE142</f>
        <v>0</v>
      </c>
      <c r="AD52" s="370">
        <f>储备!AF142</f>
        <v>0</v>
      </c>
      <c r="AE52" s="370">
        <f>储备!AG142</f>
        <v>900</v>
      </c>
      <c r="AF52" s="370">
        <f>储备!AH142</f>
        <v>400</v>
      </c>
      <c r="AG52" s="389">
        <f>储备!AI142</f>
        <v>44713</v>
      </c>
      <c r="AH52" s="370">
        <f>储备!AJ142</f>
        <v>1</v>
      </c>
      <c r="AI52" s="370">
        <f>储备!AK142</f>
        <v>0</v>
      </c>
      <c r="AJ52" s="370">
        <f>储备!AL142</f>
        <v>0</v>
      </c>
      <c r="AK52" s="370">
        <f>储备!AM142</f>
        <v>0</v>
      </c>
      <c r="AL52" s="370" t="e">
        <f>储备!AN142</f>
        <v>#DIV/0!</v>
      </c>
      <c r="AM52" s="370" t="str">
        <f>储备!AO142</f>
        <v>年内计划已完成</v>
      </c>
      <c r="AN52" s="370">
        <f>储备!AP142</f>
        <v>0</v>
      </c>
      <c r="AO52" s="370">
        <f>储备!AQ142</f>
        <v>0</v>
      </c>
      <c r="AP52" s="370">
        <f>储备!AR142</f>
        <v>0</v>
      </c>
      <c r="AQ52" s="370">
        <f>储备!AS142</f>
        <v>0</v>
      </c>
      <c r="AR52" s="370">
        <f>储备!AT142</f>
        <v>0</v>
      </c>
      <c r="AS52" s="370">
        <f>储备!AU142</f>
        <v>1200</v>
      </c>
      <c r="AT52" s="370">
        <f>储备!AV142</f>
        <v>1200</v>
      </c>
      <c r="AU52" s="370">
        <f>储备!AW142</f>
        <v>0</v>
      </c>
      <c r="AV52" s="370">
        <f>储备!AX142</f>
        <v>0</v>
      </c>
      <c r="AW52" s="370">
        <f>储备!AY142</f>
        <v>0</v>
      </c>
      <c r="AX52" s="370">
        <f>储备!AZ142</f>
        <v>0</v>
      </c>
      <c r="AY52" s="370">
        <f>储备!BA142</f>
        <v>0</v>
      </c>
      <c r="AZ52" s="370">
        <f>储备!BB142</f>
        <v>0</v>
      </c>
      <c r="BA52" s="370">
        <f>储备!BC142</f>
        <v>0</v>
      </c>
      <c r="BB52" s="370">
        <f>储备!BD142</f>
        <v>0</v>
      </c>
      <c r="BC52" s="370" t="str">
        <f>储备!BE142</f>
        <v>住房和城乡建设专班</v>
      </c>
      <c r="BD52" s="370" t="str">
        <f>储备!BF142</f>
        <v>州住建局</v>
      </c>
      <c r="BE52" s="370" t="str">
        <f>储备!BG142</f>
        <v>王海江</v>
      </c>
      <c r="BF52" s="370" t="str">
        <f>储备!BH142</f>
        <v>阿合奇县</v>
      </c>
      <c r="BG52" s="370" t="str">
        <f>储备!BI142</f>
        <v>杜发成</v>
      </c>
      <c r="BH52" s="370" t="str">
        <f>储备!BJ142</f>
        <v>阿合奇县住建局</v>
      </c>
      <c r="BI52" s="370" t="str">
        <f>储备!BK142</f>
        <v>屈强</v>
      </c>
      <c r="BJ52" s="370">
        <f>储备!BL142</f>
        <v>18809081213</v>
      </c>
      <c r="BK52" s="370">
        <f>储备!BM142</f>
        <v>0</v>
      </c>
      <c r="BL52" s="370">
        <f>储备!BN142</f>
        <v>0</v>
      </c>
      <c r="BM52" s="370">
        <f>储备!BO142</f>
        <v>0</v>
      </c>
      <c r="BN52" s="370">
        <f>储备!BP142</f>
        <v>0</v>
      </c>
      <c r="BO52" s="370" t="str">
        <f>储备!BQ142</f>
        <v>7.20日调整</v>
      </c>
    </row>
    <row r="53" ht="42" customHeight="1" spans="1:67">
      <c r="A53" s="370">
        <f>储备!A143</f>
        <v>113</v>
      </c>
      <c r="B53" s="370">
        <f>储备!B143</f>
        <v>1</v>
      </c>
      <c r="C53" s="370" t="str">
        <f>储备!C143</f>
        <v>阿合奇县</v>
      </c>
      <c r="D53" s="370">
        <f>储备!D143</f>
        <v>1</v>
      </c>
      <c r="E53" s="370">
        <f>储备!E143</f>
        <v>920</v>
      </c>
      <c r="F53" s="370" t="str">
        <f>储备!F143</f>
        <v>克州阿合奇县2022年保障性安居工程燃气设施更新改造项目</v>
      </c>
      <c r="G53" s="370" t="str">
        <f>储备!G143</f>
        <v>改造城市燃气中高压管道3000米，小区内围楼主管7380米，户主安装报警器738户，更换软管、供水、排水、暖气管网改造及相关配套设施</v>
      </c>
      <c r="H53" s="370">
        <f>储备!H143</f>
        <v>1200</v>
      </c>
      <c r="I53" s="370">
        <f>储备!I143</f>
        <v>0</v>
      </c>
      <c r="J53" s="370">
        <f>储备!J143</f>
        <v>920</v>
      </c>
      <c r="K53" s="370">
        <f>储备!K143</f>
        <v>0</v>
      </c>
      <c r="L53" s="370">
        <f>储备!L143</f>
        <v>0</v>
      </c>
      <c r="M53" s="370">
        <f>储备!M143</f>
        <v>0</v>
      </c>
      <c r="N53" s="370">
        <f>储备!N143</f>
        <v>0</v>
      </c>
      <c r="O53" s="370">
        <f>储备!O143</f>
        <v>1</v>
      </c>
      <c r="P53" s="370">
        <f>储备!P143</f>
        <v>0</v>
      </c>
      <c r="Q53" s="370">
        <f>储备!Q143</f>
        <v>1</v>
      </c>
      <c r="R53" s="370">
        <f>储备!R143</f>
        <v>0</v>
      </c>
      <c r="S53" s="370">
        <f>储备!T143</f>
        <v>0</v>
      </c>
      <c r="T53" s="370">
        <f>储备!V143</f>
        <v>1</v>
      </c>
      <c r="U53" s="370">
        <f>储备!W143</f>
        <v>920</v>
      </c>
      <c r="V53" s="370">
        <f>储备!X143</f>
        <v>920</v>
      </c>
      <c r="W53" s="370">
        <f>储备!Y143</f>
        <v>0</v>
      </c>
      <c r="X53" s="370">
        <f>储备!Z143</f>
        <v>920</v>
      </c>
      <c r="Y53" s="370">
        <f>储备!AA143</f>
        <v>200</v>
      </c>
      <c r="Z53" s="381">
        <f>储备!AB143</f>
        <v>0.217391304347826</v>
      </c>
      <c r="AA53" s="370">
        <f>储备!AC143</f>
        <v>0</v>
      </c>
      <c r="AB53" s="370">
        <f>储备!AD143</f>
        <v>0</v>
      </c>
      <c r="AC53" s="370">
        <f>储备!AE143</f>
        <v>0</v>
      </c>
      <c r="AD53" s="370">
        <f>储备!AF143</f>
        <v>0</v>
      </c>
      <c r="AE53" s="370">
        <f>储备!AG143</f>
        <v>690</v>
      </c>
      <c r="AF53" s="370">
        <f>储备!AH143</f>
        <v>-490</v>
      </c>
      <c r="AG53" s="389">
        <f>储备!AI143</f>
        <v>44844</v>
      </c>
      <c r="AH53" s="370">
        <f>储备!AJ143</f>
        <v>1</v>
      </c>
      <c r="AI53" s="370">
        <f>储备!AK143</f>
        <v>0</v>
      </c>
      <c r="AJ53" s="370">
        <f>储备!AL143</f>
        <v>0</v>
      </c>
      <c r="AK53" s="370">
        <f>储备!AM143</f>
        <v>0</v>
      </c>
      <c r="AL53" s="370" t="e">
        <f>储备!AN143</f>
        <v>#DIV/0!</v>
      </c>
      <c r="AM53" s="370">
        <f>储备!AO143</f>
        <v>0</v>
      </c>
      <c r="AN53" s="370">
        <f>储备!AP143</f>
        <v>0</v>
      </c>
      <c r="AO53" s="370">
        <f>储备!AQ143</f>
        <v>0</v>
      </c>
      <c r="AP53" s="370">
        <f>储备!AR143</f>
        <v>0</v>
      </c>
      <c r="AQ53" s="370">
        <f>储备!AS143</f>
        <v>0</v>
      </c>
      <c r="AR53" s="370">
        <f>储备!AT143</f>
        <v>0</v>
      </c>
      <c r="AS53" s="370">
        <f>储备!AU143</f>
        <v>920</v>
      </c>
      <c r="AT53" s="370">
        <f>储备!AV143</f>
        <v>920</v>
      </c>
      <c r="AU53" s="370">
        <f>储备!AW143</f>
        <v>0</v>
      </c>
      <c r="AV53" s="370">
        <f>储备!AX143</f>
        <v>0</v>
      </c>
      <c r="AW53" s="370">
        <f>储备!AY143</f>
        <v>0</v>
      </c>
      <c r="AX53" s="370">
        <f>储备!AZ143</f>
        <v>0</v>
      </c>
      <c r="AY53" s="370">
        <f>储备!BA143</f>
        <v>0</v>
      </c>
      <c r="AZ53" s="370">
        <f>储备!BB143</f>
        <v>0</v>
      </c>
      <c r="BA53" s="370">
        <f>储备!BC143</f>
        <v>0</v>
      </c>
      <c r="BB53" s="370">
        <f>储备!BD143</f>
        <v>0</v>
      </c>
      <c r="BC53" s="370" t="str">
        <f>储备!BE143</f>
        <v>住房和城乡建设专班</v>
      </c>
      <c r="BD53" s="370" t="str">
        <f>储备!BF143</f>
        <v>州住建局</v>
      </c>
      <c r="BE53" s="370" t="str">
        <f>储备!BG143</f>
        <v>王海江</v>
      </c>
      <c r="BF53" s="370" t="str">
        <f>储备!BH143</f>
        <v>阿合奇县</v>
      </c>
      <c r="BG53" s="370" t="str">
        <f>储备!BI143</f>
        <v>杜发成</v>
      </c>
      <c r="BH53" s="370" t="str">
        <f>储备!BJ143</f>
        <v>阿合奇县住建局</v>
      </c>
      <c r="BI53" s="370" t="str">
        <f>储备!BK143</f>
        <v>屈强</v>
      </c>
      <c r="BJ53" s="370">
        <f>储备!BL143</f>
        <v>18809081213</v>
      </c>
      <c r="BK53" s="370">
        <f>储备!BM143</f>
        <v>0</v>
      </c>
      <c r="BL53" s="370">
        <f>储备!BN143</f>
        <v>0</v>
      </c>
      <c r="BM53" s="370">
        <f>储备!BO143</f>
        <v>0</v>
      </c>
      <c r="BN53" s="370">
        <f>储备!BP143</f>
        <v>0</v>
      </c>
      <c r="BO53" s="370" t="str">
        <f>储备!BQ143</f>
        <v>8.29日调整</v>
      </c>
    </row>
    <row r="54" ht="42" customHeight="1" spans="1:67">
      <c r="A54" s="370">
        <f>储备!A144</f>
        <v>114</v>
      </c>
      <c r="B54" s="370">
        <f>储备!B144</f>
        <v>1</v>
      </c>
      <c r="C54" s="370" t="str">
        <f>储备!C144</f>
        <v>阿合奇县</v>
      </c>
      <c r="D54" s="370">
        <f>储备!D144</f>
        <v>1</v>
      </c>
      <c r="E54" s="370">
        <f>储备!E144</f>
        <v>1000</v>
      </c>
      <c r="F54" s="370" t="str">
        <f>储备!F144</f>
        <v>阿合奇县2022年老旧小区改造项目</v>
      </c>
      <c r="G54" s="370" t="str">
        <f>储备!G144</f>
        <v>新铺设管网9.6公里及配套附属设施建设</v>
      </c>
      <c r="H54" s="370">
        <f>储备!H144</f>
        <v>1300</v>
      </c>
      <c r="I54" s="370">
        <f>储备!I144</f>
        <v>0</v>
      </c>
      <c r="J54" s="370">
        <f>储备!J144</f>
        <v>1300</v>
      </c>
      <c r="K54" s="370">
        <f>储备!K144</f>
        <v>1</v>
      </c>
      <c r="L54" s="370">
        <f>储备!L144</f>
        <v>1</v>
      </c>
      <c r="M54" s="370">
        <f>储备!M144</f>
        <v>1</v>
      </c>
      <c r="N54" s="370">
        <f>储备!N144</f>
        <v>1</v>
      </c>
      <c r="O54" s="370">
        <f>储备!O144</f>
        <v>1</v>
      </c>
      <c r="P54" s="370">
        <f>储备!P144</f>
        <v>0</v>
      </c>
      <c r="Q54" s="370">
        <f>储备!Q144</f>
        <v>1</v>
      </c>
      <c r="R54" s="370">
        <f>储备!R144</f>
        <v>0</v>
      </c>
      <c r="S54" s="370">
        <f>储备!T144</f>
        <v>0</v>
      </c>
      <c r="T54" s="370">
        <f>储备!V144</f>
        <v>1</v>
      </c>
      <c r="U54" s="370">
        <f>储备!W144</f>
        <v>1300</v>
      </c>
      <c r="V54" s="370">
        <f>储备!X144</f>
        <v>1300</v>
      </c>
      <c r="W54" s="370">
        <f>储备!Y144</f>
        <v>0</v>
      </c>
      <c r="X54" s="370">
        <f>储备!Z144</f>
        <v>1300</v>
      </c>
      <c r="Y54" s="370">
        <f>储备!AA144</f>
        <v>1300</v>
      </c>
      <c r="Z54" s="381">
        <f>储备!AB144</f>
        <v>1</v>
      </c>
      <c r="AA54" s="370">
        <f>储备!AC144</f>
        <v>800</v>
      </c>
      <c r="AB54" s="370">
        <f>储备!AD144</f>
        <v>1</v>
      </c>
      <c r="AC54" s="370">
        <f>储备!AE144</f>
        <v>440</v>
      </c>
      <c r="AD54" s="370">
        <f>储备!AF144</f>
        <v>0</v>
      </c>
      <c r="AE54" s="370">
        <f>储备!AG144</f>
        <v>975</v>
      </c>
      <c r="AF54" s="370">
        <f>储备!AH144</f>
        <v>325</v>
      </c>
      <c r="AG54" s="389">
        <f>储备!AI144</f>
        <v>44697</v>
      </c>
      <c r="AH54" s="370">
        <f>储备!AJ144</f>
        <v>1</v>
      </c>
      <c r="AI54" s="370">
        <f>储备!AK144</f>
        <v>0</v>
      </c>
      <c r="AJ54" s="370">
        <f>储备!AL144</f>
        <v>20</v>
      </c>
      <c r="AK54" s="370">
        <f>储备!AM144</f>
        <v>20</v>
      </c>
      <c r="AL54" s="370">
        <f>储备!AN144</f>
        <v>1</v>
      </c>
      <c r="AM54" s="370" t="str">
        <f>储备!AO144</f>
        <v>已完工</v>
      </c>
      <c r="AN54" s="370">
        <f>储备!AP144</f>
        <v>0</v>
      </c>
      <c r="AO54" s="370">
        <f>储备!AQ144</f>
        <v>0</v>
      </c>
      <c r="AP54" s="370">
        <f>储备!AR144</f>
        <v>0</v>
      </c>
      <c r="AQ54" s="370">
        <f>储备!AS144</f>
        <v>0</v>
      </c>
      <c r="AR54" s="370">
        <f>储备!AT144</f>
        <v>0</v>
      </c>
      <c r="AS54" s="370">
        <f>储备!AU144</f>
        <v>1300</v>
      </c>
      <c r="AT54" s="370">
        <f>储备!AV144</f>
        <v>0</v>
      </c>
      <c r="AU54" s="370">
        <f>储备!AW144</f>
        <v>0</v>
      </c>
      <c r="AV54" s="370">
        <f>储备!AX144</f>
        <v>0</v>
      </c>
      <c r="AW54" s="370">
        <f>储备!AY144</f>
        <v>0</v>
      </c>
      <c r="AX54" s="370">
        <f>储备!AZ144</f>
        <v>0</v>
      </c>
      <c r="AY54" s="370">
        <f>储备!BA144</f>
        <v>1300</v>
      </c>
      <c r="AZ54" s="370">
        <f>储备!BB144</f>
        <v>0</v>
      </c>
      <c r="BA54" s="370">
        <f>储备!BC144</f>
        <v>0</v>
      </c>
      <c r="BB54" s="370">
        <f>储备!BD144</f>
        <v>0</v>
      </c>
      <c r="BC54" s="370" t="str">
        <f>储备!BE144</f>
        <v>住房和城乡建设专班</v>
      </c>
      <c r="BD54" s="370" t="str">
        <f>储备!BF144</f>
        <v>州住建局</v>
      </c>
      <c r="BE54" s="370" t="str">
        <f>储备!BG144</f>
        <v>王海江</v>
      </c>
      <c r="BF54" s="370" t="str">
        <f>储备!BH144</f>
        <v>阿合奇县</v>
      </c>
      <c r="BG54" s="370" t="str">
        <f>储备!BI144</f>
        <v>杜发成</v>
      </c>
      <c r="BH54" s="370" t="str">
        <f>储备!BJ144</f>
        <v>阿合奇县住建局</v>
      </c>
      <c r="BI54" s="370" t="str">
        <f>储备!BK144</f>
        <v>屈强</v>
      </c>
      <c r="BJ54" s="370">
        <f>储备!BL144</f>
        <v>18809081213</v>
      </c>
      <c r="BK54" s="370" t="str">
        <f>储备!BM144</f>
        <v>邓斌</v>
      </c>
      <c r="BL54" s="370">
        <f>储备!BN144</f>
        <v>15292555999</v>
      </c>
      <c r="BM54" s="370" t="str">
        <f>储备!BO144</f>
        <v>阿合奇镇</v>
      </c>
      <c r="BN54" s="370" t="str">
        <f>储备!BP144</f>
        <v>健康路社区、和平路社区</v>
      </c>
      <c r="BO54" s="370" t="str">
        <f>储备!BQ144</f>
        <v>4.20日调整</v>
      </c>
    </row>
    <row r="55" ht="42" customHeight="1" spans="1:67">
      <c r="A55" s="370">
        <f>储备!A98</f>
        <v>73</v>
      </c>
      <c r="B55" s="370">
        <f>储备!B98</f>
        <v>1</v>
      </c>
      <c r="C55" s="370" t="str">
        <f>储备!C98</f>
        <v>阿合奇县</v>
      </c>
      <c r="D55" s="370">
        <f>储备!D98</f>
        <v>1</v>
      </c>
      <c r="E55" s="370">
        <f>储备!E98</f>
        <v>653</v>
      </c>
      <c r="F55" s="370" t="str">
        <f>储备!F98</f>
        <v>阿合奇县色帕巴依乡中心小学综合楼及配套设施建设项目</v>
      </c>
      <c r="G55" s="370" t="str">
        <f>储备!G98</f>
        <v>新建1200米DN250压力钢管扬水管线，高位蓄水池1座及相关配套设施</v>
      </c>
      <c r="H55" s="370">
        <f>储备!H98</f>
        <v>1163</v>
      </c>
      <c r="I55" s="370">
        <f>储备!I98</f>
        <v>0</v>
      </c>
      <c r="J55" s="370">
        <f>储备!J98</f>
        <v>653</v>
      </c>
      <c r="K55" s="370">
        <f>储备!K98</f>
        <v>1</v>
      </c>
      <c r="L55" s="370">
        <f>储备!L98</f>
        <v>1</v>
      </c>
      <c r="M55" s="370">
        <f>储备!M98</f>
        <v>1</v>
      </c>
      <c r="N55" s="370">
        <f>储备!N98</f>
        <v>1</v>
      </c>
      <c r="O55" s="370">
        <f>储备!O98</f>
        <v>1</v>
      </c>
      <c r="P55" s="370">
        <f>储备!P98</f>
        <v>0</v>
      </c>
      <c r="Q55" s="370">
        <f>储备!Q98</f>
        <v>1</v>
      </c>
      <c r="R55" s="370">
        <f>储备!R98</f>
        <v>0</v>
      </c>
      <c r="S55" s="370">
        <f>储备!T98</f>
        <v>0</v>
      </c>
      <c r="T55" s="370">
        <f>储备!V98</f>
        <v>1</v>
      </c>
      <c r="U55" s="370">
        <f>储备!W98</f>
        <v>653</v>
      </c>
      <c r="V55" s="370">
        <f>储备!X98</f>
        <v>653</v>
      </c>
      <c r="W55" s="370">
        <f>储备!Y98</f>
        <v>0</v>
      </c>
      <c r="X55" s="370">
        <f>储备!Z98</f>
        <v>653</v>
      </c>
      <c r="Y55" s="370">
        <f>储备!AA98</f>
        <v>250</v>
      </c>
      <c r="Z55" s="381">
        <f>储备!AB98</f>
        <v>0.382848392036753</v>
      </c>
      <c r="AA55" s="370">
        <f>储备!AC98</f>
        <v>0</v>
      </c>
      <c r="AB55" s="370">
        <f>储备!AD98</f>
        <v>1</v>
      </c>
      <c r="AC55" s="370">
        <f>储备!AE98</f>
        <v>0</v>
      </c>
      <c r="AD55" s="370">
        <f>储备!AF98</f>
        <v>0</v>
      </c>
      <c r="AE55" s="370">
        <f>储备!AG98</f>
        <v>489.75</v>
      </c>
      <c r="AF55" s="370">
        <f>储备!AH98</f>
        <v>-239.75</v>
      </c>
      <c r="AG55" s="389">
        <f>储备!AI98</f>
        <v>44802</v>
      </c>
      <c r="AH55" s="370">
        <f>储备!AJ98</f>
        <v>1</v>
      </c>
      <c r="AI55" s="370">
        <f>储备!AK98</f>
        <v>0</v>
      </c>
      <c r="AJ55" s="370">
        <f>储备!AL98</f>
        <v>0</v>
      </c>
      <c r="AK55" s="370">
        <f>储备!AM98</f>
        <v>0</v>
      </c>
      <c r="AL55" s="370" t="e">
        <f>储备!AN98</f>
        <v>#DIV/0!</v>
      </c>
      <c r="AM55" s="370" t="str">
        <f>储备!AO98</f>
        <v>基础施工</v>
      </c>
      <c r="AN55" s="370">
        <f>储备!AP98</f>
        <v>0</v>
      </c>
      <c r="AO55" s="370">
        <f>储备!AQ98</f>
        <v>0</v>
      </c>
      <c r="AP55" s="370">
        <f>储备!AR98</f>
        <v>0</v>
      </c>
      <c r="AQ55" s="370">
        <f>储备!AS98</f>
        <v>0</v>
      </c>
      <c r="AR55" s="370">
        <f>储备!AT98</f>
        <v>0</v>
      </c>
      <c r="AS55" s="370">
        <f>储备!AU98</f>
        <v>653</v>
      </c>
      <c r="AT55" s="370">
        <f>储备!AV98</f>
        <v>653</v>
      </c>
      <c r="AU55" s="370">
        <f>储备!AW98</f>
        <v>0</v>
      </c>
      <c r="AV55" s="370">
        <f>储备!AX98</f>
        <v>0</v>
      </c>
      <c r="AW55" s="370">
        <f>储备!AY98</f>
        <v>0</v>
      </c>
      <c r="AX55" s="370">
        <f>储备!AZ98</f>
        <v>0</v>
      </c>
      <c r="AY55" s="370">
        <f>储备!BA98</f>
        <v>0</v>
      </c>
      <c r="AZ55" s="370">
        <f>储备!BB98</f>
        <v>0</v>
      </c>
      <c r="BA55" s="370">
        <f>储备!BC98</f>
        <v>0</v>
      </c>
      <c r="BB55" s="370">
        <f>储备!BD98</f>
        <v>0</v>
      </c>
      <c r="BC55" s="370" t="str">
        <f>储备!BE98</f>
        <v>教育专班</v>
      </c>
      <c r="BD55" s="370" t="str">
        <f>储备!BF98</f>
        <v>州教育局</v>
      </c>
      <c r="BE55" s="370" t="str">
        <f>储备!BG98</f>
        <v>阿依古丽·白仙阿里</v>
      </c>
      <c r="BF55" s="370" t="str">
        <f>储备!BH98</f>
        <v>阿合奇县</v>
      </c>
      <c r="BG55" s="370" t="str">
        <f>储备!BI98</f>
        <v>杜发成</v>
      </c>
      <c r="BH55" s="370" t="str">
        <f>储备!BJ98</f>
        <v>阿合奇县科教局</v>
      </c>
      <c r="BI55" s="370" t="str">
        <f>储备!BK98</f>
        <v>张楠</v>
      </c>
      <c r="BJ55" s="370">
        <f>储备!BL98</f>
        <v>18809081860</v>
      </c>
      <c r="BK55" s="370">
        <f>储备!BM98</f>
        <v>0</v>
      </c>
      <c r="BL55" s="370">
        <f>储备!BN98</f>
        <v>0</v>
      </c>
      <c r="BM55" s="370">
        <f>储备!BO98</f>
        <v>0</v>
      </c>
      <c r="BN55" s="370">
        <f>储备!BP98</f>
        <v>0</v>
      </c>
      <c r="BO55" s="370" t="str">
        <f>储备!BQ98</f>
        <v>7.20日调整</v>
      </c>
    </row>
  </sheetData>
  <autoFilter ref="A7:BO55">
    <extLst/>
  </autoFilter>
  <mergeCells count="74">
    <mergeCell ref="A2:BO2"/>
    <mergeCell ref="F3:H3"/>
    <mergeCell ref="J3:BO3"/>
    <mergeCell ref="K4:T4"/>
    <mergeCell ref="U4:X4"/>
    <mergeCell ref="Y4:AA4"/>
    <mergeCell ref="AB4:AD4"/>
    <mergeCell ref="AE4:AF4"/>
    <mergeCell ref="AH4:AM4"/>
    <mergeCell ref="AN4:AO4"/>
    <mergeCell ref="AP4:AR4"/>
    <mergeCell ref="AS4:BB4"/>
    <mergeCell ref="BD4:BE4"/>
    <mergeCell ref="BF4:BG4"/>
    <mergeCell ref="BH4:BJ4"/>
    <mergeCell ref="BK4:BL4"/>
    <mergeCell ref="BM4:BN4"/>
    <mergeCell ref="O5:P5"/>
    <mergeCell ref="Q5:R5"/>
    <mergeCell ref="S5:T5"/>
    <mergeCell ref="AH5:AI5"/>
    <mergeCell ref="AJ5:AL5"/>
    <mergeCell ref="A4:A6"/>
    <mergeCell ref="B4:B6"/>
    <mergeCell ref="C4:C6"/>
    <mergeCell ref="F4:F6"/>
    <mergeCell ref="G4:G6"/>
    <mergeCell ref="H4:H6"/>
    <mergeCell ref="I4:I6"/>
    <mergeCell ref="J4:J6"/>
    <mergeCell ref="K5:K6"/>
    <mergeCell ref="L5:L6"/>
    <mergeCell ref="M5:M6"/>
    <mergeCell ref="N5:N6"/>
    <mergeCell ref="U5:U6"/>
    <mergeCell ref="V5:V6"/>
    <mergeCell ref="W5:W6"/>
    <mergeCell ref="X5:X6"/>
    <mergeCell ref="Y5:Y6"/>
    <mergeCell ref="Z5:Z6"/>
    <mergeCell ref="AA5:AA6"/>
    <mergeCell ref="AB5:AB6"/>
    <mergeCell ref="AC5:AC6"/>
    <mergeCell ref="AD5:AD6"/>
    <mergeCell ref="AE5:AE6"/>
    <mergeCell ref="AF5:AF6"/>
    <mergeCell ref="AG4:AG6"/>
    <mergeCell ref="AM5:AM6"/>
    <mergeCell ref="AN5:AN6"/>
    <mergeCell ref="AO5:AO6"/>
    <mergeCell ref="AS5:AS6"/>
    <mergeCell ref="AT5:AT6"/>
    <mergeCell ref="AU5:AU6"/>
    <mergeCell ref="AV5:AV6"/>
    <mergeCell ref="AW5:AW6"/>
    <mergeCell ref="AX5:AX6"/>
    <mergeCell ref="AY5:AY6"/>
    <mergeCell ref="AZ5:AZ6"/>
    <mergeCell ref="BA5:BA6"/>
    <mergeCell ref="BB5:BB6"/>
    <mergeCell ref="BC4:BC6"/>
    <mergeCell ref="BD5:BD6"/>
    <mergeCell ref="BE5:BE6"/>
    <mergeCell ref="BF5:BF6"/>
    <mergeCell ref="BG5:BG6"/>
    <mergeCell ref="BH5:BH6"/>
    <mergeCell ref="BI5:BI6"/>
    <mergeCell ref="BJ5:BJ6"/>
    <mergeCell ref="BK5:BK6"/>
    <mergeCell ref="BL5:BL6"/>
    <mergeCell ref="BM5:BM6"/>
    <mergeCell ref="BN5:BN6"/>
    <mergeCell ref="BO4:BO6"/>
    <mergeCell ref="D4:E5"/>
  </mergeCells>
  <pageMargins left="0.388888888888889" right="0.388888888888889" top="0.388888888888889" bottom="0.388888888888889" header="0.259027777777778" footer="0.259027777777778"/>
  <pageSetup paperSize="9" scale="18"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W40"/>
  <sheetViews>
    <sheetView workbookViewId="0">
      <pane xSplit="2" ySplit="6" topLeftCell="C7" activePane="bottomRight" state="frozen"/>
      <selection/>
      <selection pane="topRight"/>
      <selection pane="bottomLeft"/>
      <selection pane="bottomRight" activeCell="E51" sqref="E51"/>
    </sheetView>
  </sheetViews>
  <sheetFormatPr defaultColWidth="8.88333333333333" defaultRowHeight="15"/>
  <cols>
    <col min="1" max="1" width="7.63333333333333" style="262" customWidth="1"/>
    <col min="2" max="2" width="16.8833333333333" style="321" customWidth="1"/>
    <col min="3" max="8" width="15.6333333333333" style="321" customWidth="1"/>
    <col min="9" max="9" width="15.6333333333333" style="322" customWidth="1"/>
    <col min="10" max="10" width="6.10833333333333" style="321" hidden="1" customWidth="1"/>
    <col min="11" max="14" width="8" style="321" hidden="1" customWidth="1"/>
    <col min="15" max="15" width="5.55833333333333" style="321" hidden="1" customWidth="1"/>
    <col min="16" max="16" width="8" style="321" hidden="1" customWidth="1"/>
    <col min="17" max="17" width="6.90833333333333" style="321" hidden="1" customWidth="1"/>
    <col min="18" max="18" width="7.15833333333333" style="322" hidden="1" customWidth="1"/>
    <col min="19" max="20" width="9.01666666666667" style="321" customWidth="1"/>
    <col min="21" max="21" width="6.55833333333333" style="321" customWidth="1"/>
    <col min="22" max="22" width="9.01666666666667" style="321" customWidth="1"/>
    <col min="23" max="23" width="6.63333333333333" style="321" customWidth="1"/>
    <col min="24" max="24" width="8.475" style="321" customWidth="1"/>
    <col min="25" max="25" width="6.53333333333333" style="321" customWidth="1"/>
    <col min="26" max="28" width="6.63333333333333" style="321" customWidth="1"/>
    <col min="29" max="29" width="8.14166666666667" style="323" customWidth="1"/>
    <col min="30" max="30" width="6.63333333333333" style="323" customWidth="1"/>
    <col min="31" max="31" width="9.44166666666667" style="321" customWidth="1"/>
    <col min="32" max="32" width="9.01666666666667" style="321" customWidth="1"/>
    <col min="33" max="33" width="6.10833333333333" style="321" customWidth="1"/>
    <col min="34" max="34" width="9.01666666666667" style="321" customWidth="1"/>
    <col min="35" max="36" width="6.63333333333333" style="321" customWidth="1"/>
    <col min="37" max="37" width="6.63333333333333" style="322" customWidth="1"/>
    <col min="38" max="38" width="9.30833333333333" style="321" customWidth="1"/>
    <col min="39" max="39" width="7.03333333333333" style="322" customWidth="1"/>
    <col min="40" max="41" width="9.01666666666667" style="321" customWidth="1"/>
    <col min="42" max="42" width="6.05833333333333" style="321" customWidth="1"/>
    <col min="43" max="43" width="6.53333333333333" style="321" customWidth="1"/>
    <col min="44" max="44" width="6.63333333333333" style="321" customWidth="1"/>
    <col min="45" max="45" width="5.425" style="321" customWidth="1"/>
    <col min="46" max="46" width="6.63333333333333" style="321" customWidth="1"/>
    <col min="47" max="47" width="8.63333333333333" style="322" customWidth="1"/>
    <col min="48" max="48" width="6.53333333333333" style="322" customWidth="1"/>
    <col min="49" max="49" width="10.6333333333333" style="323" customWidth="1"/>
    <col min="50" max="16384" width="8.88333333333333" style="3"/>
  </cols>
  <sheetData>
    <row r="1" ht="13.5" spans="1:1">
      <c r="A1" s="324" t="s">
        <v>2124</v>
      </c>
    </row>
    <row r="2" s="316" customFormat="1" ht="31" customHeight="1" spans="1:49">
      <c r="A2" s="325" t="s">
        <v>2125</v>
      </c>
      <c r="B2" s="325"/>
      <c r="C2" s="325"/>
      <c r="D2" s="325"/>
      <c r="E2" s="325"/>
      <c r="F2" s="325"/>
      <c r="G2" s="325"/>
      <c r="H2" s="325"/>
      <c r="I2" s="339"/>
      <c r="J2" s="325"/>
      <c r="K2" s="325"/>
      <c r="L2" s="325"/>
      <c r="M2" s="325"/>
      <c r="N2" s="325"/>
      <c r="O2" s="325"/>
      <c r="P2" s="325"/>
      <c r="Q2" s="325"/>
      <c r="R2" s="339"/>
      <c r="S2" s="325"/>
      <c r="T2" s="325"/>
      <c r="U2" s="325"/>
      <c r="V2" s="325"/>
      <c r="W2" s="325"/>
      <c r="X2" s="325"/>
      <c r="Y2" s="325"/>
      <c r="Z2" s="325"/>
      <c r="AA2" s="325"/>
      <c r="AB2" s="325"/>
      <c r="AC2" s="355"/>
      <c r="AD2" s="355"/>
      <c r="AE2" s="325"/>
      <c r="AF2" s="325"/>
      <c r="AG2" s="325"/>
      <c r="AH2" s="325"/>
      <c r="AI2" s="325"/>
      <c r="AJ2" s="325"/>
      <c r="AK2" s="339"/>
      <c r="AL2" s="325"/>
      <c r="AM2" s="339"/>
      <c r="AN2" s="325"/>
      <c r="AO2" s="325"/>
      <c r="AP2" s="325"/>
      <c r="AQ2" s="325"/>
      <c r="AR2" s="325"/>
      <c r="AS2" s="325"/>
      <c r="AT2" s="325"/>
      <c r="AU2" s="339"/>
      <c r="AV2" s="339"/>
      <c r="AW2" s="355"/>
    </row>
    <row r="3" s="317" customFormat="1" ht="25" customHeight="1" spans="1:49">
      <c r="A3" s="326" t="s">
        <v>3</v>
      </c>
      <c r="B3" s="326" t="s">
        <v>5</v>
      </c>
      <c r="C3" s="326" t="s">
        <v>2126</v>
      </c>
      <c r="D3" s="326"/>
      <c r="E3" s="326"/>
      <c r="F3" s="326"/>
      <c r="G3" s="326"/>
      <c r="H3" s="326"/>
      <c r="I3" s="340"/>
      <c r="J3" s="341" t="s">
        <v>2127</v>
      </c>
      <c r="K3" s="342"/>
      <c r="L3" s="342"/>
      <c r="M3" s="342"/>
      <c r="N3" s="342"/>
      <c r="O3" s="342"/>
      <c r="P3" s="342"/>
      <c r="Q3" s="342"/>
      <c r="R3" s="350"/>
      <c r="S3" s="341" t="s">
        <v>2128</v>
      </c>
      <c r="T3" s="342"/>
      <c r="U3" s="342"/>
      <c r="V3" s="342"/>
      <c r="W3" s="342"/>
      <c r="X3" s="342"/>
      <c r="Y3" s="342"/>
      <c r="Z3" s="342"/>
      <c r="AA3" s="342"/>
      <c r="AB3" s="342"/>
      <c r="AC3" s="356"/>
      <c r="AD3" s="356"/>
      <c r="AE3" s="341" t="s">
        <v>2129</v>
      </c>
      <c r="AF3" s="342"/>
      <c r="AG3" s="342"/>
      <c r="AH3" s="342"/>
      <c r="AI3" s="342"/>
      <c r="AJ3" s="342"/>
      <c r="AK3" s="350"/>
      <c r="AL3" s="342"/>
      <c r="AM3" s="350"/>
      <c r="AN3" s="326" t="s">
        <v>2130</v>
      </c>
      <c r="AO3" s="326"/>
      <c r="AP3" s="326"/>
      <c r="AQ3" s="326"/>
      <c r="AR3" s="326"/>
      <c r="AS3" s="326"/>
      <c r="AT3" s="326"/>
      <c r="AU3" s="326"/>
      <c r="AV3" s="340"/>
      <c r="AW3" s="357" t="s">
        <v>2131</v>
      </c>
    </row>
    <row r="4" s="317" customFormat="1" ht="41" customHeight="1" spans="1:49">
      <c r="A4" s="327"/>
      <c r="B4" s="327"/>
      <c r="C4" s="326" t="s">
        <v>9</v>
      </c>
      <c r="D4" s="328" t="s">
        <v>2132</v>
      </c>
      <c r="E4" s="329" t="s">
        <v>2133</v>
      </c>
      <c r="F4" s="330"/>
      <c r="G4" s="326" t="s">
        <v>4</v>
      </c>
      <c r="H4" s="326" t="s">
        <v>1570</v>
      </c>
      <c r="I4" s="340"/>
      <c r="J4" s="326" t="s">
        <v>4</v>
      </c>
      <c r="K4" s="326" t="s">
        <v>9</v>
      </c>
      <c r="L4" s="343" t="s">
        <v>2134</v>
      </c>
      <c r="M4" s="326" t="s">
        <v>6</v>
      </c>
      <c r="N4" s="326"/>
      <c r="O4" s="326" t="s">
        <v>1570</v>
      </c>
      <c r="P4" s="326"/>
      <c r="Q4" s="161" t="s">
        <v>2135</v>
      </c>
      <c r="R4" s="296"/>
      <c r="S4" s="326" t="s">
        <v>9</v>
      </c>
      <c r="T4" s="326" t="s">
        <v>2134</v>
      </c>
      <c r="U4" s="342" t="s">
        <v>2136</v>
      </c>
      <c r="V4" s="342"/>
      <c r="W4" s="326" t="s">
        <v>4</v>
      </c>
      <c r="X4" s="161" t="s">
        <v>2135</v>
      </c>
      <c r="Y4" s="161"/>
      <c r="Z4" s="326" t="s">
        <v>18</v>
      </c>
      <c r="AA4" s="326"/>
      <c r="AB4" s="326"/>
      <c r="AC4" s="357"/>
      <c r="AD4" s="357"/>
      <c r="AE4" s="352" t="s">
        <v>9</v>
      </c>
      <c r="AF4" s="326" t="s">
        <v>2134</v>
      </c>
      <c r="AG4" s="341" t="s">
        <v>2136</v>
      </c>
      <c r="AH4" s="342"/>
      <c r="AI4" s="326" t="s">
        <v>4</v>
      </c>
      <c r="AJ4" s="326" t="s">
        <v>1570</v>
      </c>
      <c r="AK4" s="340"/>
      <c r="AL4" s="161" t="s">
        <v>2135</v>
      </c>
      <c r="AM4" s="296"/>
      <c r="AN4" s="326" t="s">
        <v>9</v>
      </c>
      <c r="AO4" s="326" t="s">
        <v>2134</v>
      </c>
      <c r="AP4" s="326" t="s">
        <v>2136</v>
      </c>
      <c r="AQ4" s="326"/>
      <c r="AR4" s="326" t="s">
        <v>4</v>
      </c>
      <c r="AS4" s="326" t="s">
        <v>1571</v>
      </c>
      <c r="AT4" s="326"/>
      <c r="AU4" s="27" t="s">
        <v>2135</v>
      </c>
      <c r="AV4" s="168"/>
      <c r="AW4" s="345"/>
    </row>
    <row r="5" s="317" customFormat="1" ht="49" customHeight="1" spans="1:49">
      <c r="A5" s="327"/>
      <c r="B5" s="327"/>
      <c r="C5" s="328"/>
      <c r="D5" s="328"/>
      <c r="E5" s="331" t="s">
        <v>2137</v>
      </c>
      <c r="F5" s="332" t="s">
        <v>2138</v>
      </c>
      <c r="G5" s="326"/>
      <c r="H5" s="326" t="s">
        <v>2139</v>
      </c>
      <c r="I5" s="340" t="s">
        <v>2140</v>
      </c>
      <c r="J5" s="326"/>
      <c r="K5" s="326"/>
      <c r="L5" s="344"/>
      <c r="M5" s="326" t="s">
        <v>74</v>
      </c>
      <c r="N5" s="326" t="s">
        <v>75</v>
      </c>
      <c r="O5" s="326" t="s">
        <v>2141</v>
      </c>
      <c r="P5" s="326" t="s">
        <v>2142</v>
      </c>
      <c r="Q5" s="331" t="s">
        <v>2143</v>
      </c>
      <c r="R5" s="351" t="s">
        <v>41</v>
      </c>
      <c r="S5" s="328"/>
      <c r="T5" s="326"/>
      <c r="U5" s="352" t="s">
        <v>74</v>
      </c>
      <c r="V5" s="326" t="s">
        <v>75</v>
      </c>
      <c r="W5" s="326"/>
      <c r="X5" s="331" t="s">
        <v>2143</v>
      </c>
      <c r="Y5" s="331" t="s">
        <v>41</v>
      </c>
      <c r="Z5" s="326" t="s">
        <v>48</v>
      </c>
      <c r="AA5" s="326" t="s">
        <v>2144</v>
      </c>
      <c r="AB5" s="326" t="s">
        <v>2145</v>
      </c>
      <c r="AC5" s="357" t="s">
        <v>2146</v>
      </c>
      <c r="AD5" s="357" t="s">
        <v>81</v>
      </c>
      <c r="AE5" s="358"/>
      <c r="AF5" s="326"/>
      <c r="AG5" s="326" t="s">
        <v>74</v>
      </c>
      <c r="AH5" s="326" t="s">
        <v>75</v>
      </c>
      <c r="AI5" s="326"/>
      <c r="AJ5" s="326" t="s">
        <v>2141</v>
      </c>
      <c r="AK5" s="340" t="s">
        <v>2142</v>
      </c>
      <c r="AL5" s="331" t="s">
        <v>2143</v>
      </c>
      <c r="AM5" s="351" t="s">
        <v>41</v>
      </c>
      <c r="AN5" s="328"/>
      <c r="AO5" s="326"/>
      <c r="AP5" s="326" t="s">
        <v>74</v>
      </c>
      <c r="AQ5" s="326" t="s">
        <v>75</v>
      </c>
      <c r="AR5" s="326"/>
      <c r="AS5" s="326" t="s">
        <v>2147</v>
      </c>
      <c r="AT5" s="326" t="s">
        <v>2148</v>
      </c>
      <c r="AU5" s="332" t="s">
        <v>2143</v>
      </c>
      <c r="AV5" s="362" t="s">
        <v>41</v>
      </c>
      <c r="AW5" s="345"/>
    </row>
    <row r="6" s="317" customFormat="1" ht="60" customHeight="1" spans="1:49">
      <c r="A6" s="327"/>
      <c r="B6" s="326" t="s">
        <v>55</v>
      </c>
      <c r="C6" s="327">
        <f t="shared" ref="C6:C11" si="0">S6+AE6+AN6</f>
        <v>4280510</v>
      </c>
      <c r="D6" s="327">
        <f t="shared" ref="D6:D11" si="1">T6+AF6+AO6</f>
        <v>1064150</v>
      </c>
      <c r="E6" s="327">
        <f t="shared" ref="E6:E11" si="2">X6+AL6+AU6</f>
        <v>735761</v>
      </c>
      <c r="F6" s="333">
        <f t="shared" ref="F6:F11" si="3">E6/D6</f>
        <v>0.691407226424846</v>
      </c>
      <c r="G6" s="327">
        <f t="shared" ref="G6:G11" si="4">W6+AI6+AR6</f>
        <v>61</v>
      </c>
      <c r="H6" s="327">
        <f t="shared" ref="H6:H11" si="5">Z6+AJ6+AS6</f>
        <v>55</v>
      </c>
      <c r="I6" s="345">
        <f t="shared" ref="I6:I11" si="6">H6/G6</f>
        <v>0.901639344262295</v>
      </c>
      <c r="J6" s="327">
        <f t="shared" ref="J6:J11" si="7">AI6+AR6</f>
        <v>37</v>
      </c>
      <c r="K6" s="327">
        <f t="shared" ref="K6:N6" si="8">AE6+AN6</f>
        <v>1921132</v>
      </c>
      <c r="L6" s="327">
        <f t="shared" si="8"/>
        <v>690673</v>
      </c>
      <c r="M6" s="346">
        <f t="shared" si="8"/>
        <v>33</v>
      </c>
      <c r="N6" s="346">
        <f t="shared" si="8"/>
        <v>627775</v>
      </c>
      <c r="O6" s="346">
        <f t="shared" ref="O6:O11" si="9">AJ6+AS6</f>
        <v>31</v>
      </c>
      <c r="P6" s="345">
        <f t="shared" ref="P6:P11" si="10">O6/J6</f>
        <v>0.837837837837838</v>
      </c>
      <c r="Q6" s="327">
        <f t="shared" ref="Q6:Q11" si="11">AL6+AU6</f>
        <v>424050</v>
      </c>
      <c r="R6" s="333">
        <f t="shared" ref="R6:R11" si="12">Q6/L6</f>
        <v>0.61396637772144</v>
      </c>
      <c r="S6" s="327">
        <f>SUM(S7:S11)</f>
        <v>2359378</v>
      </c>
      <c r="T6" s="327">
        <f>SUM(T7:T11)</f>
        <v>373477</v>
      </c>
      <c r="U6" s="327">
        <f>SUM(U7:U11)</f>
        <v>24</v>
      </c>
      <c r="V6" s="327">
        <f>SUM(V7:V11)</f>
        <v>342020</v>
      </c>
      <c r="W6" s="327">
        <f>SUM(W7:W11)</f>
        <v>24</v>
      </c>
      <c r="X6" s="327">
        <f>X7+X8+X9+X10+X11</f>
        <v>311711</v>
      </c>
      <c r="Y6" s="333">
        <f t="shared" ref="Y6:Y11" si="13">X6/T6</f>
        <v>0.834618999295807</v>
      </c>
      <c r="Z6" s="327">
        <f t="shared" ref="Z6:AB6" si="14">SUM(Z7:Z11)</f>
        <v>24</v>
      </c>
      <c r="AA6" s="327">
        <f t="shared" si="14"/>
        <v>4901</v>
      </c>
      <c r="AB6" s="327">
        <f t="shared" si="14"/>
        <v>4719</v>
      </c>
      <c r="AC6" s="345">
        <f t="shared" ref="AC6:AC11" si="15">AB6/AA6</f>
        <v>0.962864721485411</v>
      </c>
      <c r="AD6" s="345">
        <f t="shared" ref="AD6:AD11" si="16">Z6/W6</f>
        <v>1</v>
      </c>
      <c r="AE6" s="327">
        <f t="shared" ref="AE6:AL6" si="17">SUM(AE7:AE11)</f>
        <v>759629</v>
      </c>
      <c r="AF6" s="327">
        <f t="shared" si="17"/>
        <v>414181</v>
      </c>
      <c r="AG6" s="327">
        <f t="shared" si="17"/>
        <v>24</v>
      </c>
      <c r="AH6" s="327">
        <f t="shared" si="17"/>
        <v>423283</v>
      </c>
      <c r="AI6" s="327">
        <f t="shared" si="17"/>
        <v>24</v>
      </c>
      <c r="AJ6" s="327">
        <f t="shared" si="17"/>
        <v>23</v>
      </c>
      <c r="AK6" s="345">
        <f t="shared" ref="AK6:AK11" si="18">AJ6/AI6</f>
        <v>0.958333333333333</v>
      </c>
      <c r="AL6" s="327">
        <f>AL7+AL8+AL9+AL10+AL11</f>
        <v>317350</v>
      </c>
      <c r="AM6" s="333">
        <f t="shared" ref="AM6:AM11" si="19">AL6/AF6</f>
        <v>0.766210907791521</v>
      </c>
      <c r="AN6" s="327">
        <f>SUM(AN7:AN11)</f>
        <v>1161503</v>
      </c>
      <c r="AO6" s="327">
        <f t="shared" ref="AN6:AU6" si="20">SUM(AO7:AO11)</f>
        <v>276492</v>
      </c>
      <c r="AP6" s="327">
        <f t="shared" si="20"/>
        <v>9</v>
      </c>
      <c r="AQ6" s="327">
        <f t="shared" si="20"/>
        <v>204492</v>
      </c>
      <c r="AR6" s="327">
        <f t="shared" si="20"/>
        <v>13</v>
      </c>
      <c r="AS6" s="327">
        <f t="shared" si="20"/>
        <v>8</v>
      </c>
      <c r="AT6" s="345">
        <f t="shared" ref="AT6:AT11" si="21">AS6/AR6</f>
        <v>0.615384615384615</v>
      </c>
      <c r="AU6" s="327">
        <f>AU7+AU8+AU9+AU10+AU11</f>
        <v>106700</v>
      </c>
      <c r="AV6" s="333">
        <f t="shared" ref="AV6:AV11" si="22">AU6/AO6</f>
        <v>0.385906283002763</v>
      </c>
      <c r="AW6" s="345"/>
    </row>
    <row r="7" s="318" customFormat="1" ht="60" customHeight="1" spans="1:49">
      <c r="A7" s="327">
        <v>1</v>
      </c>
      <c r="B7" s="326" t="s">
        <v>86</v>
      </c>
      <c r="C7" s="327">
        <f t="shared" si="0"/>
        <v>1810401</v>
      </c>
      <c r="D7" s="327">
        <f t="shared" si="1"/>
        <v>332386</v>
      </c>
      <c r="E7" s="327">
        <f t="shared" si="2"/>
        <v>220100</v>
      </c>
      <c r="F7" s="333">
        <f t="shared" si="3"/>
        <v>0.662181921019538</v>
      </c>
      <c r="G7" s="327">
        <f t="shared" si="4"/>
        <v>6</v>
      </c>
      <c r="H7" s="327">
        <f t="shared" si="5"/>
        <v>5</v>
      </c>
      <c r="I7" s="345">
        <f t="shared" si="6"/>
        <v>0.833333333333333</v>
      </c>
      <c r="J7" s="327">
        <f t="shared" si="7"/>
        <v>3</v>
      </c>
      <c r="K7" s="327">
        <f t="shared" ref="K7:N7" si="23">AE7+AN7</f>
        <v>913000</v>
      </c>
      <c r="L7" s="327">
        <f t="shared" si="23"/>
        <v>200000</v>
      </c>
      <c r="M7" s="346">
        <f t="shared" si="23"/>
        <v>2</v>
      </c>
      <c r="N7" s="346">
        <f t="shared" si="23"/>
        <v>172000</v>
      </c>
      <c r="O7" s="346">
        <f t="shared" si="9"/>
        <v>2</v>
      </c>
      <c r="P7" s="345">
        <f t="shared" si="10"/>
        <v>0.666666666666667</v>
      </c>
      <c r="Q7" s="327">
        <f t="shared" si="11"/>
        <v>127000</v>
      </c>
      <c r="R7" s="333">
        <f t="shared" si="12"/>
        <v>0.635</v>
      </c>
      <c r="S7" s="327">
        <f>领导包联续建项目!H8</f>
        <v>897401</v>
      </c>
      <c r="T7" s="327">
        <f>领导包联续建项目!J8</f>
        <v>132386</v>
      </c>
      <c r="U7" s="327">
        <f>领导包联续建项目!D8</f>
        <v>3</v>
      </c>
      <c r="V7" s="327">
        <f>领导包联续建项目!E8</f>
        <v>132386</v>
      </c>
      <c r="W7" s="327">
        <f>领导包联续建项目!B8</f>
        <v>3</v>
      </c>
      <c r="X7" s="327">
        <f>领导包联续建项目!K8</f>
        <v>93100</v>
      </c>
      <c r="Y7" s="333">
        <f t="shared" si="13"/>
        <v>0.703246566857523</v>
      </c>
      <c r="Z7" s="327">
        <f>领导包联续建项目!S8</f>
        <v>3</v>
      </c>
      <c r="AA7" s="327">
        <f>领导包联续建项目!T8</f>
        <v>3290</v>
      </c>
      <c r="AB7" s="327">
        <f>领导包联续建项目!U8</f>
        <v>3233</v>
      </c>
      <c r="AC7" s="345">
        <f t="shared" si="15"/>
        <v>0.982674772036474</v>
      </c>
      <c r="AD7" s="345">
        <f t="shared" si="16"/>
        <v>1</v>
      </c>
      <c r="AE7" s="327">
        <f>领导包联新建项目!H8</f>
        <v>194000</v>
      </c>
      <c r="AF7" s="327">
        <f>领导包联新建项目!J8</f>
        <v>150000</v>
      </c>
      <c r="AG7" s="327">
        <f>领导包联新建项目!D8</f>
        <v>2</v>
      </c>
      <c r="AH7" s="327">
        <f>领导包联新建项目!E8</f>
        <v>172000</v>
      </c>
      <c r="AI7" s="327">
        <f>领导包联新建项目!B8</f>
        <v>2</v>
      </c>
      <c r="AJ7" s="327">
        <f>领导包联新建项目!AI8</f>
        <v>2</v>
      </c>
      <c r="AK7" s="345">
        <f t="shared" si="18"/>
        <v>1</v>
      </c>
      <c r="AL7" s="360">
        <f>领导包联新建项目!Y8</f>
        <v>127000</v>
      </c>
      <c r="AM7" s="333">
        <f t="shared" si="19"/>
        <v>0.846666666666667</v>
      </c>
      <c r="AN7" s="327">
        <f>领导包联储备项目!H8</f>
        <v>719000</v>
      </c>
      <c r="AO7" s="327">
        <f>领导包联储备项目!I8</f>
        <v>50000</v>
      </c>
      <c r="AP7" s="327">
        <f>领导包联储备项目!D8</f>
        <v>0</v>
      </c>
      <c r="AQ7" s="327">
        <f>领导包联储备项目!E8</f>
        <v>0</v>
      </c>
      <c r="AR7" s="327">
        <f>领导包联储备项目!B8</f>
        <v>1</v>
      </c>
      <c r="AS7" s="327">
        <f>领导包联储备项目!AG8</f>
        <v>0</v>
      </c>
      <c r="AT7" s="345"/>
      <c r="AU7" s="360">
        <f>领导包联储备项目!X8</f>
        <v>0</v>
      </c>
      <c r="AV7" s="333"/>
      <c r="AW7" s="333">
        <f>D7/$D$6</f>
        <v>0.312348823004276</v>
      </c>
    </row>
    <row r="8" s="318" customFormat="1" ht="60" customHeight="1" spans="1:49">
      <c r="A8" s="327">
        <v>2</v>
      </c>
      <c r="B8" s="326" t="s">
        <v>87</v>
      </c>
      <c r="C8" s="327">
        <f t="shared" si="0"/>
        <v>924029</v>
      </c>
      <c r="D8" s="327">
        <f t="shared" si="1"/>
        <v>332973</v>
      </c>
      <c r="E8" s="327">
        <f t="shared" si="2"/>
        <v>251016</v>
      </c>
      <c r="F8" s="333">
        <f t="shared" si="3"/>
        <v>0.753862925822814</v>
      </c>
      <c r="G8" s="327">
        <f t="shared" si="4"/>
        <v>15</v>
      </c>
      <c r="H8" s="327">
        <f t="shared" si="5"/>
        <v>15</v>
      </c>
      <c r="I8" s="345">
        <f t="shared" si="6"/>
        <v>1</v>
      </c>
      <c r="J8" s="327">
        <f t="shared" si="7"/>
        <v>11</v>
      </c>
      <c r="K8" s="327">
        <f t="shared" ref="K8:N8" si="24">AE8+AN8</f>
        <v>525329</v>
      </c>
      <c r="L8" s="327">
        <f t="shared" si="24"/>
        <v>258973</v>
      </c>
      <c r="M8" s="346">
        <f t="shared" si="24"/>
        <v>11</v>
      </c>
      <c r="N8" s="346">
        <f t="shared" si="24"/>
        <v>256575</v>
      </c>
      <c r="O8" s="346">
        <f t="shared" si="9"/>
        <v>11</v>
      </c>
      <c r="P8" s="345">
        <f t="shared" si="10"/>
        <v>1</v>
      </c>
      <c r="Q8" s="327">
        <f t="shared" si="11"/>
        <v>182400</v>
      </c>
      <c r="R8" s="333">
        <f t="shared" si="12"/>
        <v>0.704320527622571</v>
      </c>
      <c r="S8" s="327">
        <f>领导包联续建项目!H9</f>
        <v>398700</v>
      </c>
      <c r="T8" s="327">
        <f>领导包联续建项目!J9</f>
        <v>74000</v>
      </c>
      <c r="U8" s="327">
        <f>领导包联续建项目!D9</f>
        <v>4</v>
      </c>
      <c r="V8" s="327">
        <f>领导包联续建项目!E9</f>
        <v>74000</v>
      </c>
      <c r="W8" s="327">
        <f>领导包联续建项目!B9</f>
        <v>4</v>
      </c>
      <c r="X8" s="327">
        <f>领导包联续建项目!K9</f>
        <v>68616</v>
      </c>
      <c r="Y8" s="333">
        <f t="shared" si="13"/>
        <v>0.927243243243243</v>
      </c>
      <c r="Z8" s="327">
        <f>领导包联续建项目!S9</f>
        <v>4</v>
      </c>
      <c r="AA8" s="327">
        <f>领导包联续建项目!T9</f>
        <v>422</v>
      </c>
      <c r="AB8" s="327">
        <f>领导包联续建项目!U9</f>
        <v>387</v>
      </c>
      <c r="AC8" s="345">
        <f t="shared" si="15"/>
        <v>0.917061611374408</v>
      </c>
      <c r="AD8" s="345">
        <f t="shared" si="16"/>
        <v>1</v>
      </c>
      <c r="AE8" s="327">
        <f>领导包联新建项目!H9</f>
        <v>249329</v>
      </c>
      <c r="AF8" s="327">
        <f>领导包联新建项目!J9</f>
        <v>111481</v>
      </c>
      <c r="AG8" s="327">
        <f>领导包联新建项目!D9</f>
        <v>9</v>
      </c>
      <c r="AH8" s="327">
        <f>领导包联新建项目!E9</f>
        <v>105083</v>
      </c>
      <c r="AI8" s="327">
        <f>领导包联新建项目!B9</f>
        <v>9</v>
      </c>
      <c r="AJ8" s="327">
        <f>领导包联新建项目!AI9</f>
        <v>9</v>
      </c>
      <c r="AK8" s="345">
        <f t="shared" si="18"/>
        <v>1</v>
      </c>
      <c r="AL8" s="360">
        <f>领导包联新建项目!Y9</f>
        <v>96600</v>
      </c>
      <c r="AM8" s="333">
        <f t="shared" si="19"/>
        <v>0.866515370332164</v>
      </c>
      <c r="AN8" s="327">
        <f>领导包联储备项目!H9</f>
        <v>276000</v>
      </c>
      <c r="AO8" s="327">
        <f>领导包联储备项目!I9</f>
        <v>147492</v>
      </c>
      <c r="AP8" s="327">
        <f>领导包联储备项目!D9</f>
        <v>2</v>
      </c>
      <c r="AQ8" s="327">
        <f>领导包联储备项目!E9</f>
        <v>151492</v>
      </c>
      <c r="AR8" s="327">
        <f>领导包联储备项目!B9</f>
        <v>2</v>
      </c>
      <c r="AS8" s="327">
        <f>领导包联储备项目!AG9</f>
        <v>2</v>
      </c>
      <c r="AT8" s="345">
        <f t="shared" si="21"/>
        <v>1</v>
      </c>
      <c r="AU8" s="360">
        <f>领导包联储备项目!X9</f>
        <v>85800</v>
      </c>
      <c r="AV8" s="333">
        <f t="shared" si="22"/>
        <v>0.581726466520218</v>
      </c>
      <c r="AW8" s="333">
        <f>D8/$D$6</f>
        <v>0.312900436968472</v>
      </c>
    </row>
    <row r="9" s="318" customFormat="1" ht="60" customHeight="1" spans="1:49">
      <c r="A9" s="327">
        <v>3</v>
      </c>
      <c r="B9" s="326" t="s">
        <v>88</v>
      </c>
      <c r="C9" s="327">
        <f t="shared" si="0"/>
        <v>1059234</v>
      </c>
      <c r="D9" s="327">
        <f t="shared" si="1"/>
        <v>267495</v>
      </c>
      <c r="E9" s="327">
        <f t="shared" si="2"/>
        <v>178950</v>
      </c>
      <c r="F9" s="333">
        <f t="shared" si="3"/>
        <v>0.668984466999383</v>
      </c>
      <c r="G9" s="327">
        <f t="shared" si="4"/>
        <v>26</v>
      </c>
      <c r="H9" s="327">
        <f t="shared" si="5"/>
        <v>23</v>
      </c>
      <c r="I9" s="345">
        <f t="shared" si="6"/>
        <v>0.884615384615385</v>
      </c>
      <c r="J9" s="327">
        <f t="shared" si="7"/>
        <v>15</v>
      </c>
      <c r="K9" s="327">
        <f t="shared" ref="K9:N9" si="25">AE9+AN9</f>
        <v>312253</v>
      </c>
      <c r="L9" s="327">
        <f t="shared" si="25"/>
        <v>141500</v>
      </c>
      <c r="M9" s="346">
        <f t="shared" si="25"/>
        <v>14</v>
      </c>
      <c r="N9" s="346">
        <f t="shared" si="25"/>
        <v>129500</v>
      </c>
      <c r="O9" s="346">
        <f t="shared" si="9"/>
        <v>12</v>
      </c>
      <c r="P9" s="345">
        <f t="shared" si="10"/>
        <v>0.8</v>
      </c>
      <c r="Q9" s="327">
        <f t="shared" si="11"/>
        <v>70100</v>
      </c>
      <c r="R9" s="333">
        <f t="shared" si="12"/>
        <v>0.495406360424028</v>
      </c>
      <c r="S9" s="327">
        <f>领导包联续建项目!H10</f>
        <v>746981</v>
      </c>
      <c r="T9" s="327">
        <f>领导包联续建项目!J10</f>
        <v>125995</v>
      </c>
      <c r="U9" s="327">
        <f>领导包联续建项目!D10</f>
        <v>11</v>
      </c>
      <c r="V9" s="327">
        <f>领导包联续建项目!E10</f>
        <v>97995</v>
      </c>
      <c r="W9" s="327">
        <f>领导包联续建项目!B10</f>
        <v>11</v>
      </c>
      <c r="X9" s="327">
        <f>领导包联续建项目!K10</f>
        <v>108850</v>
      </c>
      <c r="Y9" s="333">
        <f t="shared" si="13"/>
        <v>0.863923171554427</v>
      </c>
      <c r="Z9" s="327">
        <f>领导包联续建项目!S10</f>
        <v>11</v>
      </c>
      <c r="AA9" s="327">
        <f>领导包联续建项目!T10</f>
        <v>650</v>
      </c>
      <c r="AB9" s="327">
        <f>领导包联续建项目!U10</f>
        <v>580</v>
      </c>
      <c r="AC9" s="345">
        <f t="shared" si="15"/>
        <v>0.892307692307692</v>
      </c>
      <c r="AD9" s="345">
        <f t="shared" si="16"/>
        <v>1</v>
      </c>
      <c r="AE9" s="327">
        <f>领导包联新建项目!H10</f>
        <v>203750</v>
      </c>
      <c r="AF9" s="327">
        <f>领导包联新建项目!J10</f>
        <v>110500</v>
      </c>
      <c r="AG9" s="327">
        <f>领导包联新建项目!D10</f>
        <v>10</v>
      </c>
      <c r="AH9" s="327">
        <f>领导包联新建项目!E10</f>
        <v>106500</v>
      </c>
      <c r="AI9" s="327">
        <f>领导包联新建项目!B10</f>
        <v>10</v>
      </c>
      <c r="AJ9" s="327">
        <f>领导包联新建项目!AI10</f>
        <v>9</v>
      </c>
      <c r="AK9" s="345">
        <f t="shared" si="18"/>
        <v>0.9</v>
      </c>
      <c r="AL9" s="360">
        <f>领导包联新建项目!Y10</f>
        <v>66500</v>
      </c>
      <c r="AM9" s="333">
        <f t="shared" si="19"/>
        <v>0.601809954751131</v>
      </c>
      <c r="AN9" s="327">
        <f>领导包联储备项目!H10</f>
        <v>108503</v>
      </c>
      <c r="AO9" s="327">
        <f>领导包联储备项目!I10</f>
        <v>31000</v>
      </c>
      <c r="AP9" s="327">
        <f>领导包联储备项目!D10</f>
        <v>4</v>
      </c>
      <c r="AQ9" s="327">
        <f>领导包联储备项目!E10</f>
        <v>23000</v>
      </c>
      <c r="AR9" s="327">
        <f>领导包联储备项目!B10</f>
        <v>5</v>
      </c>
      <c r="AS9" s="327">
        <f>领导包联储备项目!AG10</f>
        <v>3</v>
      </c>
      <c r="AT9" s="345">
        <f t="shared" si="21"/>
        <v>0.6</v>
      </c>
      <c r="AU9" s="360">
        <f>领导包联储备项目!X10</f>
        <v>3600</v>
      </c>
      <c r="AV9" s="333">
        <f t="shared" si="22"/>
        <v>0.116129032258065</v>
      </c>
      <c r="AW9" s="333">
        <f>D9/$D$6</f>
        <v>0.251369637739041</v>
      </c>
    </row>
    <row r="10" s="318" customFormat="1" ht="60" customHeight="1" spans="1:49">
      <c r="A10" s="327">
        <v>4</v>
      </c>
      <c r="B10" s="326" t="s">
        <v>89</v>
      </c>
      <c r="C10" s="327">
        <f t="shared" si="0"/>
        <v>452596</v>
      </c>
      <c r="D10" s="327">
        <f t="shared" si="1"/>
        <v>115796</v>
      </c>
      <c r="E10" s="327">
        <f t="shared" si="2"/>
        <v>71295</v>
      </c>
      <c r="F10" s="333">
        <f t="shared" si="3"/>
        <v>0.615694842654323</v>
      </c>
      <c r="G10" s="327">
        <f t="shared" si="4"/>
        <v>12</v>
      </c>
      <c r="H10" s="327">
        <f t="shared" si="5"/>
        <v>10</v>
      </c>
      <c r="I10" s="345">
        <f t="shared" si="6"/>
        <v>0.833333333333333</v>
      </c>
      <c r="J10" s="327">
        <f t="shared" si="7"/>
        <v>7</v>
      </c>
      <c r="K10" s="327">
        <f t="shared" ref="K10:N10" si="26">AE10+AN10</f>
        <v>149300</v>
      </c>
      <c r="L10" s="327">
        <f t="shared" si="26"/>
        <v>82700</v>
      </c>
      <c r="M10" s="346">
        <f t="shared" si="26"/>
        <v>5</v>
      </c>
      <c r="N10" s="346">
        <f t="shared" si="26"/>
        <v>64700</v>
      </c>
      <c r="O10" s="346">
        <f t="shared" si="9"/>
        <v>5</v>
      </c>
      <c r="P10" s="345">
        <f t="shared" si="10"/>
        <v>0.714285714285714</v>
      </c>
      <c r="Q10" s="327">
        <f t="shared" si="11"/>
        <v>38150</v>
      </c>
      <c r="R10" s="333">
        <f t="shared" si="12"/>
        <v>0.46130592503023</v>
      </c>
      <c r="S10" s="327">
        <f>领导包联续建项目!H11</f>
        <v>303296</v>
      </c>
      <c r="T10" s="327">
        <f>领导包联续建项目!J11</f>
        <v>33096</v>
      </c>
      <c r="U10" s="327">
        <f>领导包联续建项目!D11</f>
        <v>5</v>
      </c>
      <c r="V10" s="327">
        <f>领导包联续建项目!E11</f>
        <v>33639</v>
      </c>
      <c r="W10" s="327">
        <f>领导包联续建项目!B11</f>
        <v>5</v>
      </c>
      <c r="X10" s="327">
        <f>领导包联续建项目!K11</f>
        <v>33145</v>
      </c>
      <c r="Y10" s="333">
        <f t="shared" si="13"/>
        <v>1.00148054145516</v>
      </c>
      <c r="Z10" s="327">
        <f>领导包联续建项目!S11</f>
        <v>5</v>
      </c>
      <c r="AA10" s="327">
        <f>领导包联续建项目!T11</f>
        <v>496</v>
      </c>
      <c r="AB10" s="327">
        <f>领导包联续建项目!U11</f>
        <v>476</v>
      </c>
      <c r="AC10" s="345">
        <f t="shared" si="15"/>
        <v>0.959677419354839</v>
      </c>
      <c r="AD10" s="345">
        <f t="shared" si="16"/>
        <v>1</v>
      </c>
      <c r="AE10" s="327">
        <f>领导包联新建项目!H11</f>
        <v>91300</v>
      </c>
      <c r="AF10" s="327">
        <f>领导包联新建项目!J11</f>
        <v>34700</v>
      </c>
      <c r="AG10" s="327">
        <f>领导包联新建项目!D11</f>
        <v>2</v>
      </c>
      <c r="AH10" s="327">
        <f>领导包联新建项目!E11</f>
        <v>34700</v>
      </c>
      <c r="AI10" s="327">
        <f>领导包联新建项目!B11</f>
        <v>2</v>
      </c>
      <c r="AJ10" s="327">
        <f>领导包联新建项目!AI11</f>
        <v>2</v>
      </c>
      <c r="AK10" s="345">
        <f t="shared" si="18"/>
        <v>1</v>
      </c>
      <c r="AL10" s="360">
        <f>领导包联新建项目!Y11</f>
        <v>20850</v>
      </c>
      <c r="AM10" s="333">
        <f t="shared" si="19"/>
        <v>0.600864553314121</v>
      </c>
      <c r="AN10" s="327">
        <f>领导包联储备项目!H11</f>
        <v>58000</v>
      </c>
      <c r="AO10" s="327">
        <f>领导包联储备项目!I11</f>
        <v>48000</v>
      </c>
      <c r="AP10" s="327">
        <f>领导包联储备项目!D11</f>
        <v>3</v>
      </c>
      <c r="AQ10" s="327">
        <f>领导包联储备项目!E11</f>
        <v>30000</v>
      </c>
      <c r="AR10" s="327">
        <f>领导包联储备项目!B11</f>
        <v>5</v>
      </c>
      <c r="AS10" s="327">
        <f>领导包联储备项目!AG11</f>
        <v>3</v>
      </c>
      <c r="AT10" s="345">
        <f t="shared" si="21"/>
        <v>0.6</v>
      </c>
      <c r="AU10" s="360">
        <f>领导包联储备项目!X11</f>
        <v>17300</v>
      </c>
      <c r="AV10" s="333">
        <f t="shared" si="22"/>
        <v>0.360416666666667</v>
      </c>
      <c r="AW10" s="333">
        <f>D10/$D$6</f>
        <v>0.108815486538552</v>
      </c>
    </row>
    <row r="11" s="318" customFormat="1" ht="60" customHeight="1" spans="1:49">
      <c r="A11" s="327">
        <v>5</v>
      </c>
      <c r="B11" s="326" t="s">
        <v>90</v>
      </c>
      <c r="C11" s="327">
        <f t="shared" si="0"/>
        <v>34250</v>
      </c>
      <c r="D11" s="327">
        <f t="shared" si="1"/>
        <v>15500</v>
      </c>
      <c r="E11" s="327">
        <f t="shared" si="2"/>
        <v>14400</v>
      </c>
      <c r="F11" s="333">
        <f t="shared" si="3"/>
        <v>0.929032258064516</v>
      </c>
      <c r="G11" s="327">
        <f t="shared" si="4"/>
        <v>2</v>
      </c>
      <c r="H11" s="327">
        <f t="shared" si="5"/>
        <v>2</v>
      </c>
      <c r="I11" s="345">
        <f t="shared" si="6"/>
        <v>1</v>
      </c>
      <c r="J11" s="327">
        <f t="shared" si="7"/>
        <v>1</v>
      </c>
      <c r="K11" s="327">
        <f t="shared" ref="K11:N11" si="27">AE11+AN11</f>
        <v>21250</v>
      </c>
      <c r="L11" s="327">
        <f t="shared" si="27"/>
        <v>7500</v>
      </c>
      <c r="M11" s="346">
        <f t="shared" si="27"/>
        <v>1</v>
      </c>
      <c r="N11" s="346">
        <f t="shared" si="27"/>
        <v>5000</v>
      </c>
      <c r="O11" s="346">
        <f t="shared" si="9"/>
        <v>1</v>
      </c>
      <c r="P11" s="345">
        <f t="shared" si="10"/>
        <v>1</v>
      </c>
      <c r="Q11" s="327">
        <f t="shared" si="11"/>
        <v>6400</v>
      </c>
      <c r="R11" s="333">
        <f t="shared" si="12"/>
        <v>0.853333333333333</v>
      </c>
      <c r="S11" s="327">
        <f>领导包联续建项目!H12</f>
        <v>13000</v>
      </c>
      <c r="T11" s="327">
        <f>领导包联续建项目!J12</f>
        <v>8000</v>
      </c>
      <c r="U11" s="327">
        <f>领导包联续建项目!D12</f>
        <v>1</v>
      </c>
      <c r="V11" s="327">
        <f>领导包联续建项目!E12</f>
        <v>4000</v>
      </c>
      <c r="W11" s="327">
        <f>领导包联续建项目!B12</f>
        <v>1</v>
      </c>
      <c r="X11" s="327">
        <f>领导包联续建项目!K12</f>
        <v>8000</v>
      </c>
      <c r="Y11" s="333">
        <f t="shared" si="13"/>
        <v>1</v>
      </c>
      <c r="Z11" s="327">
        <f>领导包联续建项目!S12</f>
        <v>1</v>
      </c>
      <c r="AA11" s="327">
        <f>领导包联续建项目!T12</f>
        <v>43</v>
      </c>
      <c r="AB11" s="327">
        <f>领导包联续建项目!U12</f>
        <v>43</v>
      </c>
      <c r="AC11" s="345">
        <f t="shared" si="15"/>
        <v>1</v>
      </c>
      <c r="AD11" s="345">
        <f t="shared" si="16"/>
        <v>1</v>
      </c>
      <c r="AE11" s="327">
        <f>领导包联新建项目!H12</f>
        <v>21250</v>
      </c>
      <c r="AF11" s="327">
        <f>领导包联新建项目!J12</f>
        <v>7500</v>
      </c>
      <c r="AG11" s="327">
        <f>领导包联新建项目!D12</f>
        <v>1</v>
      </c>
      <c r="AH11" s="327">
        <f>领导包联新建项目!E12</f>
        <v>5000</v>
      </c>
      <c r="AI11" s="327">
        <f>领导包联新建项目!B12</f>
        <v>1</v>
      </c>
      <c r="AJ11" s="327">
        <f>领导包联新建项目!AI12</f>
        <v>1</v>
      </c>
      <c r="AK11" s="345">
        <f t="shared" si="18"/>
        <v>1</v>
      </c>
      <c r="AL11" s="360">
        <f>领导包联新建项目!Y12</f>
        <v>6400</v>
      </c>
      <c r="AM11" s="333">
        <f t="shared" si="19"/>
        <v>0.853333333333333</v>
      </c>
      <c r="AN11" s="327">
        <v>0</v>
      </c>
      <c r="AO11" s="327">
        <v>0</v>
      </c>
      <c r="AP11" s="327">
        <v>0</v>
      </c>
      <c r="AQ11" s="327">
        <v>0</v>
      </c>
      <c r="AR11" s="327">
        <v>0</v>
      </c>
      <c r="AS11" s="327">
        <v>0</v>
      </c>
      <c r="AT11" s="345"/>
      <c r="AU11" s="360"/>
      <c r="AV11" s="333"/>
      <c r="AW11" s="333">
        <f>D11/$D$6</f>
        <v>0.0145656157496594</v>
      </c>
    </row>
    <row r="12" s="319" customFormat="1" ht="32" customHeight="1" spans="1:49">
      <c r="A12" s="325" t="s">
        <v>2149</v>
      </c>
      <c r="B12" s="325"/>
      <c r="C12" s="325"/>
      <c r="D12" s="325"/>
      <c r="E12" s="325"/>
      <c r="F12" s="325"/>
      <c r="G12" s="325"/>
      <c r="H12" s="325"/>
      <c r="I12" s="339"/>
      <c r="J12" s="325"/>
      <c r="K12" s="325"/>
      <c r="L12" s="325"/>
      <c r="M12" s="325"/>
      <c r="N12" s="325"/>
      <c r="O12" s="325"/>
      <c r="P12" s="325"/>
      <c r="Q12" s="325"/>
      <c r="R12" s="339"/>
      <c r="S12" s="325"/>
      <c r="T12" s="325"/>
      <c r="U12" s="325"/>
      <c r="V12" s="325"/>
      <c r="W12" s="325"/>
      <c r="X12" s="325"/>
      <c r="Y12" s="325"/>
      <c r="Z12" s="325"/>
      <c r="AA12" s="325"/>
      <c r="AB12" s="325"/>
      <c r="AC12" s="355"/>
      <c r="AD12" s="355"/>
      <c r="AE12" s="325"/>
      <c r="AF12" s="325"/>
      <c r="AG12" s="325"/>
      <c r="AH12" s="325"/>
      <c r="AI12" s="325"/>
      <c r="AJ12" s="325"/>
      <c r="AK12" s="339"/>
      <c r="AL12" s="325"/>
      <c r="AM12" s="339"/>
      <c r="AN12" s="325"/>
      <c r="AO12" s="325"/>
      <c r="AP12" s="325"/>
      <c r="AQ12" s="325"/>
      <c r="AR12" s="325"/>
      <c r="AS12" s="325"/>
      <c r="AT12" s="325"/>
      <c r="AU12" s="339"/>
      <c r="AV12" s="339"/>
      <c r="AW12" s="355"/>
    </row>
    <row r="13" s="317" customFormat="1" ht="25" customHeight="1" spans="1:49">
      <c r="A13" s="326" t="s">
        <v>3</v>
      </c>
      <c r="B13" s="326" t="s">
        <v>5</v>
      </c>
      <c r="C13" s="326" t="s">
        <v>2126</v>
      </c>
      <c r="D13" s="326"/>
      <c r="E13" s="326"/>
      <c r="F13" s="326"/>
      <c r="G13" s="326"/>
      <c r="H13" s="326"/>
      <c r="I13" s="340"/>
      <c r="J13" s="326" t="s">
        <v>2127</v>
      </c>
      <c r="K13" s="326"/>
      <c r="L13" s="326"/>
      <c r="M13" s="326"/>
      <c r="N13" s="326"/>
      <c r="O13" s="326"/>
      <c r="P13" s="326"/>
      <c r="Q13" s="161" t="s">
        <v>2135</v>
      </c>
      <c r="R13" s="296"/>
      <c r="S13" s="341" t="s">
        <v>2128</v>
      </c>
      <c r="T13" s="342"/>
      <c r="U13" s="342"/>
      <c r="V13" s="342"/>
      <c r="W13" s="342"/>
      <c r="X13" s="342"/>
      <c r="Y13" s="342"/>
      <c r="Z13" s="342"/>
      <c r="AA13" s="342"/>
      <c r="AB13" s="342"/>
      <c r="AC13" s="356"/>
      <c r="AD13" s="356"/>
      <c r="AE13" s="341" t="s">
        <v>2129</v>
      </c>
      <c r="AF13" s="342"/>
      <c r="AG13" s="342"/>
      <c r="AH13" s="342"/>
      <c r="AI13" s="342"/>
      <c r="AJ13" s="342"/>
      <c r="AK13" s="350"/>
      <c r="AL13" s="342"/>
      <c r="AM13" s="350"/>
      <c r="AN13" s="341" t="s">
        <v>2130</v>
      </c>
      <c r="AO13" s="342"/>
      <c r="AP13" s="342"/>
      <c r="AQ13" s="342"/>
      <c r="AR13" s="342"/>
      <c r="AS13" s="342"/>
      <c r="AT13" s="342"/>
      <c r="AU13" s="342"/>
      <c r="AV13" s="342"/>
      <c r="AW13" s="357" t="s">
        <v>2150</v>
      </c>
    </row>
    <row r="14" s="317" customFormat="1" ht="25" customHeight="1" spans="1:49">
      <c r="A14" s="327"/>
      <c r="B14" s="327"/>
      <c r="C14" s="326" t="s">
        <v>9</v>
      </c>
      <c r="D14" s="328" t="s">
        <v>2132</v>
      </c>
      <c r="E14" s="329" t="s">
        <v>2133</v>
      </c>
      <c r="F14" s="330"/>
      <c r="G14" s="326" t="s">
        <v>4</v>
      </c>
      <c r="H14" s="326" t="s">
        <v>1570</v>
      </c>
      <c r="I14" s="340"/>
      <c r="J14" s="326" t="s">
        <v>4</v>
      </c>
      <c r="K14" s="326" t="s">
        <v>9</v>
      </c>
      <c r="L14" s="343" t="s">
        <v>2134</v>
      </c>
      <c r="M14" s="341" t="s">
        <v>6</v>
      </c>
      <c r="N14" s="342"/>
      <c r="O14" s="341" t="s">
        <v>1570</v>
      </c>
      <c r="P14" s="342"/>
      <c r="Q14" s="331" t="s">
        <v>2151</v>
      </c>
      <c r="R14" s="351" t="s">
        <v>41</v>
      </c>
      <c r="S14" s="326" t="s">
        <v>9</v>
      </c>
      <c r="T14" s="343" t="s">
        <v>2134</v>
      </c>
      <c r="U14" s="341" t="s">
        <v>2136</v>
      </c>
      <c r="V14" s="342"/>
      <c r="W14" s="326" t="s">
        <v>4</v>
      </c>
      <c r="X14" s="161" t="s">
        <v>2135</v>
      </c>
      <c r="Y14" s="161"/>
      <c r="Z14" s="326" t="s">
        <v>18</v>
      </c>
      <c r="AA14" s="326"/>
      <c r="AB14" s="326"/>
      <c r="AC14" s="357"/>
      <c r="AD14" s="357"/>
      <c r="AE14" s="352" t="s">
        <v>9</v>
      </c>
      <c r="AF14" s="326" t="s">
        <v>2134</v>
      </c>
      <c r="AG14" s="341" t="s">
        <v>2136</v>
      </c>
      <c r="AH14" s="342"/>
      <c r="AI14" s="326" t="s">
        <v>4</v>
      </c>
      <c r="AJ14" s="326" t="s">
        <v>1570</v>
      </c>
      <c r="AK14" s="340"/>
      <c r="AL14" s="161" t="s">
        <v>2135</v>
      </c>
      <c r="AM14" s="296"/>
      <c r="AN14" s="326" t="s">
        <v>9</v>
      </c>
      <c r="AO14" s="343" t="s">
        <v>2134</v>
      </c>
      <c r="AP14" s="341" t="s">
        <v>2136</v>
      </c>
      <c r="AQ14" s="342"/>
      <c r="AR14" s="326" t="s">
        <v>4</v>
      </c>
      <c r="AS14" s="326" t="s">
        <v>1571</v>
      </c>
      <c r="AT14" s="326"/>
      <c r="AU14" s="161" t="s">
        <v>2135</v>
      </c>
      <c r="AV14" s="296"/>
      <c r="AW14" s="345"/>
    </row>
    <row r="15" s="317" customFormat="1" ht="25" customHeight="1" spans="1:49">
      <c r="A15" s="327"/>
      <c r="B15" s="327"/>
      <c r="C15" s="328"/>
      <c r="D15" s="328"/>
      <c r="E15" s="331" t="s">
        <v>2137</v>
      </c>
      <c r="F15" s="332" t="s">
        <v>2138</v>
      </c>
      <c r="G15" s="326"/>
      <c r="H15" s="326" t="s">
        <v>2139</v>
      </c>
      <c r="I15" s="340" t="s">
        <v>2140</v>
      </c>
      <c r="J15" s="326"/>
      <c r="K15" s="326"/>
      <c r="L15" s="344"/>
      <c r="M15" s="326" t="s">
        <v>74</v>
      </c>
      <c r="N15" s="326" t="s">
        <v>75</v>
      </c>
      <c r="O15" s="326" t="s">
        <v>2141</v>
      </c>
      <c r="P15" s="326" t="s">
        <v>2142</v>
      </c>
      <c r="Q15" s="353"/>
      <c r="R15" s="354"/>
      <c r="S15" s="328"/>
      <c r="T15" s="344"/>
      <c r="U15" s="326" t="s">
        <v>74</v>
      </c>
      <c r="V15" s="326" t="s">
        <v>75</v>
      </c>
      <c r="W15" s="326"/>
      <c r="X15" s="331" t="s">
        <v>2143</v>
      </c>
      <c r="Y15" s="331" t="s">
        <v>41</v>
      </c>
      <c r="Z15" s="326" t="s">
        <v>48</v>
      </c>
      <c r="AA15" s="326" t="s">
        <v>2144</v>
      </c>
      <c r="AB15" s="326" t="s">
        <v>2145</v>
      </c>
      <c r="AC15" s="357" t="s">
        <v>2146</v>
      </c>
      <c r="AD15" s="357" t="s">
        <v>81</v>
      </c>
      <c r="AE15" s="358"/>
      <c r="AF15" s="326"/>
      <c r="AG15" s="326" t="s">
        <v>74</v>
      </c>
      <c r="AH15" s="326" t="s">
        <v>75</v>
      </c>
      <c r="AI15" s="326"/>
      <c r="AJ15" s="326" t="s">
        <v>2141</v>
      </c>
      <c r="AK15" s="340" t="s">
        <v>2142</v>
      </c>
      <c r="AL15" s="331" t="s">
        <v>2143</v>
      </c>
      <c r="AM15" s="351" t="s">
        <v>41</v>
      </c>
      <c r="AN15" s="328"/>
      <c r="AO15" s="344"/>
      <c r="AP15" s="326" t="s">
        <v>74</v>
      </c>
      <c r="AQ15" s="326" t="s">
        <v>75</v>
      </c>
      <c r="AR15" s="326"/>
      <c r="AS15" s="326" t="s">
        <v>2147</v>
      </c>
      <c r="AT15" s="326" t="s">
        <v>2148</v>
      </c>
      <c r="AU15" s="331" t="s">
        <v>2143</v>
      </c>
      <c r="AV15" s="351" t="s">
        <v>41</v>
      </c>
      <c r="AW15" s="345"/>
    </row>
    <row r="16" s="317" customFormat="1" ht="26" customHeight="1" spans="1:49">
      <c r="A16" s="327"/>
      <c r="B16" s="326" t="s">
        <v>55</v>
      </c>
      <c r="C16" s="327">
        <f>C17+C19+C23+C24+C29+C33+C36+C37+C38+C39</f>
        <v>4280510</v>
      </c>
      <c r="D16" s="327">
        <f>D17+D19+D23+D24+D29+D33+D36+D37+D38+D39</f>
        <v>1066150</v>
      </c>
      <c r="E16" s="327">
        <f t="shared" ref="E16:E39" si="28">X16+AL16+AU16</f>
        <v>730762</v>
      </c>
      <c r="F16" s="334">
        <f>E16/D16</f>
        <v>0.68542137597899</v>
      </c>
      <c r="G16" s="327">
        <f>G17+G19+G23+G24+G29+G33+G36+G37+G38+G39</f>
        <v>61</v>
      </c>
      <c r="H16" s="327">
        <f t="shared" ref="H16:H39" si="29">Z16+AJ16+AS16</f>
        <v>56</v>
      </c>
      <c r="I16" s="333">
        <f t="shared" ref="I16:I39" si="30">H16/G16</f>
        <v>0.918032786885246</v>
      </c>
      <c r="J16" s="327">
        <f t="shared" ref="J16:J39" si="31">AI16+AR16</f>
        <v>37</v>
      </c>
      <c r="K16" s="327">
        <f t="shared" ref="K16:N16" si="32">AE16+AN16</f>
        <v>1921132</v>
      </c>
      <c r="L16" s="327">
        <f t="shared" si="32"/>
        <v>692673</v>
      </c>
      <c r="M16" s="346">
        <f t="shared" si="32"/>
        <v>33</v>
      </c>
      <c r="N16" s="346">
        <f t="shared" si="32"/>
        <v>627775</v>
      </c>
      <c r="O16" s="346">
        <f t="shared" ref="O16:O39" si="33">AJ16+AS16</f>
        <v>32</v>
      </c>
      <c r="P16" s="345">
        <f t="shared" ref="P16:P39" si="34">O16/J16</f>
        <v>0.864864864864865</v>
      </c>
      <c r="Q16" s="327">
        <f t="shared" ref="Q16:Q39" si="35">AL16+AU16</f>
        <v>419051</v>
      </c>
      <c r="R16" s="333">
        <f t="shared" ref="R16:R39" si="36">Q16/L16</f>
        <v>0.604976662869781</v>
      </c>
      <c r="S16" s="327">
        <f t="shared" ref="S16:X16" si="37">S17+S19+S23+S24+S29+S33+S36+S37+S38+S39</f>
        <v>2359378</v>
      </c>
      <c r="T16" s="327">
        <f t="shared" si="37"/>
        <v>373477</v>
      </c>
      <c r="U16" s="327">
        <f t="shared" si="37"/>
        <v>24</v>
      </c>
      <c r="V16" s="327">
        <f t="shared" si="37"/>
        <v>342020</v>
      </c>
      <c r="W16" s="327">
        <f t="shared" si="37"/>
        <v>24</v>
      </c>
      <c r="X16" s="327">
        <f t="shared" si="37"/>
        <v>311711</v>
      </c>
      <c r="Y16" s="333">
        <f t="shared" ref="Y16:Y39" si="38">X16/T16</f>
        <v>0.834618999295807</v>
      </c>
      <c r="Z16" s="327">
        <f t="shared" ref="Z16:AB16" si="39">Z17+Z19+Z23+Z24+Z29+Z33+Z36+Z37+Z38+Z39</f>
        <v>24</v>
      </c>
      <c r="AA16" s="327">
        <f t="shared" si="39"/>
        <v>4901</v>
      </c>
      <c r="AB16" s="327">
        <f t="shared" si="39"/>
        <v>4719</v>
      </c>
      <c r="AC16" s="345">
        <f t="shared" ref="AC16:AC39" si="40">AB16/AA16</f>
        <v>0.962864721485411</v>
      </c>
      <c r="AD16" s="345">
        <f t="shared" ref="AD16:AD39" si="41">Z16/W16</f>
        <v>1</v>
      </c>
      <c r="AE16" s="327">
        <f t="shared" ref="AE16:AL16" si="42">AE17+AE19+AE23+AE24+AE29+AE33+AE36+AE37+AE38+AE39</f>
        <v>759629</v>
      </c>
      <c r="AF16" s="327">
        <f t="shared" si="42"/>
        <v>414181</v>
      </c>
      <c r="AG16" s="327">
        <f t="shared" si="42"/>
        <v>24</v>
      </c>
      <c r="AH16" s="327">
        <f t="shared" si="42"/>
        <v>423283</v>
      </c>
      <c r="AI16" s="327">
        <f t="shared" si="42"/>
        <v>24</v>
      </c>
      <c r="AJ16" s="327">
        <f t="shared" si="42"/>
        <v>24</v>
      </c>
      <c r="AK16" s="333">
        <f t="shared" ref="AK16:AK39" si="43">AJ16/AI16</f>
        <v>1</v>
      </c>
      <c r="AL16" s="360">
        <f>AL17+AL23+AL24+AL29+AL33+AL36+AL37+AL38+AL39+AL19</f>
        <v>317350</v>
      </c>
      <c r="AM16" s="333">
        <f t="shared" ref="AM16:AM39" si="44">AL16/AF16</f>
        <v>0.766210907791521</v>
      </c>
      <c r="AN16" s="327">
        <f t="shared" ref="AN16:AS16" si="45">AN17+AN19+AN23+AN24+AN29+AN33+AN36+AN37+AN38+AN39</f>
        <v>1161503</v>
      </c>
      <c r="AO16" s="327">
        <f t="shared" si="45"/>
        <v>278492</v>
      </c>
      <c r="AP16" s="327">
        <f t="shared" si="45"/>
        <v>9</v>
      </c>
      <c r="AQ16" s="327">
        <f t="shared" si="45"/>
        <v>204492</v>
      </c>
      <c r="AR16" s="327">
        <f t="shared" si="45"/>
        <v>13</v>
      </c>
      <c r="AS16" s="327">
        <f t="shared" si="45"/>
        <v>8</v>
      </c>
      <c r="AT16" s="345">
        <f t="shared" ref="AT16:AT39" si="46">AS16/AR16</f>
        <v>0.615384615384615</v>
      </c>
      <c r="AU16" s="327">
        <f>AU17+AU19+AU23+AU24+AU29+AU33+AU36+AU37+AU38+AU39</f>
        <v>101701</v>
      </c>
      <c r="AV16" s="333">
        <f t="shared" ref="AV16:AV39" si="47">AU16/AO16</f>
        <v>0.365184637260675</v>
      </c>
      <c r="AW16" s="345"/>
    </row>
    <row r="17" s="317" customFormat="1" ht="26" customHeight="1" spans="1:49">
      <c r="A17" s="326" t="s">
        <v>93</v>
      </c>
      <c r="B17" s="326" t="s">
        <v>2152</v>
      </c>
      <c r="C17" s="327">
        <f t="shared" ref="C17:C39" si="48">S17+AE17+AN17</f>
        <v>1055145</v>
      </c>
      <c r="D17" s="327">
        <f t="shared" ref="D17:D39" si="49">T17+AF17+AO17</f>
        <v>162000</v>
      </c>
      <c r="E17" s="327">
        <f t="shared" si="28"/>
        <v>81900</v>
      </c>
      <c r="F17" s="334">
        <f t="shared" ref="F17:F39" si="50">E17/D17</f>
        <v>0.505555555555556</v>
      </c>
      <c r="G17" s="327">
        <f t="shared" ref="G17:G39" si="51">W17+AI17+AR17</f>
        <v>7</v>
      </c>
      <c r="H17" s="327">
        <f t="shared" si="29"/>
        <v>4</v>
      </c>
      <c r="I17" s="345">
        <f t="shared" si="30"/>
        <v>0.571428571428571</v>
      </c>
      <c r="J17" s="327">
        <f t="shared" si="31"/>
        <v>3</v>
      </c>
      <c r="K17" s="327">
        <f t="shared" ref="K17:N17" si="52">AE17+AN17</f>
        <v>80503</v>
      </c>
      <c r="L17" s="327">
        <f t="shared" si="52"/>
        <v>27000</v>
      </c>
      <c r="M17" s="346">
        <f t="shared" si="52"/>
        <v>1</v>
      </c>
      <c r="N17" s="346">
        <f t="shared" si="52"/>
        <v>10000</v>
      </c>
      <c r="O17" s="346">
        <f t="shared" si="33"/>
        <v>0</v>
      </c>
      <c r="P17" s="345">
        <f t="shared" si="34"/>
        <v>0</v>
      </c>
      <c r="Q17" s="327">
        <f t="shared" si="35"/>
        <v>0</v>
      </c>
      <c r="R17" s="333">
        <f t="shared" si="36"/>
        <v>0</v>
      </c>
      <c r="S17" s="327">
        <f>SUMIF(领导包联续建项目!$AL:$AL,"水利专班",领导包联续建项目!H:H)</f>
        <v>974642</v>
      </c>
      <c r="T17" s="327">
        <f>SUMIF(领导包联续建项目!$AL:$AL,"水利专班",领导包联续建项目!J:J)</f>
        <v>135000</v>
      </c>
      <c r="U17" s="327">
        <f>SUMIF(领导包联续建项目!$AL:$AL,"水利专班",领导包联续建项目!D:D)</f>
        <v>4</v>
      </c>
      <c r="V17" s="327">
        <f>SUMIF(领导包联续建项目!$AL:$AL,"水利专班",领导包联续建项目!E:E)</f>
        <v>108000</v>
      </c>
      <c r="W17" s="327">
        <f>SUMIF(领导包联续建项目!$AL:$AL,"水利专班",领导包联续建项目!B:B)</f>
        <v>4</v>
      </c>
      <c r="X17" s="327">
        <f>SUMIF(领导包联续建项目!$AL:$AL,"水利专班",领导包联续建项目!K:K)</f>
        <v>81900</v>
      </c>
      <c r="Y17" s="333">
        <f t="shared" si="38"/>
        <v>0.606666666666667</v>
      </c>
      <c r="Z17" s="327">
        <f>SUMIF(领导包联续建项目!$AL:$AL,"水利专班",领导包联续建项目!S:S)</f>
        <v>4</v>
      </c>
      <c r="AA17" s="327">
        <f>SUMIF(领导包联续建项目!$AL:$AL,"水利专班",领导包联续建项目!T:T)</f>
        <v>220</v>
      </c>
      <c r="AB17" s="327">
        <f>SUMIF(领导包联续建项目!$AL:$AL,"水利专班",领导包联续建项目!U:U)</f>
        <v>213</v>
      </c>
      <c r="AC17" s="345">
        <f t="shared" si="40"/>
        <v>0.968181818181818</v>
      </c>
      <c r="AD17" s="345">
        <f t="shared" si="41"/>
        <v>1</v>
      </c>
      <c r="AE17" s="327">
        <f>SUMIF(领导包联新建项目!$BE:$BE,"水利专班",领导包联新建项目!H:H)</f>
        <v>0</v>
      </c>
      <c r="AF17" s="327">
        <f>SUMIF(领导包联新建项目!$BE:$BE,"水利专班",领导包联新建项目!J:J)</f>
        <v>0</v>
      </c>
      <c r="AG17" s="327">
        <f>SUMIF(领导包联新建项目!$BE:$BE,"水利专班",领导包联新建项目!D:D)</f>
        <v>0</v>
      </c>
      <c r="AH17" s="327">
        <f>SUMIF(领导包联新建项目!$BE:$BE,"水利专班",领导包联新建项目!E:E)</f>
        <v>0</v>
      </c>
      <c r="AI17" s="327">
        <f>SUMIF(领导包联新建项目!$BE:$BE,"水利专班",领导包联新建项目!B:B)</f>
        <v>0</v>
      </c>
      <c r="AJ17" s="327">
        <f>SUMIF(领导包联新建项目!$BE:$BE,"水利专班",领导包联新建项目!AI:AI)</f>
        <v>0</v>
      </c>
      <c r="AK17" s="333" t="e">
        <f t="shared" si="43"/>
        <v>#DIV/0!</v>
      </c>
      <c r="AL17" s="327">
        <f>SUMIF(领导包联新建项目!$BE:$BE,"水利专班",领导包联新建项目!Y:Y)</f>
        <v>0</v>
      </c>
      <c r="AM17" s="333" t="e">
        <f t="shared" si="44"/>
        <v>#DIV/0!</v>
      </c>
      <c r="AN17" s="327">
        <f>SUMIF(领导包联储备项目!$BC:$BC,"水利专班",领导包联储备项目!H:H)</f>
        <v>80503</v>
      </c>
      <c r="AO17" s="327">
        <f>SUMIF(领导包联储备项目!$BC:$BC,"水利专班",领导包联储备项目!I:I)</f>
        <v>27000</v>
      </c>
      <c r="AP17" s="327">
        <f>SUMIF(领导包联储备项目!$BC:$BC,"水利专班",领导包联储备项目!D:D)</f>
        <v>1</v>
      </c>
      <c r="AQ17" s="327">
        <f>SUMIF(领导包联储备项目!$BC:$BC,"水利专班",领导包联储备项目!E:E)</f>
        <v>10000</v>
      </c>
      <c r="AR17" s="327">
        <f>SUMIF(领导包联储备项目!$BC:$BC,"水利专班",领导包联储备项目!B:B)</f>
        <v>3</v>
      </c>
      <c r="AS17" s="327">
        <f>SUMIF(领导包联储备项目!$BC:$BC,"水利专班",领导包联储备项目!AG:AG)</f>
        <v>0</v>
      </c>
      <c r="AT17" s="345">
        <f t="shared" si="46"/>
        <v>0</v>
      </c>
      <c r="AU17" s="327">
        <f>SUMIF(领导包联储备项目!$BC:$BC,"水利专班",领导包联储备项目!X:X)</f>
        <v>0</v>
      </c>
      <c r="AV17" s="333">
        <f t="shared" si="47"/>
        <v>0</v>
      </c>
      <c r="AW17" s="333">
        <f t="shared" ref="AW17:AW39" si="53">D17/$D$6</f>
        <v>0.152234177512569</v>
      </c>
    </row>
    <row r="18" s="318" customFormat="1" ht="26" hidden="1" customHeight="1" spans="1:49">
      <c r="A18" s="335"/>
      <c r="B18" s="336" t="s">
        <v>101</v>
      </c>
      <c r="C18" s="335">
        <f t="shared" si="48"/>
        <v>1055145</v>
      </c>
      <c r="D18" s="335">
        <f t="shared" si="49"/>
        <v>162000</v>
      </c>
      <c r="E18" s="335">
        <f t="shared" si="28"/>
        <v>81900</v>
      </c>
      <c r="F18" s="334">
        <f t="shared" si="50"/>
        <v>0.505555555555556</v>
      </c>
      <c r="G18" s="335">
        <f t="shared" si="51"/>
        <v>7</v>
      </c>
      <c r="H18" s="335">
        <f t="shared" si="29"/>
        <v>4</v>
      </c>
      <c r="I18" s="347">
        <f t="shared" si="30"/>
        <v>0.571428571428571</v>
      </c>
      <c r="J18" s="335">
        <f t="shared" si="31"/>
        <v>3</v>
      </c>
      <c r="K18" s="335">
        <f t="shared" ref="K18:N18" si="54">AE18+AN18</f>
        <v>80503</v>
      </c>
      <c r="L18" s="335">
        <f t="shared" si="54"/>
        <v>27000</v>
      </c>
      <c r="M18" s="348">
        <f t="shared" si="54"/>
        <v>1</v>
      </c>
      <c r="N18" s="348">
        <f t="shared" si="54"/>
        <v>10000</v>
      </c>
      <c r="O18" s="348">
        <f t="shared" si="33"/>
        <v>0</v>
      </c>
      <c r="P18" s="347">
        <f t="shared" si="34"/>
        <v>0</v>
      </c>
      <c r="Q18" s="327">
        <f t="shared" si="35"/>
        <v>0</v>
      </c>
      <c r="R18" s="333">
        <f t="shared" si="36"/>
        <v>0</v>
      </c>
      <c r="S18" s="335">
        <f>SUMIF(领导包联续建项目!$AM:$AM,"州水利局",领导包联续建项目!H:H)</f>
        <v>974642</v>
      </c>
      <c r="T18" s="335">
        <f>SUMIF(领导包联续建项目!$AM:$AM,"州水利局",领导包联续建项目!J:J)</f>
        <v>135000</v>
      </c>
      <c r="U18" s="335">
        <f>SUMIF(领导包联续建项目!$AM:$AM,"州水利局",领导包联续建项目!D:D)</f>
        <v>4</v>
      </c>
      <c r="V18" s="335">
        <f>SUMIF(领导包联续建项目!$AM:$AM,"州水利局",领导包联续建项目!E:E)</f>
        <v>108000</v>
      </c>
      <c r="W18" s="335">
        <f>SUMIF(领导包联续建项目!$AM:$AM,"州水利局",领导包联续建项目!B:B)</f>
        <v>4</v>
      </c>
      <c r="X18" s="335">
        <f>SUMIF(领导包联续建项目!$AM:$AM,"州水利局",领导包联续建项目!K:K)</f>
        <v>81900</v>
      </c>
      <c r="Y18" s="333">
        <f t="shared" si="38"/>
        <v>0.606666666666667</v>
      </c>
      <c r="Z18" s="335">
        <f>SUMIF(领导包联续建项目!$AM:$AM,"州水利局",领导包联续建项目!S:S)</f>
        <v>4</v>
      </c>
      <c r="AA18" s="335">
        <f>SUMIF(领导包联续建项目!$AM:$AM,"州水利局",领导包联续建项目!T:T)</f>
        <v>220</v>
      </c>
      <c r="AB18" s="335">
        <f>SUMIF(领导包联续建项目!$AM:$AM,"州水利局",领导包联续建项目!U:U)</f>
        <v>213</v>
      </c>
      <c r="AC18" s="347">
        <f t="shared" si="40"/>
        <v>0.968181818181818</v>
      </c>
      <c r="AD18" s="347">
        <f t="shared" si="41"/>
        <v>1</v>
      </c>
      <c r="AE18" s="335">
        <f>SUMIF(领导包联新建项目!$BF:$BF,"州水利局",领导包联新建项目!H:H)</f>
        <v>0</v>
      </c>
      <c r="AF18" s="335">
        <f>SUMIF(领导包联新建项目!$BF:$BF,"州水利局",领导包联新建项目!J:J)</f>
        <v>0</v>
      </c>
      <c r="AG18" s="335">
        <f>SUMIF(领导包联新建项目!$BF:$BF,"州水利局",领导包联新建项目!D:D)</f>
        <v>0</v>
      </c>
      <c r="AH18" s="335">
        <f>SUMIF(领导包联新建项目!$BF:$BF,"州水利局",领导包联新建项目!E:E)</f>
        <v>0</v>
      </c>
      <c r="AI18" s="335">
        <f>SUMIF(领导包联新建项目!$BF:$BF,"州水利局",领导包联新建项目!B:B)</f>
        <v>0</v>
      </c>
      <c r="AJ18" s="335">
        <f>SUMIF(领导包联新建项目!$BF:$BF,"州水利局",领导包联新建项目!AI:AI)</f>
        <v>0</v>
      </c>
      <c r="AK18" s="361" t="e">
        <f t="shared" si="43"/>
        <v>#DIV/0!</v>
      </c>
      <c r="AL18" s="335">
        <f>SUMIF(领导包联新建项目!$BF:$BF,"州水利局",领导包联新建项目!Y:Y)</f>
        <v>0</v>
      </c>
      <c r="AM18" s="333" t="e">
        <f t="shared" si="44"/>
        <v>#DIV/0!</v>
      </c>
      <c r="AN18" s="335">
        <f>SUMIF(领导包联储备项目!$BD:$BD,"州水利局",领导包联储备项目!H:H)</f>
        <v>80503</v>
      </c>
      <c r="AO18" s="335">
        <f>SUMIF(领导包联储备项目!$BD:$BD,"州水利局",领导包联储备项目!I:I)</f>
        <v>27000</v>
      </c>
      <c r="AP18" s="335">
        <f>SUMIF(领导包联储备项目!$BD:$BD,"州水利局",领导包联储备项目!D:D)</f>
        <v>1</v>
      </c>
      <c r="AQ18" s="335">
        <f>SUMIF(领导包联储备项目!$BD:$BD,"州水利局",领导包联储备项目!E:E)</f>
        <v>10000</v>
      </c>
      <c r="AR18" s="335">
        <f>SUMIF(领导包联储备项目!$BD:$BD,"州水利局",领导包联储备项目!B:B)</f>
        <v>3</v>
      </c>
      <c r="AS18" s="335">
        <f>SUMIF(领导包联储备项目!$BD:$BD,"州水利局",领导包联储备项目!AG:AG)</f>
        <v>0</v>
      </c>
      <c r="AT18" s="347">
        <f t="shared" si="46"/>
        <v>0</v>
      </c>
      <c r="AU18" s="335">
        <f>SUMIF(领导包联储备项目!$BD:$BD,"州水利局",领导包联储备项目!X:X)</f>
        <v>0</v>
      </c>
      <c r="AV18" s="333">
        <f t="shared" si="47"/>
        <v>0</v>
      </c>
      <c r="AW18" s="361">
        <f t="shared" si="53"/>
        <v>0.152234177512569</v>
      </c>
    </row>
    <row r="19" s="318" customFormat="1" ht="26" customHeight="1" spans="1:49">
      <c r="A19" s="337" t="s">
        <v>141</v>
      </c>
      <c r="B19" s="326" t="s">
        <v>149</v>
      </c>
      <c r="C19" s="327">
        <f t="shared" si="48"/>
        <v>94000</v>
      </c>
      <c r="D19" s="327">
        <f t="shared" si="49"/>
        <v>51000</v>
      </c>
      <c r="E19" s="327">
        <f t="shared" si="28"/>
        <v>33201</v>
      </c>
      <c r="F19" s="334">
        <f t="shared" si="50"/>
        <v>0.651</v>
      </c>
      <c r="G19" s="327">
        <f t="shared" si="51"/>
        <v>6</v>
      </c>
      <c r="H19" s="327">
        <f t="shared" si="29"/>
        <v>6</v>
      </c>
      <c r="I19" s="333">
        <f t="shared" si="30"/>
        <v>1</v>
      </c>
      <c r="J19" s="327">
        <f t="shared" si="31"/>
        <v>5</v>
      </c>
      <c r="K19" s="327">
        <f t="shared" ref="K19:N19" si="55">AE19+AN19</f>
        <v>73000</v>
      </c>
      <c r="L19" s="327">
        <f t="shared" si="55"/>
        <v>49000</v>
      </c>
      <c r="M19" s="346">
        <f t="shared" si="55"/>
        <v>5</v>
      </c>
      <c r="N19" s="346">
        <f t="shared" si="55"/>
        <v>40000</v>
      </c>
      <c r="O19" s="346">
        <f t="shared" si="33"/>
        <v>5</v>
      </c>
      <c r="P19" s="345">
        <f t="shared" si="34"/>
        <v>1</v>
      </c>
      <c r="Q19" s="327">
        <f t="shared" si="35"/>
        <v>31601</v>
      </c>
      <c r="R19" s="333">
        <f t="shared" si="36"/>
        <v>0.644918367346939</v>
      </c>
      <c r="S19" s="327">
        <f>SUMIF(领导包联续建项目!AL:AL,"乡村振兴专班",领导包联续建项目!H:H)</f>
        <v>21000</v>
      </c>
      <c r="T19" s="327">
        <f>SUMIF(领导包联续建项目!$AL:$AL,"乡村振兴专班",领导包联续建项目!J:J)</f>
        <v>2000</v>
      </c>
      <c r="U19" s="327">
        <f>SUMIF(领导包联续建项目!$AL:$AL,"乡村振兴专班",领导包联续建项目!D:D)</f>
        <v>1</v>
      </c>
      <c r="V19" s="327">
        <f>SUMIF(领导包联续建项目!$AL:$AL,"乡村振兴专班",领导包联续建项目!E:E)</f>
        <v>2000</v>
      </c>
      <c r="W19" s="327">
        <f>SUMIF(领导包联续建项目!$AL:$AL,"乡村振兴专班",领导包联续建项目!B:B)</f>
        <v>1</v>
      </c>
      <c r="X19" s="327">
        <f>SUMIF(领导包联续建项目!$AL:$AL,"乡村振兴专班",领导包联续建项目!K:K)</f>
        <v>1600</v>
      </c>
      <c r="Y19" s="333">
        <f t="shared" si="38"/>
        <v>0.8</v>
      </c>
      <c r="Z19" s="327">
        <f>SUMIF(领导包联续建项目!$AL:$AL,"乡村振兴专班",领导包联续建项目!S:S)</f>
        <v>1</v>
      </c>
      <c r="AA19" s="327">
        <f>SUMIF(领导包联续建项目!$AL:$AL,"乡村振兴专班",领导包联续建项目!T:T)</f>
        <v>20</v>
      </c>
      <c r="AB19" s="327">
        <f>SUMIF(领导包联续建项目!$AL:$AL,"乡村振兴专班",领导包联续建项目!U:U)</f>
        <v>20</v>
      </c>
      <c r="AC19" s="345">
        <f t="shared" si="40"/>
        <v>1</v>
      </c>
      <c r="AD19" s="345">
        <f t="shared" si="41"/>
        <v>1</v>
      </c>
      <c r="AE19" s="327">
        <f>SUMIF(领导包联新建项目!$BE:$BE,"乡村振兴专班",领导包联新建项目!$H:$H)</f>
        <v>64000</v>
      </c>
      <c r="AF19" s="327">
        <f>SUMIF(领导包联新建项目!$BE:$BE,"乡村振兴专班",领导包联新建项目!J:J)</f>
        <v>40000</v>
      </c>
      <c r="AG19" s="327">
        <f>SUMIF(领导包联新建项目!$BE:$BE,"乡村振兴专班",领导包联新建项目!D:D)</f>
        <v>4</v>
      </c>
      <c r="AH19" s="327">
        <f>SUMIF(领导包联新建项目!$BE:$BE,"乡村振兴专班",领导包联新建项目!E:E)</f>
        <v>33000</v>
      </c>
      <c r="AI19" s="327">
        <f>SUMIF(领导包联新建项目!$BE:$BE,"乡村振兴专班",领导包联新建项目!$B:$B)</f>
        <v>4</v>
      </c>
      <c r="AJ19" s="327">
        <f>SUMIF(领导包联新建项目!$BE:$BE,"乡村振兴专班",领导包联新建项目!AI:AI)</f>
        <v>4</v>
      </c>
      <c r="AK19" s="333">
        <f t="shared" si="43"/>
        <v>1</v>
      </c>
      <c r="AL19" s="327">
        <f>SUMIF(领导包联新建项目!$BE:$BE,"乡村振兴专班",领导包联新建项目!Y:Y)</f>
        <v>31600</v>
      </c>
      <c r="AM19" s="333">
        <f t="shared" si="44"/>
        <v>0.79</v>
      </c>
      <c r="AN19" s="327">
        <f>SUMIF(领导包联储备项目!$BC:$BC,"乡村振兴专班",领导包联储备项目!$H:$H)</f>
        <v>9000</v>
      </c>
      <c r="AO19" s="327">
        <f>SUMIF(领导包联储备项目!$BC:$BC,"乡村振兴专班",领导包联储备项目!$H:$H)</f>
        <v>9000</v>
      </c>
      <c r="AP19" s="327">
        <f>SUMIF(领导包联储备项目!$BC:$BC,"乡村振兴专班",领导包联储备项目!D:D)</f>
        <v>1</v>
      </c>
      <c r="AQ19" s="327">
        <f>SUMIF(领导包联储备项目!$BC:$BC,"乡村振兴专班",领导包联储备项目!E:E)</f>
        <v>7000</v>
      </c>
      <c r="AR19" s="327">
        <f>SUMIF(领导包联储备项目!$BC:$BC,"乡村振兴专班",领导包联储备项目!$B:$B)</f>
        <v>1</v>
      </c>
      <c r="AS19" s="327">
        <f>SUMIF(领导包联储备项目!$BC:$BC,"乡村振兴专班",领导包联储备项目!$B:$B)</f>
        <v>1</v>
      </c>
      <c r="AT19" s="345">
        <f t="shared" si="46"/>
        <v>1</v>
      </c>
      <c r="AU19" s="327">
        <f>SUMIF(领导包联储备项目!$BC:$BC,"乡村振兴专班",领导包联储备项目!$B:$B)</f>
        <v>1</v>
      </c>
      <c r="AV19" s="333">
        <f t="shared" si="47"/>
        <v>0.000111111111111111</v>
      </c>
      <c r="AW19" s="333">
        <f t="shared" si="53"/>
        <v>0.047925574402105</v>
      </c>
    </row>
    <row r="20" s="318" customFormat="1" ht="26" hidden="1" customHeight="1" spans="1:49">
      <c r="A20" s="335"/>
      <c r="B20" s="336" t="s">
        <v>755</v>
      </c>
      <c r="C20" s="335">
        <f t="shared" si="48"/>
        <v>55000</v>
      </c>
      <c r="D20" s="335">
        <f t="shared" si="49"/>
        <v>34000</v>
      </c>
      <c r="E20" s="335">
        <f t="shared" si="28"/>
        <v>24600</v>
      </c>
      <c r="F20" s="334">
        <f t="shared" si="50"/>
        <v>0.723529411764706</v>
      </c>
      <c r="G20" s="335">
        <f t="shared" si="51"/>
        <v>4</v>
      </c>
      <c r="H20" s="335">
        <f t="shared" si="29"/>
        <v>4</v>
      </c>
      <c r="I20" s="347">
        <f t="shared" si="30"/>
        <v>1</v>
      </c>
      <c r="J20" s="335">
        <f t="shared" si="31"/>
        <v>4</v>
      </c>
      <c r="K20" s="335">
        <f t="shared" ref="K20:N20" si="56">AE20+AN20</f>
        <v>55000</v>
      </c>
      <c r="L20" s="335">
        <f t="shared" si="56"/>
        <v>34000</v>
      </c>
      <c r="M20" s="348">
        <f t="shared" si="56"/>
        <v>4</v>
      </c>
      <c r="N20" s="348">
        <f t="shared" si="56"/>
        <v>27000</v>
      </c>
      <c r="O20" s="348">
        <f t="shared" si="33"/>
        <v>4</v>
      </c>
      <c r="P20" s="347">
        <f t="shared" si="34"/>
        <v>1</v>
      </c>
      <c r="Q20" s="327">
        <f t="shared" si="35"/>
        <v>24600</v>
      </c>
      <c r="R20" s="333">
        <f t="shared" si="36"/>
        <v>0.723529411764706</v>
      </c>
      <c r="S20" s="335">
        <f>SUMIF(领导包联续建项目!$AM:$AM,"州农业农村局",领导包联续建项目!H:H)</f>
        <v>0</v>
      </c>
      <c r="T20" s="335">
        <f>SUMIF(领导包联续建项目!$AM:$AM,"州农业农村局",领导包联续建项目!J:J)</f>
        <v>0</v>
      </c>
      <c r="U20" s="335">
        <f>SUMIF(领导包联续建项目!$AM:$AM,"州农业农村局",领导包联续建项目!D:D)</f>
        <v>0</v>
      </c>
      <c r="V20" s="335">
        <f>SUMIF(领导包联续建项目!$AM:$AM,"州农业农村局",领导包联续建项目!E:E)</f>
        <v>0</v>
      </c>
      <c r="W20" s="335">
        <f>SUMIF(领导包联续建项目!$AM:$AM,"州农业农村局",领导包联续建项目!B:B)</f>
        <v>0</v>
      </c>
      <c r="X20" s="335">
        <f>SUMIF(领导包联续建项目!$AM:$AM,"州农业农村局",领导包联续建项目!K:K)</f>
        <v>0</v>
      </c>
      <c r="Y20" s="333" t="e">
        <f t="shared" si="38"/>
        <v>#DIV/0!</v>
      </c>
      <c r="Z20" s="335">
        <f>SUMIF(领导包联续建项目!$AM:$AM,"州农业农村局",领导包联续建项目!S:S)</f>
        <v>0</v>
      </c>
      <c r="AA20" s="335">
        <f>SUMIF(领导包联续建项目!$AM:$AM,"州农业农村局",领导包联续建项目!T:T)</f>
        <v>0</v>
      </c>
      <c r="AB20" s="335">
        <f>SUMIF(领导包联续建项目!$AM:$AM,"州农业农村局",领导包联续建项目!U:U)</f>
        <v>0</v>
      </c>
      <c r="AC20" s="347" t="e">
        <f t="shared" si="40"/>
        <v>#DIV/0!</v>
      </c>
      <c r="AD20" s="347" t="e">
        <f t="shared" si="41"/>
        <v>#DIV/0!</v>
      </c>
      <c r="AE20" s="335">
        <f>SUMIF(领导包联新建项目!$BF:$BF,"州农业农村局",领导包联新建项目!H:H)</f>
        <v>46000</v>
      </c>
      <c r="AF20" s="335">
        <f>SUMIF(领导包联新建项目!$BF:$BF,"州农业农村局",领导包联新建项目!J:J)</f>
        <v>27000</v>
      </c>
      <c r="AG20" s="335">
        <f>SUMIF(领导包联新建项目!$BF:$BF,"州农业农村局",领导包联新建项目!D:D)</f>
        <v>3</v>
      </c>
      <c r="AH20" s="335">
        <f>SUMIF(领导包联新建项目!$BF:$BF,"州农业农村局",领导包联新建项目!E:E)</f>
        <v>20000</v>
      </c>
      <c r="AI20" s="335">
        <f>SUMIF(领导包联新建项目!$BF:$BF,"州农业农村局",领导包联新建项目!B:B)</f>
        <v>3</v>
      </c>
      <c r="AJ20" s="335">
        <f>SUMIF(领导包联新建项目!$BF:$BF,"州农业农村局",领导包联新建项目!AI:AI)</f>
        <v>3</v>
      </c>
      <c r="AK20" s="361">
        <f t="shared" si="43"/>
        <v>1</v>
      </c>
      <c r="AL20" s="335">
        <f>SUMIF(领导包联新建项目!$BF:$BF,"州农业农村局",领导包联新建项目!Y:Y)</f>
        <v>19600</v>
      </c>
      <c r="AM20" s="333">
        <f t="shared" si="44"/>
        <v>0.725925925925926</v>
      </c>
      <c r="AN20" s="335">
        <f>SUMIF(领导包联储备项目!$BD:$BD,"州农业农村局",领导包联储备项目!H:H)</f>
        <v>9000</v>
      </c>
      <c r="AO20" s="335">
        <f>SUMIF(领导包联储备项目!$BD:$BD,"州农业农村局",领导包联储备项目!I:I)</f>
        <v>7000</v>
      </c>
      <c r="AP20" s="335">
        <f>SUMIF(领导包联储备项目!$BD:$BD,"州农业农村局",领导包联储备项目!D:D)</f>
        <v>1</v>
      </c>
      <c r="AQ20" s="335">
        <f>SUMIF(领导包联储备项目!$BD:$BD,"州农业农村局",领导包联储备项目!E:E)</f>
        <v>7000</v>
      </c>
      <c r="AR20" s="335">
        <f>SUMIF(领导包联储备项目!$BD:$BD,"州农业农村局",领导包联储备项目!B:B)</f>
        <v>1</v>
      </c>
      <c r="AS20" s="335">
        <f>SUMIF(领导包联储备项目!$BD:$BD,"州农业农村局",领导包联储备项目!AG:AG)</f>
        <v>1</v>
      </c>
      <c r="AT20" s="347">
        <f t="shared" si="46"/>
        <v>1</v>
      </c>
      <c r="AU20" s="335">
        <f>SUMIF(领导包联储备项目!$BD:$BD,"州农业农村局",领导包联储备项目!X:X)</f>
        <v>5000</v>
      </c>
      <c r="AV20" s="333">
        <f t="shared" si="47"/>
        <v>0.714285714285714</v>
      </c>
      <c r="AW20" s="361">
        <f t="shared" si="53"/>
        <v>0.0319503829347366</v>
      </c>
    </row>
    <row r="21" s="318" customFormat="1" ht="26" hidden="1" customHeight="1" spans="1:49">
      <c r="A21" s="335"/>
      <c r="B21" s="336" t="s">
        <v>150</v>
      </c>
      <c r="C21" s="335">
        <f t="shared" si="48"/>
        <v>39000</v>
      </c>
      <c r="D21" s="335">
        <f t="shared" si="49"/>
        <v>15000</v>
      </c>
      <c r="E21" s="335">
        <f t="shared" si="28"/>
        <v>13600</v>
      </c>
      <c r="F21" s="334">
        <f t="shared" si="50"/>
        <v>0.906666666666667</v>
      </c>
      <c r="G21" s="335">
        <f t="shared" si="51"/>
        <v>2</v>
      </c>
      <c r="H21" s="335">
        <f t="shared" si="29"/>
        <v>2</v>
      </c>
      <c r="I21" s="347">
        <f t="shared" si="30"/>
        <v>1</v>
      </c>
      <c r="J21" s="335">
        <f t="shared" si="31"/>
        <v>1</v>
      </c>
      <c r="K21" s="335">
        <f t="shared" ref="K21:N21" si="57">AE21+AN21</f>
        <v>18000</v>
      </c>
      <c r="L21" s="335">
        <f t="shared" si="57"/>
        <v>13000</v>
      </c>
      <c r="M21" s="348">
        <f t="shared" si="57"/>
        <v>1</v>
      </c>
      <c r="N21" s="348">
        <f t="shared" si="57"/>
        <v>13000</v>
      </c>
      <c r="O21" s="348">
        <f t="shared" si="33"/>
        <v>1</v>
      </c>
      <c r="P21" s="347">
        <f t="shared" si="34"/>
        <v>1</v>
      </c>
      <c r="Q21" s="327">
        <f t="shared" si="35"/>
        <v>12000</v>
      </c>
      <c r="R21" s="333">
        <f t="shared" si="36"/>
        <v>0.923076923076923</v>
      </c>
      <c r="S21" s="335">
        <f>SUMIF(领导包联续建项目!$AM:$AM,"州畜牧兽医局",领导包联续建项目!H:H)</f>
        <v>21000</v>
      </c>
      <c r="T21" s="335">
        <f>SUMIF(领导包联续建项目!$AM:$AM,"州畜牧兽医局",领导包联续建项目!J:J)</f>
        <v>2000</v>
      </c>
      <c r="U21" s="335">
        <f>SUMIF(领导包联续建项目!$AM:$AM,"州畜牧兽医局",领导包联续建项目!D:D)</f>
        <v>1</v>
      </c>
      <c r="V21" s="335">
        <f>SUMIF(领导包联续建项目!$AM:$AM,"州畜牧兽医局",领导包联续建项目!E:E)</f>
        <v>2000</v>
      </c>
      <c r="W21" s="335">
        <f>SUMIF(领导包联续建项目!$AM:$AM,"州畜牧兽医局",领导包联续建项目!B:B)</f>
        <v>1</v>
      </c>
      <c r="X21" s="335">
        <f>SUMIF(领导包联续建项目!$AM:$AM,"州畜牧兽医局",领导包联续建项目!K:K)</f>
        <v>1600</v>
      </c>
      <c r="Y21" s="333">
        <f t="shared" si="38"/>
        <v>0.8</v>
      </c>
      <c r="Z21" s="335">
        <f>SUMIF(领导包联续建项目!$AM:$AM,"州畜牧兽医局",领导包联续建项目!S:S)</f>
        <v>1</v>
      </c>
      <c r="AA21" s="335">
        <f>SUMIF(领导包联续建项目!$AM:$AM,"州畜牧兽医局",领导包联续建项目!T:T)</f>
        <v>20</v>
      </c>
      <c r="AB21" s="335">
        <f>SUMIF(领导包联续建项目!$AM:$AM,"州畜牧兽医局",领导包联续建项目!U:U)</f>
        <v>20</v>
      </c>
      <c r="AC21" s="347">
        <f t="shared" si="40"/>
        <v>1</v>
      </c>
      <c r="AD21" s="347">
        <f t="shared" si="41"/>
        <v>1</v>
      </c>
      <c r="AE21" s="335">
        <f>SUMIF(领导包联新建项目!$BF:$BF,"州畜牧兽医局",领导包联新建项目!H:H)</f>
        <v>18000</v>
      </c>
      <c r="AF21" s="335">
        <f>SUMIF(领导包联新建项目!$BF:$BF,"州畜牧兽医局",领导包联新建项目!J:J)</f>
        <v>13000</v>
      </c>
      <c r="AG21" s="335">
        <f>SUMIF(领导包联新建项目!$BF:$BF,"州畜牧兽医局",领导包联新建项目!D:D)</f>
        <v>1</v>
      </c>
      <c r="AH21" s="335">
        <f>SUMIF(领导包联新建项目!$BF:$BF,"州畜牧兽医局",领导包联新建项目!E:E)</f>
        <v>13000</v>
      </c>
      <c r="AI21" s="335">
        <f>SUMIF(领导包联新建项目!$BF:$BF,"州畜牧兽医局",领导包联新建项目!B:B)</f>
        <v>1</v>
      </c>
      <c r="AJ21" s="335">
        <f>SUMIF(领导包联新建项目!$BF:$BF,"州畜牧兽医局",领导包联新建项目!AI:AI)</f>
        <v>1</v>
      </c>
      <c r="AK21" s="361">
        <f t="shared" si="43"/>
        <v>1</v>
      </c>
      <c r="AL21" s="335">
        <f>SUMIF(领导包联新建项目!$BF:$BF,"州畜牧兽医局",领导包联新建项目!Y:Y)</f>
        <v>12000</v>
      </c>
      <c r="AM21" s="333">
        <f t="shared" si="44"/>
        <v>0.923076923076923</v>
      </c>
      <c r="AN21" s="335">
        <f>SUMIF(领导包联储备项目!$BD:$BD,"州畜牧兽医局",领导包联储备项目!H:H)</f>
        <v>0</v>
      </c>
      <c r="AO21" s="335">
        <f>SUMIF(领导包联储备项目!$BD:$BD,"州畜牧兽医局",领导包联储备项目!I:I)</f>
        <v>0</v>
      </c>
      <c r="AP21" s="335">
        <f>SUMIF(领导包联储备项目!$BD:$BD,"州畜牧兽医局",领导包联储备项目!D:D)</f>
        <v>0</v>
      </c>
      <c r="AQ21" s="335">
        <f>SUMIF(领导包联储备项目!$BD:$BD,"州畜牧兽医局",领导包联储备项目!E:E)</f>
        <v>0</v>
      </c>
      <c r="AR21" s="335">
        <f>SUMIF(领导包联储备项目!$BD:$BD,"州畜牧兽医局",领导包联储备项目!B:B)</f>
        <v>0</v>
      </c>
      <c r="AS21" s="335">
        <f>SUMIF(领导包联储备项目!$BD:$BD,"州畜牧兽医局",领导包联储备项目!AG:AG)</f>
        <v>0</v>
      </c>
      <c r="AT21" s="347" t="e">
        <f t="shared" si="46"/>
        <v>#DIV/0!</v>
      </c>
      <c r="AU21" s="335">
        <f>SUMIF(领导包联储备项目!$BD:$BD,"州畜牧兽医局",领导包联储备项目!X:X)</f>
        <v>0</v>
      </c>
      <c r="AV21" s="333" t="e">
        <f t="shared" si="47"/>
        <v>#DIV/0!</v>
      </c>
      <c r="AW21" s="361">
        <f t="shared" si="53"/>
        <v>0.0140957571770897</v>
      </c>
    </row>
    <row r="22" s="318" customFormat="1" ht="30" hidden="1" customHeight="1" spans="1:49">
      <c r="A22" s="335"/>
      <c r="B22" s="336" t="s">
        <v>909</v>
      </c>
      <c r="C22" s="335">
        <f t="shared" si="48"/>
        <v>0</v>
      </c>
      <c r="D22" s="335">
        <f t="shared" si="49"/>
        <v>0</v>
      </c>
      <c r="E22" s="335">
        <f t="shared" si="28"/>
        <v>0</v>
      </c>
      <c r="F22" s="334" t="e">
        <f t="shared" si="50"/>
        <v>#DIV/0!</v>
      </c>
      <c r="G22" s="335">
        <f t="shared" si="51"/>
        <v>0</v>
      </c>
      <c r="H22" s="335">
        <f t="shared" si="29"/>
        <v>0</v>
      </c>
      <c r="I22" s="347" t="e">
        <f t="shared" si="30"/>
        <v>#DIV/0!</v>
      </c>
      <c r="J22" s="335">
        <f t="shared" si="31"/>
        <v>0</v>
      </c>
      <c r="K22" s="335">
        <f t="shared" ref="K22:N22" si="58">AE22+AN22</f>
        <v>0</v>
      </c>
      <c r="L22" s="335">
        <f t="shared" si="58"/>
        <v>0</v>
      </c>
      <c r="M22" s="348">
        <f t="shared" si="58"/>
        <v>0</v>
      </c>
      <c r="N22" s="348">
        <f t="shared" si="58"/>
        <v>0</v>
      </c>
      <c r="O22" s="348">
        <f t="shared" si="33"/>
        <v>0</v>
      </c>
      <c r="P22" s="347" t="e">
        <f t="shared" si="34"/>
        <v>#DIV/0!</v>
      </c>
      <c r="Q22" s="327">
        <f t="shared" si="35"/>
        <v>0</v>
      </c>
      <c r="R22" s="333" t="e">
        <f t="shared" si="36"/>
        <v>#DIV/0!</v>
      </c>
      <c r="S22" s="335">
        <f>SUMIF(领导包联续建项目!$AM:$AM,"州林草局",领导包联续建项目!H:H)</f>
        <v>0</v>
      </c>
      <c r="T22" s="335">
        <f>SUMIF(领导包联续建项目!$AM:$AM,"州林草局",领导包联续建项目!J:J)</f>
        <v>0</v>
      </c>
      <c r="U22" s="335">
        <f>SUMIF(领导包联续建项目!$AM:$AM,"州林草局",领导包联续建项目!D:D)</f>
        <v>0</v>
      </c>
      <c r="V22" s="335">
        <f>SUMIF(领导包联续建项目!$AM:$AM,"州林草局",领导包联续建项目!E:E)</f>
        <v>0</v>
      </c>
      <c r="W22" s="335">
        <f>SUMIF(领导包联续建项目!$AM:$AM,"州林草局",领导包联续建项目!B:B)</f>
        <v>0</v>
      </c>
      <c r="X22" s="335">
        <f>SUMIF(领导包联续建项目!$AM:$AM,"州林草局",领导包联续建项目!K:K)</f>
        <v>0</v>
      </c>
      <c r="Y22" s="333" t="e">
        <f t="shared" si="38"/>
        <v>#DIV/0!</v>
      </c>
      <c r="Z22" s="335">
        <f>SUMIF(领导包联续建项目!$AM:$AM,"州林草局",领导包联续建项目!S:S)</f>
        <v>0</v>
      </c>
      <c r="AA22" s="335">
        <f>SUMIF(领导包联续建项目!$AM:$AM,"州林草局",领导包联续建项目!T:T)</f>
        <v>0</v>
      </c>
      <c r="AB22" s="335">
        <f>SUMIF(领导包联续建项目!$AM:$AM,"州林草局",领导包联续建项目!U:U)</f>
        <v>0</v>
      </c>
      <c r="AC22" s="347" t="e">
        <f t="shared" si="40"/>
        <v>#DIV/0!</v>
      </c>
      <c r="AD22" s="347" t="e">
        <f t="shared" si="41"/>
        <v>#DIV/0!</v>
      </c>
      <c r="AE22" s="335">
        <f>SUMIF(领导包联新建项目!$BF:$BF,"州林草局",领导包联新建项目!H:H)</f>
        <v>0</v>
      </c>
      <c r="AF22" s="335">
        <f>SUMIF(领导包联新建项目!$BF:$BF,"州林草局",领导包联新建项目!J:J)</f>
        <v>0</v>
      </c>
      <c r="AG22" s="335">
        <f>SUMIF(领导包联新建项目!$BF:$BF,"州林草局",领导包联新建项目!D:D)</f>
        <v>0</v>
      </c>
      <c r="AH22" s="335">
        <f>SUMIF(领导包联新建项目!$BF:$BF,"州林草局",领导包联新建项目!E:E)</f>
        <v>0</v>
      </c>
      <c r="AI22" s="335">
        <f>SUMIF(领导包联新建项目!$BF:$BF,"州林草局",领导包联新建项目!B:B)</f>
        <v>0</v>
      </c>
      <c r="AJ22" s="335">
        <f>SUMIF(领导包联新建项目!$BF:$BF,"州林草局",领导包联新建项目!AI:AI)</f>
        <v>0</v>
      </c>
      <c r="AK22" s="361" t="e">
        <f t="shared" si="43"/>
        <v>#DIV/0!</v>
      </c>
      <c r="AL22" s="335">
        <f>SUMIF(领导包联新建项目!$BF:$BF,"州林草局",领导包联新建项目!Y:Y)</f>
        <v>0</v>
      </c>
      <c r="AM22" s="333" t="e">
        <f t="shared" si="44"/>
        <v>#DIV/0!</v>
      </c>
      <c r="AN22" s="335">
        <f>SUMIF(领导包联储备项目!$BD:$BD,"州林草局",领导包联储备项目!H:H)</f>
        <v>0</v>
      </c>
      <c r="AO22" s="335">
        <f>SUMIF(领导包联储备项目!$BD:$BD,"州林草局",领导包联储备项目!I:I)</f>
        <v>0</v>
      </c>
      <c r="AP22" s="335">
        <f>SUMIF(领导包联储备项目!$BD:$BD,"州林草局",领导包联储备项目!D:D)</f>
        <v>0</v>
      </c>
      <c r="AQ22" s="335">
        <f>SUMIF(领导包联储备项目!$BD:$BD,"州林草局",领导包联储备项目!E:E)</f>
        <v>0</v>
      </c>
      <c r="AR22" s="335">
        <f>SUMIF(领导包联储备项目!$BD:$BD,"州林草局",领导包联储备项目!B:B)</f>
        <v>0</v>
      </c>
      <c r="AS22" s="335">
        <f>SUMIF(领导包联储备项目!$BD:$BD,"州林草局",领导包联储备项目!AG:AG)</f>
        <v>0</v>
      </c>
      <c r="AT22" s="347" t="e">
        <f t="shared" si="46"/>
        <v>#DIV/0!</v>
      </c>
      <c r="AU22" s="335">
        <f>SUMIF(领导包联储备项目!$BD:$BD,"州林草局",领导包联储备项目!X:X)</f>
        <v>0</v>
      </c>
      <c r="AV22" s="333" t="e">
        <f t="shared" si="47"/>
        <v>#DIV/0!</v>
      </c>
      <c r="AW22" s="361">
        <f t="shared" si="53"/>
        <v>0</v>
      </c>
    </row>
    <row r="23" s="317" customFormat="1" ht="26" customHeight="1" spans="1:49">
      <c r="A23" s="326" t="s">
        <v>270</v>
      </c>
      <c r="B23" s="326" t="s">
        <v>2153</v>
      </c>
      <c r="C23" s="327">
        <f t="shared" si="48"/>
        <v>1190250</v>
      </c>
      <c r="D23" s="327">
        <f t="shared" si="49"/>
        <v>125570</v>
      </c>
      <c r="E23" s="327">
        <f t="shared" si="28"/>
        <v>81400</v>
      </c>
      <c r="F23" s="334">
        <f t="shared" si="50"/>
        <v>0.648244007326591</v>
      </c>
      <c r="G23" s="327">
        <f t="shared" si="51"/>
        <v>3</v>
      </c>
      <c r="H23" s="327">
        <f t="shared" si="29"/>
        <v>2</v>
      </c>
      <c r="I23" s="345">
        <f t="shared" si="30"/>
        <v>0.666666666666667</v>
      </c>
      <c r="J23" s="327">
        <f t="shared" si="31"/>
        <v>2</v>
      </c>
      <c r="K23" s="327">
        <f t="shared" ref="K23:N23" si="59">AE23+AN23</f>
        <v>740250</v>
      </c>
      <c r="L23" s="327">
        <f t="shared" si="59"/>
        <v>57500</v>
      </c>
      <c r="M23" s="346">
        <f t="shared" si="59"/>
        <v>1</v>
      </c>
      <c r="N23" s="346">
        <f t="shared" si="59"/>
        <v>5000</v>
      </c>
      <c r="O23" s="346">
        <f t="shared" si="33"/>
        <v>1</v>
      </c>
      <c r="P23" s="345">
        <f t="shared" si="34"/>
        <v>0.5</v>
      </c>
      <c r="Q23" s="327">
        <f t="shared" si="35"/>
        <v>6400</v>
      </c>
      <c r="R23" s="333">
        <f t="shared" si="36"/>
        <v>0.111304347826087</v>
      </c>
      <c r="S23" s="327">
        <f>SUMIF(领导包联续建项目!$AL:$AL,"交通专班",领导包联续建项目!H:H)</f>
        <v>450000</v>
      </c>
      <c r="T23" s="327">
        <f>SUMIF(领导包联续建项目!$AL:$AL,"交通专班",领导包联续建项目!J:J)</f>
        <v>68070</v>
      </c>
      <c r="U23" s="327">
        <f>SUMIF(领导包联续建项目!$AL:$AL,"交通专班",领导包联续建项目!D:D)</f>
        <v>1</v>
      </c>
      <c r="V23" s="327">
        <f>SUMIF(领导包联续建项目!$AL:$AL,"交通专班",领导包联续建项目!E:E)</f>
        <v>68070</v>
      </c>
      <c r="W23" s="327">
        <f>SUMIF(领导包联续建项目!$AL:$AL,"交通专班",领导包联续建项目!B:B)</f>
        <v>1</v>
      </c>
      <c r="X23" s="327">
        <f>SUMIF(领导包联续建项目!$AL:$AL,"交通专班",领导包联续建项目!K:K)</f>
        <v>75000</v>
      </c>
      <c r="Y23" s="333">
        <f t="shared" si="38"/>
        <v>1.10180696342001</v>
      </c>
      <c r="Z23" s="327">
        <f>SUMIF(领导包联续建项目!$AL:$AL,"交通专班",领导包联续建项目!S:S)</f>
        <v>1</v>
      </c>
      <c r="AA23" s="327">
        <f>SUMIF(领导包联续建项目!$AL:$AL,"交通专班",领导包联续建项目!T:T)</f>
        <v>3100</v>
      </c>
      <c r="AB23" s="327">
        <f>SUMIF(领导包联续建项目!$AL:$AL,"交通专班",领导包联续建项目!U:U)</f>
        <v>3100</v>
      </c>
      <c r="AC23" s="345">
        <f t="shared" si="40"/>
        <v>1</v>
      </c>
      <c r="AD23" s="345">
        <f t="shared" si="41"/>
        <v>1</v>
      </c>
      <c r="AE23" s="327">
        <f>SUMIF(领导包联新建项目!$BE:$BE,"交通专班",领导包联新建项目!H:H)</f>
        <v>21250</v>
      </c>
      <c r="AF23" s="327">
        <f>SUMIF(领导包联新建项目!$BE:$BE,"交通专班",领导包联新建项目!J:J)</f>
        <v>7500</v>
      </c>
      <c r="AG23" s="327">
        <f>SUMIF(领导包联新建项目!$BE:$BE,"交通专班",领导包联新建项目!D:D)</f>
        <v>1</v>
      </c>
      <c r="AH23" s="327">
        <f>SUMIF(领导包联新建项目!$BE:$BE,"交通专班",领导包联新建项目!E:E)</f>
        <v>5000</v>
      </c>
      <c r="AI23" s="327">
        <f>SUMIF(领导包联新建项目!$BE:$BE,"交通专班",领导包联新建项目!B:B)</f>
        <v>1</v>
      </c>
      <c r="AJ23" s="327">
        <f>SUMIF(领导包联新建项目!$BE:$BE,"交通专班",领导包联新建项目!AI:AI)</f>
        <v>1</v>
      </c>
      <c r="AK23" s="333">
        <f t="shared" si="43"/>
        <v>1</v>
      </c>
      <c r="AL23" s="327">
        <f>SUMIF(领导包联新建项目!$BE:$BE,"交通专班",领导包联新建项目!Y:Y)</f>
        <v>6400</v>
      </c>
      <c r="AM23" s="333">
        <f t="shared" si="44"/>
        <v>0.853333333333333</v>
      </c>
      <c r="AN23" s="327">
        <f>SUMIF(领导包联储备项目!$BC:$BC,"交通专班",领导包联储备项目!H:H)</f>
        <v>719000</v>
      </c>
      <c r="AO23" s="327">
        <f>SUMIF(领导包联储备项目!$BC:$BC,"交通专班",领导包联储备项目!I:I)</f>
        <v>50000</v>
      </c>
      <c r="AP23" s="327">
        <f>SUMIF(领导包联储备项目!$BC:$BC,"交通专班",领导包联储备项目!D:D)</f>
        <v>0</v>
      </c>
      <c r="AQ23" s="327">
        <f>SUMIF(领导包联储备项目!$BC:$BC,"交通专班",领导包联储备项目!E:E)</f>
        <v>0</v>
      </c>
      <c r="AR23" s="327">
        <f>SUMIF(领导包联储备项目!$BC:$BC,"交通专班",领导包联储备项目!B:B)</f>
        <v>1</v>
      </c>
      <c r="AS23" s="327">
        <f>SUMIF(领导包联储备项目!$BC:$BC,"交通专班",领导包联储备项目!AG:AG)</f>
        <v>0</v>
      </c>
      <c r="AT23" s="345">
        <f t="shared" si="46"/>
        <v>0</v>
      </c>
      <c r="AU23" s="327">
        <f>SUMIF(领导包联储备项目!$BC:$BC,"交通专班",领导包联储备项目!X:X)</f>
        <v>0</v>
      </c>
      <c r="AV23" s="333">
        <f t="shared" si="47"/>
        <v>0</v>
      </c>
      <c r="AW23" s="333">
        <f t="shared" si="53"/>
        <v>0.118000281915144</v>
      </c>
    </row>
    <row r="24" s="317" customFormat="1" ht="26" customHeight="1" spans="1:49">
      <c r="A24" s="328" t="s">
        <v>2154</v>
      </c>
      <c r="B24" s="326" t="s">
        <v>331</v>
      </c>
      <c r="C24" s="327">
        <f t="shared" si="48"/>
        <v>1008439</v>
      </c>
      <c r="D24" s="327">
        <f t="shared" si="49"/>
        <v>204305</v>
      </c>
      <c r="E24" s="327">
        <f t="shared" si="28"/>
        <v>191761</v>
      </c>
      <c r="F24" s="334">
        <f t="shared" si="50"/>
        <v>0.9386016005482</v>
      </c>
      <c r="G24" s="327">
        <f t="shared" si="51"/>
        <v>22</v>
      </c>
      <c r="H24" s="327">
        <f t="shared" si="29"/>
        <v>21</v>
      </c>
      <c r="I24" s="333">
        <f t="shared" si="30"/>
        <v>0.954545454545455</v>
      </c>
      <c r="J24" s="327">
        <f t="shared" si="31"/>
        <v>10</v>
      </c>
      <c r="K24" s="327">
        <f t="shared" ref="K24:N24" si="60">AE24+AN24</f>
        <v>310348</v>
      </c>
      <c r="L24" s="327">
        <f t="shared" si="60"/>
        <v>97000</v>
      </c>
      <c r="M24" s="346">
        <f t="shared" si="60"/>
        <v>9</v>
      </c>
      <c r="N24" s="346">
        <f t="shared" si="60"/>
        <v>94000</v>
      </c>
      <c r="O24" s="346">
        <f t="shared" si="33"/>
        <v>9</v>
      </c>
      <c r="P24" s="345">
        <f t="shared" si="34"/>
        <v>0.9</v>
      </c>
      <c r="Q24" s="327">
        <f t="shared" si="35"/>
        <v>89450</v>
      </c>
      <c r="R24" s="333">
        <f t="shared" si="36"/>
        <v>0.922164948453608</v>
      </c>
      <c r="S24" s="327">
        <f>SUMIF(领导包联续建项目!$AL:$AL,"住房和城乡建设专班",领导包联续建项目!H:H)</f>
        <v>698091</v>
      </c>
      <c r="T24" s="327">
        <f>SUMIF(领导包联续建项目!$AL:$AL,"住房和城乡建设专班",领导包联续建项目!J:J)</f>
        <v>107305</v>
      </c>
      <c r="U24" s="327">
        <f>SUMIF(领导包联续建项目!$AL:$AL,"住房和城乡建设专班",领导包联续建项目!D:D)</f>
        <v>12</v>
      </c>
      <c r="V24" s="327">
        <f>SUMIF(领导包联续建项目!$AL:$AL,"住房和城乡建设专班",领导包联续建项目!E:E)</f>
        <v>103305</v>
      </c>
      <c r="W24" s="327">
        <f>SUMIF(领导包联续建项目!$AL:$AL,"住房和城乡建设专班",领导包联续建项目!B:B)</f>
        <v>12</v>
      </c>
      <c r="X24" s="327">
        <f>SUMIF(领导包联续建项目!$AL:$AL,"住房和城乡建设专班",领导包联续建项目!K:K)</f>
        <v>102311</v>
      </c>
      <c r="Y24" s="333">
        <f t="shared" si="38"/>
        <v>0.953459764223475</v>
      </c>
      <c r="Z24" s="327">
        <f>SUMIF(领导包联续建项目!$AL:$AL,"住房和城乡建设专班",领导包联续建项目!S:S)</f>
        <v>12</v>
      </c>
      <c r="AA24" s="327">
        <f>SUMIF(领导包联续建项目!$AL:$AL,"住房和城乡建设专班",领导包联续建项目!T:T)</f>
        <v>828</v>
      </c>
      <c r="AB24" s="327">
        <f>SUMIF(领导包联续建项目!$AL:$AL,"住房和城乡建设专班",领导包联续建项目!U:U)</f>
        <v>743</v>
      </c>
      <c r="AC24" s="345">
        <f t="shared" si="40"/>
        <v>0.897342995169082</v>
      </c>
      <c r="AD24" s="345">
        <f t="shared" si="41"/>
        <v>1</v>
      </c>
      <c r="AE24" s="327">
        <f>SUMIF(领导包联新建项目!$BE:$BE,"住房和城乡建设专班",领导包联新建项目!H:H)</f>
        <v>295348</v>
      </c>
      <c r="AF24" s="327">
        <f>SUMIF(领导包联新建项目!$BE:$BE,"住房和城乡建设专班",领导包联新建项目!J:J)</f>
        <v>90000</v>
      </c>
      <c r="AG24" s="327">
        <f>SUMIF(领导包联新建项目!$BE:$BE,"住房和城乡建设专班",领导包联新建项目!D:D)</f>
        <v>8</v>
      </c>
      <c r="AH24" s="327">
        <f>SUMIF(领导包联新建项目!$BE:$BE,"住房和城乡建设专班",领导包联新建项目!E:E)</f>
        <v>90000</v>
      </c>
      <c r="AI24" s="327">
        <f>SUMIF(领导包联新建项目!$BE:$BE,"住房和城乡建设专班",领导包联新建项目!B:B)</f>
        <v>8</v>
      </c>
      <c r="AJ24" s="327">
        <f>SUMIF(领导包联新建项目!$BE:$BE,"住房和城乡建设专班",领导包联新建项目!AI:AI)</f>
        <v>8</v>
      </c>
      <c r="AK24" s="333">
        <f t="shared" si="43"/>
        <v>1</v>
      </c>
      <c r="AL24" s="327">
        <f>SUMIF(领导包联新建项目!$BE:$BE,"住房和城乡建设专班",领导包联新建项目!Y:Y)</f>
        <v>88850</v>
      </c>
      <c r="AM24" s="333">
        <f t="shared" si="44"/>
        <v>0.987222222222222</v>
      </c>
      <c r="AN24" s="327">
        <f>SUMIF(领导包联储备项目!$BC:$BC,"住房和城乡建设专班",领导包联储备项目!H:H)</f>
        <v>15000</v>
      </c>
      <c r="AO24" s="327">
        <f>SUMIF(领导包联储备项目!$BC:$BC,"住房和城乡建设专班",领导包联储备项目!I:I)</f>
        <v>7000</v>
      </c>
      <c r="AP24" s="327">
        <f>SUMIF(领导包联储备项目!$BC:$BC,"住房和城乡建设专班",领导包联储备项目!D:D)</f>
        <v>1</v>
      </c>
      <c r="AQ24" s="327">
        <f>SUMIF(领导包联储备项目!$BC:$BC,"住房和城乡建设专班",领导包联储备项目!E:E)</f>
        <v>4000</v>
      </c>
      <c r="AR24" s="327">
        <f>SUMIF(领导包联储备项目!$BC:$BC,"住房和城乡建设专班",领导包联储备项目!B:B)</f>
        <v>2</v>
      </c>
      <c r="AS24" s="327">
        <f>SUMIF(领导包联储备项目!$BC:$BC,"住房和城乡建设专班",领导包联储备项目!AG:AG)</f>
        <v>1</v>
      </c>
      <c r="AT24" s="345">
        <f t="shared" si="46"/>
        <v>0.5</v>
      </c>
      <c r="AU24" s="327">
        <f>SUMIF(领导包联储备项目!$BC:$BC,"住房和城乡建设专班",领导包联储备项目!X:X)</f>
        <v>600</v>
      </c>
      <c r="AV24" s="333">
        <f t="shared" si="47"/>
        <v>0.0857142857142857</v>
      </c>
      <c r="AW24" s="333">
        <f t="shared" si="53"/>
        <v>0.191988911337687</v>
      </c>
    </row>
    <row r="25" s="318" customFormat="1" ht="26" hidden="1" customHeight="1" spans="1:49">
      <c r="A25" s="338"/>
      <c r="B25" s="336" t="s">
        <v>332</v>
      </c>
      <c r="C25" s="335">
        <f t="shared" si="48"/>
        <v>1008439</v>
      </c>
      <c r="D25" s="335">
        <f t="shared" si="49"/>
        <v>204305</v>
      </c>
      <c r="E25" s="335">
        <f t="shared" si="28"/>
        <v>191761</v>
      </c>
      <c r="F25" s="334">
        <f t="shared" si="50"/>
        <v>0.9386016005482</v>
      </c>
      <c r="G25" s="335">
        <f t="shared" si="51"/>
        <v>22</v>
      </c>
      <c r="H25" s="335">
        <f t="shared" si="29"/>
        <v>21</v>
      </c>
      <c r="I25" s="347">
        <f t="shared" si="30"/>
        <v>0.954545454545455</v>
      </c>
      <c r="J25" s="335">
        <f t="shared" si="31"/>
        <v>10</v>
      </c>
      <c r="K25" s="335">
        <f t="shared" ref="K25:N25" si="61">AE25+AN25</f>
        <v>310348</v>
      </c>
      <c r="L25" s="335">
        <f t="shared" si="61"/>
        <v>97000</v>
      </c>
      <c r="M25" s="348">
        <f t="shared" si="61"/>
        <v>9</v>
      </c>
      <c r="N25" s="348">
        <f t="shared" si="61"/>
        <v>94000</v>
      </c>
      <c r="O25" s="348">
        <f t="shared" si="33"/>
        <v>9</v>
      </c>
      <c r="P25" s="347">
        <f t="shared" si="34"/>
        <v>0.9</v>
      </c>
      <c r="Q25" s="327">
        <f t="shared" si="35"/>
        <v>89450</v>
      </c>
      <c r="R25" s="333">
        <f t="shared" si="36"/>
        <v>0.922164948453608</v>
      </c>
      <c r="S25" s="335">
        <f>SUMIF(领导包联续建项目!$AM:$AM,"州住建局",领导包联续建项目!H:H)</f>
        <v>698091</v>
      </c>
      <c r="T25" s="335">
        <f>SUMIF(领导包联续建项目!$AM:$AM,"州住建局",领导包联续建项目!J:J)</f>
        <v>107305</v>
      </c>
      <c r="U25" s="335">
        <f>SUMIF(领导包联续建项目!$AM:$AM,"州住建局",领导包联续建项目!D:D)</f>
        <v>12</v>
      </c>
      <c r="V25" s="335">
        <f>SUMIF(领导包联续建项目!$AM:$AM,"州住建局",领导包联续建项目!E:E)</f>
        <v>103305</v>
      </c>
      <c r="W25" s="335">
        <f>SUMIF(领导包联续建项目!$AM:$AM,"州住建局",领导包联续建项目!B:B)</f>
        <v>12</v>
      </c>
      <c r="X25" s="335">
        <f>SUMIF(领导包联续建项目!$AM:$AM,"州住建局",领导包联续建项目!K:K)</f>
        <v>102311</v>
      </c>
      <c r="Y25" s="333">
        <f t="shared" si="38"/>
        <v>0.953459764223475</v>
      </c>
      <c r="Z25" s="335">
        <f>SUMIF(领导包联续建项目!$AM:$AM,"州住建局",领导包联续建项目!S:S)</f>
        <v>12</v>
      </c>
      <c r="AA25" s="335">
        <f>SUMIF(领导包联续建项目!$AM:$AM,"州住建局",领导包联续建项目!T:T)</f>
        <v>828</v>
      </c>
      <c r="AB25" s="335">
        <f>SUMIF(领导包联续建项目!$AM:$AM,"州住建局",领导包联续建项目!U:U)</f>
        <v>743</v>
      </c>
      <c r="AC25" s="347">
        <f t="shared" si="40"/>
        <v>0.897342995169082</v>
      </c>
      <c r="AD25" s="347">
        <f t="shared" si="41"/>
        <v>1</v>
      </c>
      <c r="AE25" s="335">
        <f>SUMIF(领导包联新建项目!$BF:$BF,"州住建局",领导包联新建项目!H:H)</f>
        <v>295348</v>
      </c>
      <c r="AF25" s="335">
        <f>SUMIF(领导包联新建项目!$BF:$BF,"州住建局",领导包联新建项目!J:J)</f>
        <v>90000</v>
      </c>
      <c r="AG25" s="335">
        <f>SUMIF(领导包联新建项目!$BF:$BF,"州住建局",领导包联新建项目!D:D)</f>
        <v>8</v>
      </c>
      <c r="AH25" s="335">
        <f>SUMIF(领导包联新建项目!$BF:$BF,"州住建局",领导包联新建项目!E:E)</f>
        <v>90000</v>
      </c>
      <c r="AI25" s="335">
        <f>SUMIF(领导包联新建项目!$BF:$BF,"州住建局",领导包联新建项目!B:B)</f>
        <v>8</v>
      </c>
      <c r="AJ25" s="335">
        <f>SUMIF(领导包联新建项目!$BF:$BF,"州住建局",领导包联新建项目!AI:AI)</f>
        <v>8</v>
      </c>
      <c r="AK25" s="361">
        <f t="shared" si="43"/>
        <v>1</v>
      </c>
      <c r="AL25" s="335">
        <f>SUMIF(领导包联新建项目!$BF:$BF,"州住建局",领导包联新建项目!Y:Y)</f>
        <v>88850</v>
      </c>
      <c r="AM25" s="333">
        <f t="shared" si="44"/>
        <v>0.987222222222222</v>
      </c>
      <c r="AN25" s="335">
        <f>SUMIF(领导包联储备项目!$BD:$BD,"州住建局",领导包联储备项目!H:H)</f>
        <v>15000</v>
      </c>
      <c r="AO25" s="335">
        <f>SUMIF(领导包联储备项目!$BD:$BD,"州住建局",领导包联储备项目!I:I)</f>
        <v>7000</v>
      </c>
      <c r="AP25" s="335">
        <f>SUMIF(领导包联储备项目!$BD:$BD,"州住建局",领导包联储备项目!D:D)</f>
        <v>1</v>
      </c>
      <c r="AQ25" s="335">
        <f>SUMIF(领导包联储备项目!$BD:$BD,"州住建局",领导包联储备项目!E:E)</f>
        <v>4000</v>
      </c>
      <c r="AR25" s="335">
        <f>SUMIF(领导包联储备项目!$BD:$BD,"州住建局",领导包联储备项目!B:B)</f>
        <v>2</v>
      </c>
      <c r="AS25" s="335">
        <f>SUMIF(领导包联储备项目!$BD:$BD,"州住建局",领导包联储备项目!AG:AG)</f>
        <v>1</v>
      </c>
      <c r="AT25" s="347">
        <f t="shared" si="46"/>
        <v>0.5</v>
      </c>
      <c r="AU25" s="335">
        <f>SUMIF(领导包联储备项目!$BD:$BD,"州住建局",领导包联储备项目!X:X)</f>
        <v>600</v>
      </c>
      <c r="AV25" s="333">
        <f t="shared" si="47"/>
        <v>0.0857142857142857</v>
      </c>
      <c r="AW25" s="361">
        <f t="shared" si="53"/>
        <v>0.191988911337687</v>
      </c>
    </row>
    <row r="26" s="318" customFormat="1" ht="30" hidden="1" customHeight="1" spans="1:49">
      <c r="A26" s="338"/>
      <c r="B26" s="336" t="s">
        <v>352</v>
      </c>
      <c r="C26" s="335">
        <f t="shared" si="48"/>
        <v>7100</v>
      </c>
      <c r="D26" s="335">
        <f t="shared" si="49"/>
        <v>7100</v>
      </c>
      <c r="E26" s="335">
        <f t="shared" si="28"/>
        <v>1140</v>
      </c>
      <c r="F26" s="334">
        <f t="shared" si="50"/>
        <v>0.16056338028169</v>
      </c>
      <c r="G26" s="335">
        <f t="shared" si="51"/>
        <v>1</v>
      </c>
      <c r="H26" s="335">
        <f t="shared" si="29"/>
        <v>1</v>
      </c>
      <c r="I26" s="347">
        <f t="shared" si="30"/>
        <v>1</v>
      </c>
      <c r="J26" s="335">
        <f t="shared" si="31"/>
        <v>0</v>
      </c>
      <c r="K26" s="335">
        <f t="shared" ref="K26:N26" si="62">AE26+AN26</f>
        <v>5900</v>
      </c>
      <c r="L26" s="335">
        <f t="shared" si="62"/>
        <v>5900</v>
      </c>
      <c r="M26" s="348">
        <f t="shared" si="62"/>
        <v>6</v>
      </c>
      <c r="N26" s="348">
        <f t="shared" si="62"/>
        <v>5700</v>
      </c>
      <c r="O26" s="348">
        <f t="shared" si="33"/>
        <v>0</v>
      </c>
      <c r="P26" s="347" t="e">
        <f t="shared" si="34"/>
        <v>#DIV/0!</v>
      </c>
      <c r="Q26" s="327">
        <f t="shared" si="35"/>
        <v>0</v>
      </c>
      <c r="R26" s="333">
        <f t="shared" si="36"/>
        <v>0</v>
      </c>
      <c r="S26" s="335">
        <f>SUMIF(续建!$BD:$BD,"州生态环境局",续建!H:H)</f>
        <v>1200</v>
      </c>
      <c r="T26" s="335">
        <f>SUMIF(续建!$BD:$BD,"州生态环境局",续建!J:J)</f>
        <v>1200</v>
      </c>
      <c r="U26" s="335">
        <f>SUMIF(续建!$BD:$BD,"州生态环境局",续建!D:D)</f>
        <v>1</v>
      </c>
      <c r="V26" s="335">
        <f>SUMIF(续建!$BD:$BD,"州生态环境局",续建!E:E)</f>
        <v>1200</v>
      </c>
      <c r="W26" s="335">
        <f>SUMIF(续建!$BD:$BD,"州生态环境局",续建!B:B)</f>
        <v>1</v>
      </c>
      <c r="X26" s="335">
        <f>SUMIF(续建!$BD:$BD,"州生态环境局",续建!Y:Y)</f>
        <v>1140</v>
      </c>
      <c r="Y26" s="333">
        <f t="shared" si="38"/>
        <v>0.95</v>
      </c>
      <c r="Z26" s="335">
        <f>SUMIF(续建!$BD:$BD,"州生态环境局",续建!AH:AH)</f>
        <v>1</v>
      </c>
      <c r="AA26" s="335">
        <f>SUMIF(续建!$BD:$BD,"州生态环境局",续建!AJ:AJ)</f>
        <v>40</v>
      </c>
      <c r="AB26" s="335">
        <f>SUMIF(续建!$BD:$BD,"州生态环境局",续建!AK:AK)</f>
        <v>20</v>
      </c>
      <c r="AC26" s="347">
        <f t="shared" si="40"/>
        <v>0.5</v>
      </c>
      <c r="AD26" s="347">
        <f t="shared" si="41"/>
        <v>1</v>
      </c>
      <c r="AE26" s="335">
        <f>SUMIF(新建!$BG:$BG,"州生态环境局",新建!H:H)</f>
        <v>5900</v>
      </c>
      <c r="AF26" s="335">
        <f>SUMIF(新建!$BG:$BG,"州生态环境局",新建!J:J)</f>
        <v>5900</v>
      </c>
      <c r="AG26" s="335">
        <f>SUMIF(新建!$BG:$BG,"州生态环境局",新建!D:D)</f>
        <v>6</v>
      </c>
      <c r="AH26" s="335">
        <f>SUMIF(新建!$BG:$BG,"州生态环境局",新建!E:E)</f>
        <v>5700</v>
      </c>
      <c r="AI26" s="335">
        <f>SUMIF(领导包联新建项目!$BF:$BF,"州生态环境局",领导包联新建项目!B:B)</f>
        <v>0</v>
      </c>
      <c r="AJ26" s="335">
        <f>SUMIF(领导包联新建项目!$BF:$BF,"州生态环境局",领导包联新建项目!AI:AI)</f>
        <v>0</v>
      </c>
      <c r="AK26" s="361" t="e">
        <f t="shared" si="43"/>
        <v>#DIV/0!</v>
      </c>
      <c r="AL26" s="335">
        <f>SUMIF(领导包联新建项目!$BF:$BF,"州生态环境局",领导包联新建项目!Y:Y)</f>
        <v>0</v>
      </c>
      <c r="AM26" s="333">
        <f t="shared" si="44"/>
        <v>0</v>
      </c>
      <c r="AN26" s="335">
        <f>SUMIF(领导包联储备项目!$BD:$BD,"州生态环境局",领导包联储备项目!H:H)</f>
        <v>0</v>
      </c>
      <c r="AO26" s="335">
        <f>SUMIF(领导包联储备项目!$BD:$BD,"州生态环境局",领导包联储备项目!I:I)</f>
        <v>0</v>
      </c>
      <c r="AP26" s="335">
        <f>SUMIF(领导包联储备项目!$BD:$BD,"州生态环境局",领导包联储备项目!D:D)</f>
        <v>0</v>
      </c>
      <c r="AQ26" s="335">
        <f>SUMIF(领导包联储备项目!$BD:$BD,"州生态环境局",领导包联储备项目!E:E)</f>
        <v>0</v>
      </c>
      <c r="AR26" s="335">
        <f>SUMIF(领导包联储备项目!$BD:$BD,"州生态环境局",领导包联储备项目!B:B)</f>
        <v>0</v>
      </c>
      <c r="AS26" s="335">
        <f>SUMIF(领导包联储备项目!$BD:$BD,"州生态环境局",领导包联储备项目!AG:AG)</f>
        <v>0</v>
      </c>
      <c r="AT26" s="347" t="e">
        <f t="shared" si="46"/>
        <v>#DIV/0!</v>
      </c>
      <c r="AU26" s="335">
        <f>SUMIF(领导包联储备项目!$BD:$BD,"州生态环境局",领导包联储备项目!X:X)</f>
        <v>0</v>
      </c>
      <c r="AV26" s="333" t="e">
        <f t="shared" si="47"/>
        <v>#DIV/0!</v>
      </c>
      <c r="AW26" s="361">
        <f t="shared" si="53"/>
        <v>0.00667199173048912</v>
      </c>
    </row>
    <row r="27" s="318" customFormat="1" ht="30" hidden="1" customHeight="1" spans="1:49">
      <c r="A27" s="338"/>
      <c r="B27" s="336" t="s">
        <v>443</v>
      </c>
      <c r="C27" s="335">
        <f t="shared" si="48"/>
        <v>6500</v>
      </c>
      <c r="D27" s="335">
        <f t="shared" si="49"/>
        <v>2633</v>
      </c>
      <c r="E27" s="335">
        <f t="shared" si="28"/>
        <v>2633</v>
      </c>
      <c r="F27" s="334">
        <f t="shared" si="50"/>
        <v>1</v>
      </c>
      <c r="G27" s="335">
        <f t="shared" si="51"/>
        <v>1</v>
      </c>
      <c r="H27" s="335">
        <f t="shared" si="29"/>
        <v>1</v>
      </c>
      <c r="I27" s="347">
        <f t="shared" si="30"/>
        <v>1</v>
      </c>
      <c r="J27" s="335">
        <f t="shared" si="31"/>
        <v>0</v>
      </c>
      <c r="K27" s="335">
        <f t="shared" ref="K27:N27" si="63">AE27+AN27</f>
        <v>0</v>
      </c>
      <c r="L27" s="335">
        <f t="shared" si="63"/>
        <v>0</v>
      </c>
      <c r="M27" s="348">
        <f t="shared" si="63"/>
        <v>0</v>
      </c>
      <c r="N27" s="348">
        <f t="shared" si="63"/>
        <v>0</v>
      </c>
      <c r="O27" s="348">
        <f t="shared" si="33"/>
        <v>0</v>
      </c>
      <c r="P27" s="347" t="e">
        <f t="shared" si="34"/>
        <v>#DIV/0!</v>
      </c>
      <c r="Q27" s="327">
        <f t="shared" si="35"/>
        <v>0</v>
      </c>
      <c r="R27" s="333" t="e">
        <f t="shared" si="36"/>
        <v>#DIV/0!</v>
      </c>
      <c r="S27" s="335">
        <f>SUMIF(续建!$BD:$BD,"州市场监督管理局",续建!H:H)</f>
        <v>6500</v>
      </c>
      <c r="T27" s="335">
        <f>SUMIF(续建!$BD:$BD,"州市场监督管理局",续建!J:J)</f>
        <v>2633</v>
      </c>
      <c r="U27" s="335">
        <f>SUMIF(续建!$BD:$BD,"州市场监督管理局",续建!D:D)</f>
        <v>1</v>
      </c>
      <c r="V27" s="335">
        <f>SUMIF(续建!$BD:$BD,"州市场监督管理局",续建!E:E)</f>
        <v>2633</v>
      </c>
      <c r="W27" s="335">
        <f>SUMIF(续建!$BD:$BD,"州市场监督管理局",续建!B:B)</f>
        <v>1</v>
      </c>
      <c r="X27" s="335">
        <f>SUMIF(续建!$BD:$BD,"州市场监督管理局",续建!Y:Y)</f>
        <v>2633</v>
      </c>
      <c r="Y27" s="333">
        <f t="shared" si="38"/>
        <v>1</v>
      </c>
      <c r="Z27" s="335">
        <f>SUMIF(续建!$BD:$BD,"州市场监督管理局",续建!AH:AH)</f>
        <v>1</v>
      </c>
      <c r="AA27" s="335">
        <f>SUMIF(续建!$BD:$BD,"州市场监督管理局",续建!AJ:AJ)</f>
        <v>102</v>
      </c>
      <c r="AB27" s="335">
        <f>SUMIF(续建!$BD:$BD,"州市场监督管理局",续建!AK:AK)</f>
        <v>102</v>
      </c>
      <c r="AC27" s="347">
        <f t="shared" si="40"/>
        <v>1</v>
      </c>
      <c r="AD27" s="347">
        <f t="shared" si="41"/>
        <v>1</v>
      </c>
      <c r="AE27" s="335">
        <f>SUMIF(新建!$BG:$BG,"州市场监督管理局",新建!H:H)</f>
        <v>0</v>
      </c>
      <c r="AF27" s="335">
        <f>SUMIF(新建!$BG:$BG,"州市场监督管理局",新建!J:J)</f>
        <v>0</v>
      </c>
      <c r="AG27" s="335">
        <f>SUMIF(新建!$BG:$BG,"州市场监督管理局",新建!D:D)</f>
        <v>0</v>
      </c>
      <c r="AH27" s="335">
        <f>SUMIF(新建!$BG:$BG,"州市场监督管理局",新建!E:E)</f>
        <v>0</v>
      </c>
      <c r="AI27" s="335">
        <f>SUMIF(领导包联新建项目!$BF:$BF,"州市场监督管理局",领导包联新建项目!B:B)</f>
        <v>0</v>
      </c>
      <c r="AJ27" s="335">
        <f>SUMIF(领导包联新建项目!$BF:$BF,"州市场监督管理局",领导包联新建项目!AI:AI)</f>
        <v>0</v>
      </c>
      <c r="AK27" s="361" t="e">
        <f t="shared" si="43"/>
        <v>#DIV/0!</v>
      </c>
      <c r="AL27" s="335">
        <f>SUMIF(领导包联新建项目!$BF:$BF,"州市场监督管理局",领导包联新建项目!Y:Y)</f>
        <v>0</v>
      </c>
      <c r="AM27" s="333" t="e">
        <f t="shared" si="44"/>
        <v>#DIV/0!</v>
      </c>
      <c r="AN27" s="335">
        <f>SUMIF(领导包联储备项目!$BD:$BD,"州市场监督管理局",领导包联储备项目!H:H)</f>
        <v>0</v>
      </c>
      <c r="AO27" s="335">
        <f>SUMIF(领导包联储备项目!$BD:$BD,"州市场监督管理局",领导包联储备项目!I:I)</f>
        <v>0</v>
      </c>
      <c r="AP27" s="335">
        <f>SUMIF(领导包联储备项目!$BD:$BD,"州市场监督管理局",领导包联储备项目!D:D)</f>
        <v>0</v>
      </c>
      <c r="AQ27" s="335">
        <f>SUMIF(领导包联储备项目!$BD:$BD,"州市场监督管理局",领导包联储备项目!E:E)</f>
        <v>0</v>
      </c>
      <c r="AR27" s="335">
        <f>SUMIF(领导包联储备项目!$BD:$BD,"州市场监督管理局",领导包联储备项目!B:B)</f>
        <v>0</v>
      </c>
      <c r="AS27" s="335">
        <f>SUMIF(领导包联储备项目!$BD:$BD,"州市场监督管理局",领导包联储备项目!AG:AG)</f>
        <v>0</v>
      </c>
      <c r="AT27" s="347" t="e">
        <f t="shared" si="46"/>
        <v>#DIV/0!</v>
      </c>
      <c r="AU27" s="335">
        <f>SUMIF(领导包联储备项目!$BD:$BD,"州市场监督管理局",领导包联储备项目!X:X)</f>
        <v>0</v>
      </c>
      <c r="AV27" s="333" t="e">
        <f t="shared" si="47"/>
        <v>#DIV/0!</v>
      </c>
      <c r="AW27" s="361">
        <f t="shared" si="53"/>
        <v>0.00247427524315181</v>
      </c>
    </row>
    <row r="28" s="318" customFormat="1" ht="30" hidden="1" customHeight="1" spans="1:49">
      <c r="A28" s="338"/>
      <c r="B28" s="336" t="s">
        <v>2155</v>
      </c>
      <c r="C28" s="335">
        <f t="shared" si="48"/>
        <v>0</v>
      </c>
      <c r="D28" s="335">
        <f t="shared" si="49"/>
        <v>0</v>
      </c>
      <c r="E28" s="327">
        <f t="shared" si="28"/>
        <v>0</v>
      </c>
      <c r="F28" s="334">
        <v>0</v>
      </c>
      <c r="G28" s="335">
        <f t="shared" si="51"/>
        <v>0</v>
      </c>
      <c r="H28" s="327">
        <f t="shared" si="29"/>
        <v>0</v>
      </c>
      <c r="I28" s="345" t="e">
        <f t="shared" si="30"/>
        <v>#DIV/0!</v>
      </c>
      <c r="J28" s="335">
        <f t="shared" si="31"/>
        <v>0</v>
      </c>
      <c r="K28" s="335">
        <f t="shared" ref="K28:N28" si="64">AE28+AN28</f>
        <v>0</v>
      </c>
      <c r="L28" s="335">
        <f t="shared" si="64"/>
        <v>0</v>
      </c>
      <c r="M28" s="346">
        <f t="shared" si="64"/>
        <v>0</v>
      </c>
      <c r="N28" s="346">
        <f t="shared" si="64"/>
        <v>0</v>
      </c>
      <c r="O28" s="346">
        <f t="shared" si="33"/>
        <v>0</v>
      </c>
      <c r="P28" s="345" t="e">
        <f t="shared" si="34"/>
        <v>#DIV/0!</v>
      </c>
      <c r="Q28" s="327">
        <f t="shared" si="35"/>
        <v>0</v>
      </c>
      <c r="R28" s="333" t="e">
        <f t="shared" si="36"/>
        <v>#DIV/0!</v>
      </c>
      <c r="S28" s="335">
        <f>SUMIF(续建!$BD:$BD,"应急管理局",续建!H:H)</f>
        <v>0</v>
      </c>
      <c r="T28" s="335">
        <f>SUMIF(续建!$BD:$BD,"应急管理局",续建!J:J)</f>
        <v>0</v>
      </c>
      <c r="U28" s="335">
        <f>SUMIF(续建!$BD:$BD,"州应急管理局",续建!D:D)</f>
        <v>0</v>
      </c>
      <c r="V28" s="335">
        <f>SUMIF(续建!$BD:$BD,"州应急管理局",续建!E:E)</f>
        <v>0</v>
      </c>
      <c r="W28" s="335">
        <f>SUMIF(续建!$BD:$BD,"州应急管理局",续建!B:B)</f>
        <v>0</v>
      </c>
      <c r="X28" s="335"/>
      <c r="Y28" s="333" t="e">
        <f t="shared" si="38"/>
        <v>#DIV/0!</v>
      </c>
      <c r="Z28" s="335"/>
      <c r="AA28" s="335"/>
      <c r="AB28" s="335"/>
      <c r="AC28" s="345" t="e">
        <f t="shared" si="40"/>
        <v>#DIV/0!</v>
      </c>
      <c r="AD28" s="345" t="e">
        <f t="shared" si="41"/>
        <v>#DIV/0!</v>
      </c>
      <c r="AE28" s="335">
        <f>SUMIF(新建!$BG:$BG,"州应急管理局",新建!H:H)</f>
        <v>0</v>
      </c>
      <c r="AF28" s="335">
        <f>SUMIF(新建!$BG:$BG,"州应急管理局",新建!J:J)</f>
        <v>0</v>
      </c>
      <c r="AG28" s="335">
        <f>SUMIF(新建!$BG:$BG,"州应急管理局",新建!D:D)</f>
        <v>0</v>
      </c>
      <c r="AH28" s="335">
        <f>SUMIF(新建!$BG:$BG,"州应急管理局",新建!E:E)</f>
        <v>0</v>
      </c>
      <c r="AI28" s="335">
        <f>SUMIF(领导包联新建项目!$BF:$BF,"州应急管理局",领导包联新建项目!B:B)</f>
        <v>0</v>
      </c>
      <c r="AJ28" s="335">
        <f>SUMIF(领导包联新建项目!$BF:$BF,"州应急管理局",领导包联新建项目!AI:AI)</f>
        <v>0</v>
      </c>
      <c r="AK28" s="333" t="e">
        <f t="shared" si="43"/>
        <v>#DIV/0!</v>
      </c>
      <c r="AL28" s="335">
        <f>SUMIF(领导包联新建项目!$BF:$BF,"州应急管理局",领导包联新建项目!Y:Y)</f>
        <v>0</v>
      </c>
      <c r="AM28" s="333" t="e">
        <f t="shared" si="44"/>
        <v>#DIV/0!</v>
      </c>
      <c r="AN28" s="335">
        <f>SUMIF(领导包联储备项目!$BD:$BD,"州应急管理局",领导包联储备项目!H:H)</f>
        <v>0</v>
      </c>
      <c r="AO28" s="335">
        <f>SUMIF(领导包联储备项目!$BD:$BD,"州应急管理局",领导包联储备项目!I:I)</f>
        <v>0</v>
      </c>
      <c r="AP28" s="335">
        <f>SUMIF(领导包联储备项目!$BD:$BD,"州应急管理局",领导包联储备项目!D:D)</f>
        <v>0</v>
      </c>
      <c r="AQ28" s="335">
        <f>SUMIF(领导包联储备项目!$BD:$BD,"州应急管理局",领导包联储备项目!E:E)</f>
        <v>0</v>
      </c>
      <c r="AR28" s="335">
        <f>SUMIF(领导包联储备项目!$BD:$BD,"州应急管理局",领导包联储备项目!B:B)</f>
        <v>0</v>
      </c>
      <c r="AS28" s="335">
        <f>SUMIF(领导包联储备项目!$BD:$BD,"州应急管理局",领导包联储备项目!AG:AG)</f>
        <v>0</v>
      </c>
      <c r="AT28" s="345" t="e">
        <f t="shared" si="46"/>
        <v>#DIV/0!</v>
      </c>
      <c r="AU28" s="335">
        <f>SUMIF(领导包联储备项目!$BD:$BD,"州应急管理局",领导包联储备项目!X:X)</f>
        <v>0</v>
      </c>
      <c r="AV28" s="333" t="e">
        <f t="shared" si="47"/>
        <v>#DIV/0!</v>
      </c>
      <c r="AW28" s="361">
        <f t="shared" si="53"/>
        <v>0</v>
      </c>
    </row>
    <row r="29" s="317" customFormat="1" ht="26" customHeight="1" spans="1:49">
      <c r="A29" s="326" t="s">
        <v>936</v>
      </c>
      <c r="B29" s="326" t="s">
        <v>483</v>
      </c>
      <c r="C29" s="327">
        <f t="shared" si="48"/>
        <v>357245</v>
      </c>
      <c r="D29" s="327">
        <f t="shared" si="49"/>
        <v>163345</v>
      </c>
      <c r="E29" s="327">
        <f t="shared" si="28"/>
        <v>89800</v>
      </c>
      <c r="F29" s="334">
        <f t="shared" si="50"/>
        <v>0.549756650035202</v>
      </c>
      <c r="G29" s="327">
        <f t="shared" si="51"/>
        <v>11</v>
      </c>
      <c r="H29" s="327">
        <f t="shared" si="29"/>
        <v>11</v>
      </c>
      <c r="I29" s="345">
        <f t="shared" si="30"/>
        <v>1</v>
      </c>
      <c r="J29" s="327">
        <f t="shared" si="31"/>
        <v>7</v>
      </c>
      <c r="K29" s="327">
        <f t="shared" ref="K29:N29" si="65">AE29+AN29</f>
        <v>171800</v>
      </c>
      <c r="L29" s="327">
        <f t="shared" si="65"/>
        <v>107700</v>
      </c>
      <c r="M29" s="346">
        <f t="shared" si="65"/>
        <v>7</v>
      </c>
      <c r="N29" s="346">
        <f t="shared" si="65"/>
        <v>104700</v>
      </c>
      <c r="O29" s="346">
        <f t="shared" si="33"/>
        <v>7</v>
      </c>
      <c r="P29" s="345">
        <f t="shared" si="34"/>
        <v>1</v>
      </c>
      <c r="Q29" s="327">
        <f t="shared" si="35"/>
        <v>43400</v>
      </c>
      <c r="R29" s="333">
        <f t="shared" si="36"/>
        <v>0.40297121634169</v>
      </c>
      <c r="S29" s="327">
        <f>SUMIF(领导包联续建项目!$AL:$AL,"产业专班",领导包联续建项目!H:H)</f>
        <v>185445</v>
      </c>
      <c r="T29" s="327">
        <f>SUMIF(领导包联续建项目!$AL:$AL,"产业专班",领导包联续建项目!J:J)</f>
        <v>55645</v>
      </c>
      <c r="U29" s="327">
        <f>SUMIF(领导包联续建项目!$AL:$AL,"产业专班",领导包联续建项目!D:D)</f>
        <v>4</v>
      </c>
      <c r="V29" s="327">
        <f>SUMIF(领导包联续建项目!$AL:$AL,"产业专班",领导包联续建项目!E:E)</f>
        <v>55645</v>
      </c>
      <c r="W29" s="327">
        <f>SUMIF(领导包联续建项目!$AL:$AL,"产业专班",领导包联续建项目!B:B)</f>
        <v>4</v>
      </c>
      <c r="X29" s="327">
        <f>SUMIF(领导包联续建项目!$AL:$AL,"产业专班",领导包联续建项目!K:K)</f>
        <v>46400</v>
      </c>
      <c r="Y29" s="333">
        <f t="shared" si="38"/>
        <v>0.833857489441998</v>
      </c>
      <c r="Z29" s="327">
        <f>SUMIF(领导包联续建项目!$AL:$AL,"产业专班",领导包联续建项目!S:S)</f>
        <v>4</v>
      </c>
      <c r="AA29" s="327">
        <f>SUMIF(领导包联续建项目!$AL:$AL,"产业专班",领导包联续建项目!T:T)</f>
        <v>467</v>
      </c>
      <c r="AB29" s="327">
        <f>SUMIF(领导包联续建项目!$AL:$AL,"产业专班",领导包联续建项目!U:U)</f>
        <v>412</v>
      </c>
      <c r="AC29" s="345">
        <f t="shared" si="40"/>
        <v>0.882226980728051</v>
      </c>
      <c r="AD29" s="345">
        <f t="shared" si="41"/>
        <v>1</v>
      </c>
      <c r="AE29" s="327">
        <f>SUMIF(领导包联新建项目!$BE:$BE,"产业专班",领导包联新建项目!H:H)</f>
        <v>141800</v>
      </c>
      <c r="AF29" s="327">
        <f>SUMIF(领导包联新建项目!$BE:$BE,"产业专班",领导包联新建项目!J:J)</f>
        <v>85700</v>
      </c>
      <c r="AG29" s="327">
        <f>SUMIF(领导包联新建项目!$BE:$BE,"产业专班",领导包联新建项目!D:D)</f>
        <v>5</v>
      </c>
      <c r="AH29" s="327">
        <f>SUMIF(领导包联新建项目!$BE:$BE,"产业专班",领导包联新建项目!E:E)</f>
        <v>85700</v>
      </c>
      <c r="AI29" s="327">
        <f>SUMIF(领导包联新建项目!$BE:$BE,"产业专班",领导包联新建项目!B:B)</f>
        <v>5</v>
      </c>
      <c r="AJ29" s="327">
        <f>SUMIF(领导包联新建项目!$BE:$BE,"产业专班",领导包联新建项目!AI:AI)</f>
        <v>5</v>
      </c>
      <c r="AK29" s="333">
        <f t="shared" si="43"/>
        <v>1</v>
      </c>
      <c r="AL29" s="327">
        <f>SUMIF(领导包联新建项目!$BE:$BE,"产业专班",领导包联新建项目!Y:Y)</f>
        <v>32600</v>
      </c>
      <c r="AM29" s="333">
        <f t="shared" si="44"/>
        <v>0.380396732788798</v>
      </c>
      <c r="AN29" s="327">
        <f>SUMIF(领导包联储备项目!$BC:$BC,"产业专班",领导包联储备项目!H:H)</f>
        <v>30000</v>
      </c>
      <c r="AO29" s="327">
        <f>SUMIF(领导包联储备项目!$BC:$BC,"产业专班",领导包联储备项目!I:I)</f>
        <v>22000</v>
      </c>
      <c r="AP29" s="327">
        <f>SUMIF(领导包联储备项目!$BC:$BC,"产业专班",领导包联储备项目!D:D)</f>
        <v>2</v>
      </c>
      <c r="AQ29" s="327">
        <f>SUMIF(领导包联储备项目!$BC:$BC,"产业专班",领导包联储备项目!E:E)</f>
        <v>19000</v>
      </c>
      <c r="AR29" s="327">
        <f>SUMIF(领导包联储备项目!$BC:$BC,"产业专班",领导包联储备项目!B:B)</f>
        <v>2</v>
      </c>
      <c r="AS29" s="327">
        <f>SUMIF(领导包联储备项目!$BC:$BC,"产业专班",领导包联储备项目!AG:AG)</f>
        <v>2</v>
      </c>
      <c r="AT29" s="345">
        <f t="shared" si="46"/>
        <v>1</v>
      </c>
      <c r="AU29" s="327">
        <f>SUMIF(领导包联储备项目!$BC:$BC,"产业专班",领导包联储备项目!X:X)</f>
        <v>10800</v>
      </c>
      <c r="AV29" s="333">
        <f t="shared" si="47"/>
        <v>0.490909090909091</v>
      </c>
      <c r="AW29" s="333">
        <f t="shared" si="53"/>
        <v>0.153498097072781</v>
      </c>
    </row>
    <row r="30" s="318" customFormat="1" ht="26" hidden="1" customHeight="1" spans="1:49">
      <c r="A30" s="338"/>
      <c r="B30" s="336" t="s">
        <v>484</v>
      </c>
      <c r="C30" s="335">
        <f t="shared" si="48"/>
        <v>357245</v>
      </c>
      <c r="D30" s="335">
        <f t="shared" si="49"/>
        <v>163345</v>
      </c>
      <c r="E30" s="335">
        <f t="shared" si="28"/>
        <v>89800</v>
      </c>
      <c r="F30" s="334">
        <f t="shared" si="50"/>
        <v>0.549756650035202</v>
      </c>
      <c r="G30" s="335">
        <f t="shared" si="51"/>
        <v>11</v>
      </c>
      <c r="H30" s="335">
        <f t="shared" si="29"/>
        <v>11</v>
      </c>
      <c r="I30" s="347">
        <f t="shared" si="30"/>
        <v>1</v>
      </c>
      <c r="J30" s="335">
        <f t="shared" si="31"/>
        <v>7</v>
      </c>
      <c r="K30" s="335">
        <f t="shared" ref="K30:N30" si="66">AE30+AN30</f>
        <v>171800</v>
      </c>
      <c r="L30" s="335">
        <f t="shared" si="66"/>
        <v>107700</v>
      </c>
      <c r="M30" s="348">
        <f t="shared" si="66"/>
        <v>7</v>
      </c>
      <c r="N30" s="348">
        <f t="shared" si="66"/>
        <v>104700</v>
      </c>
      <c r="O30" s="348">
        <f t="shared" si="33"/>
        <v>7</v>
      </c>
      <c r="P30" s="347">
        <f t="shared" si="34"/>
        <v>1</v>
      </c>
      <c r="Q30" s="327">
        <f t="shared" si="35"/>
        <v>43400</v>
      </c>
      <c r="R30" s="333">
        <f t="shared" si="36"/>
        <v>0.40297121634169</v>
      </c>
      <c r="S30" s="335">
        <f>SUMIF(领导包联续建项目!$AM:$AM,"州工信局",领导包联续建项目!H:H)</f>
        <v>185445</v>
      </c>
      <c r="T30" s="335">
        <f>SUMIF(领导包联续建项目!$AM:$AM,"州工信局",领导包联续建项目!J:J)</f>
        <v>55645</v>
      </c>
      <c r="U30" s="335">
        <f>SUMIF(领导包联续建项目!$AM:$AM,"州工信局",领导包联续建项目!D:D)</f>
        <v>4</v>
      </c>
      <c r="V30" s="335">
        <f>SUMIF(领导包联续建项目!$AM:$AM,"州工信局",领导包联续建项目!E:E)</f>
        <v>55645</v>
      </c>
      <c r="W30" s="335">
        <f>SUMIF(领导包联续建项目!$AM:$AM,"州工信局",领导包联续建项目!B:B)</f>
        <v>4</v>
      </c>
      <c r="X30" s="335">
        <f>SUMIF(领导包联续建项目!$AM:$AM,"州工信局",领导包联续建项目!K:K)</f>
        <v>46400</v>
      </c>
      <c r="Y30" s="333">
        <f t="shared" si="38"/>
        <v>0.833857489441998</v>
      </c>
      <c r="Z30" s="335">
        <f>SUMIF(领导包联续建项目!$AM:$AM,"州工信局",领导包联续建项目!S:S)</f>
        <v>4</v>
      </c>
      <c r="AA30" s="335">
        <f>SUMIF(领导包联续建项目!$AM:$AM,"州工信局",领导包联续建项目!T:T)</f>
        <v>467</v>
      </c>
      <c r="AB30" s="335">
        <f>SUMIF(领导包联续建项目!$AM:$AM,"州工信局",领导包联续建项目!U:U)</f>
        <v>412</v>
      </c>
      <c r="AC30" s="347">
        <f t="shared" si="40"/>
        <v>0.882226980728051</v>
      </c>
      <c r="AD30" s="347">
        <f t="shared" si="41"/>
        <v>1</v>
      </c>
      <c r="AE30" s="335">
        <f>SUMIF(领导包联新建项目!$BF:$BF,"州工信局",领导包联新建项目!H:H)</f>
        <v>141800</v>
      </c>
      <c r="AF30" s="335">
        <f>SUMIF(领导包联新建项目!$BF:$BF,"州工信局",领导包联新建项目!J:J)</f>
        <v>85700</v>
      </c>
      <c r="AG30" s="335">
        <f>SUMIF(领导包联新建项目!$BF:$BF,"州工信局",领导包联新建项目!D:D)</f>
        <v>5</v>
      </c>
      <c r="AH30" s="335">
        <f>SUMIF(领导包联新建项目!$BF:$BF,"州工信局",领导包联新建项目!E:E)</f>
        <v>85700</v>
      </c>
      <c r="AI30" s="335">
        <f>SUMIF(领导包联新建项目!$BF:$BF,"州工信局",领导包联新建项目!B:B)</f>
        <v>5</v>
      </c>
      <c r="AJ30" s="335">
        <f>SUMIF(领导包联新建项目!$BF:$BF,"州工信局",领导包联新建项目!AI:AI)</f>
        <v>5</v>
      </c>
      <c r="AK30" s="361">
        <f t="shared" si="43"/>
        <v>1</v>
      </c>
      <c r="AL30" s="335">
        <f>SUMIF(领导包联新建项目!$BF:$BF,"州工信局",领导包联新建项目!Y:Y)</f>
        <v>32600</v>
      </c>
      <c r="AM30" s="333">
        <f t="shared" si="44"/>
        <v>0.380396732788798</v>
      </c>
      <c r="AN30" s="335">
        <f>SUMIF(领导包联储备项目!$BD:$BD,"州工信局",领导包联储备项目!H:H)</f>
        <v>30000</v>
      </c>
      <c r="AO30" s="335">
        <f>SUMIF(领导包联储备项目!$BD:$BD,"州工信局",领导包联储备项目!I:I)</f>
        <v>22000</v>
      </c>
      <c r="AP30" s="335">
        <f>SUMIF(领导包联储备项目!$BD:$BD,"州工信局",领导包联储备项目!D:D)</f>
        <v>2</v>
      </c>
      <c r="AQ30" s="335">
        <f>SUMIF(领导包联储备项目!$BD:$BD,"州工信局",领导包联储备项目!E:E)</f>
        <v>19000</v>
      </c>
      <c r="AR30" s="335">
        <f>SUMIF(领导包联储备项目!$BD:$BD,"州工信局",领导包联储备项目!B:B)</f>
        <v>2</v>
      </c>
      <c r="AS30" s="335">
        <f>SUMIF(领导包联储备项目!$BD:$BD,"州工信局",领导包联储备项目!AG:AG)</f>
        <v>2</v>
      </c>
      <c r="AT30" s="347">
        <f t="shared" si="46"/>
        <v>1</v>
      </c>
      <c r="AU30" s="335">
        <f>SUMIF(领导包联储备项目!$BD:$BD,"州工信局",领导包联储备项目!X:X)</f>
        <v>10800</v>
      </c>
      <c r="AV30" s="333">
        <f t="shared" si="47"/>
        <v>0.490909090909091</v>
      </c>
      <c r="AW30" s="361">
        <f t="shared" si="53"/>
        <v>0.153498097072781</v>
      </c>
    </row>
    <row r="31" s="318" customFormat="1" ht="30" hidden="1" customHeight="1" spans="1:49">
      <c r="A31" s="338"/>
      <c r="B31" s="336" t="s">
        <v>1395</v>
      </c>
      <c r="C31" s="335">
        <f t="shared" si="48"/>
        <v>0</v>
      </c>
      <c r="D31" s="335">
        <f t="shared" si="49"/>
        <v>0</v>
      </c>
      <c r="E31" s="335">
        <f t="shared" si="28"/>
        <v>0</v>
      </c>
      <c r="F31" s="334">
        <v>0</v>
      </c>
      <c r="G31" s="335">
        <f t="shared" si="51"/>
        <v>0</v>
      </c>
      <c r="H31" s="335">
        <f t="shared" si="29"/>
        <v>0</v>
      </c>
      <c r="I31" s="347" t="e">
        <f t="shared" si="30"/>
        <v>#DIV/0!</v>
      </c>
      <c r="J31" s="335">
        <f t="shared" si="31"/>
        <v>0</v>
      </c>
      <c r="K31" s="335">
        <f t="shared" ref="K31:N31" si="67">AE31+AN31</f>
        <v>0</v>
      </c>
      <c r="L31" s="335">
        <f t="shared" si="67"/>
        <v>0</v>
      </c>
      <c r="M31" s="348">
        <f t="shared" si="67"/>
        <v>0</v>
      </c>
      <c r="N31" s="348">
        <f t="shared" si="67"/>
        <v>0</v>
      </c>
      <c r="O31" s="348">
        <f t="shared" si="33"/>
        <v>0</v>
      </c>
      <c r="P31" s="347" t="e">
        <f t="shared" si="34"/>
        <v>#DIV/0!</v>
      </c>
      <c r="Q31" s="327">
        <f t="shared" si="35"/>
        <v>0</v>
      </c>
      <c r="R31" s="333" t="e">
        <f t="shared" si="36"/>
        <v>#DIV/0!</v>
      </c>
      <c r="S31" s="335">
        <f>SUMIF(领导包联续建项目!$AM:$AM,"伊尔克什坦口岸管委会",领导包联续建项目!H:H)</f>
        <v>0</v>
      </c>
      <c r="T31" s="335">
        <f>SUMIF(领导包联续建项目!$AM:$AM,"伊尔克什坦口岸管委会",领导包联续建项目!J:J)</f>
        <v>0</v>
      </c>
      <c r="U31" s="335">
        <f>SUMIF(领导包联续建项目!$AM:$AM,"伊尔克什坦口岸管委会",领导包联续建项目!D:D)</f>
        <v>0</v>
      </c>
      <c r="V31" s="335">
        <f>SUMIF(领导包联续建项目!$AM:$AM,"伊尔克什坦口岸管委会",领导包联续建项目!E:E)</f>
        <v>0</v>
      </c>
      <c r="W31" s="335">
        <f>SUMIF(领导包联续建项目!$AM:$AM,"伊尔克什坦口岸管委会",领导包联续建项目!B:B)</f>
        <v>0</v>
      </c>
      <c r="X31" s="335">
        <f>SUMIF(领导包联续建项目!$AM:$AM,"伊尔克什坦口岸管委会",领导包联续建项目!K:K)</f>
        <v>0</v>
      </c>
      <c r="Y31" s="333" t="e">
        <f t="shared" si="38"/>
        <v>#DIV/0!</v>
      </c>
      <c r="Z31" s="335">
        <f>SUMIF(领导包联续建项目!$AM:$AM,"伊尔克什坦口岸管委会",领导包联续建项目!S:S)</f>
        <v>0</v>
      </c>
      <c r="AA31" s="335">
        <f>SUMIF(领导包联续建项目!$AM:$AM,"伊尔克什坦口岸管委会",领导包联续建项目!T:T)</f>
        <v>0</v>
      </c>
      <c r="AB31" s="335">
        <f>SUMIF(领导包联续建项目!$AM:$AM,"伊尔克什坦口岸管委会",领导包联续建项目!U:U)</f>
        <v>0</v>
      </c>
      <c r="AC31" s="347" t="e">
        <f t="shared" si="40"/>
        <v>#DIV/0!</v>
      </c>
      <c r="AD31" s="347" t="e">
        <f t="shared" si="41"/>
        <v>#DIV/0!</v>
      </c>
      <c r="AE31" s="335">
        <f>SUMIF(领导包联新建项目!$BF:$BF,"伊尔克什坦口岸管委会",领导包联新建项目!H:H)</f>
        <v>0</v>
      </c>
      <c r="AF31" s="335">
        <f>SUMIF(领导包联新建项目!$BF:$BF,"伊尔克什坦口岸管委会",领导包联新建项目!J:J)</f>
        <v>0</v>
      </c>
      <c r="AG31" s="335">
        <f>SUMIF(领导包联新建项目!$BF:$BF,"伊尔克什坦口岸管委会",领导包联新建项目!D:D)</f>
        <v>0</v>
      </c>
      <c r="AH31" s="335">
        <f>SUMIF(领导包联新建项目!$BF:$BF,"伊尔克什坦口岸管委会",领导包联新建项目!E:E)</f>
        <v>0</v>
      </c>
      <c r="AI31" s="335">
        <f>SUMIF(领导包联新建项目!$BF:$BF,"伊尔克什坦口岸管委会",领导包联新建项目!B:B)</f>
        <v>0</v>
      </c>
      <c r="AJ31" s="335">
        <f>SUMIF(领导包联新建项目!$BF:$BF,"伊尔克什坦口岸管委会",领导包联新建项目!AI:AI)</f>
        <v>0</v>
      </c>
      <c r="AK31" s="361" t="e">
        <f t="shared" si="43"/>
        <v>#DIV/0!</v>
      </c>
      <c r="AL31" s="335">
        <f>SUMIF(领导包联新建项目!$BF:$BF,"伊尔克什坦口岸管委会",领导包联新建项目!Y:Y)</f>
        <v>0</v>
      </c>
      <c r="AM31" s="333" t="e">
        <f t="shared" si="44"/>
        <v>#DIV/0!</v>
      </c>
      <c r="AN31" s="335">
        <f>SUMIF(领导包联储备项目!$BD:$BD,"伊尔克什坦口岸管委会",领导包联储备项目!H:H)</f>
        <v>0</v>
      </c>
      <c r="AO31" s="335">
        <f>SUMIF(领导包联储备项目!$BD:$BD,"伊尔克什坦口岸管委会",领导包联储备项目!I:I)</f>
        <v>0</v>
      </c>
      <c r="AP31" s="335">
        <f>SUMIF(领导包联储备项目!$BD:$BD,"伊尔克什坦口岸管委会",领导包联储备项目!D:D)</f>
        <v>0</v>
      </c>
      <c r="AQ31" s="335">
        <f>SUMIF(领导包联储备项目!$BD:$BD,"伊尔克什坦口岸管委会",领导包联储备项目!E:E)</f>
        <v>0</v>
      </c>
      <c r="AR31" s="335">
        <f>SUMIF(领导包联储备项目!$BD:$BD,"伊尔克什坦口岸管委会",领导包联储备项目!B:B)</f>
        <v>0</v>
      </c>
      <c r="AS31" s="335">
        <f>SUMIF(领导包联储备项目!$BD:$BD,"伊尔克什坦口岸管委会",领导包联储备项目!AG:AG)</f>
        <v>0</v>
      </c>
      <c r="AT31" s="347" t="e">
        <f t="shared" si="46"/>
        <v>#DIV/0!</v>
      </c>
      <c r="AU31" s="335">
        <f>SUMIF(领导包联储备项目!$BD:$BD,"伊尔克什坦口岸管委会",领导包联储备项目!X:X)</f>
        <v>0</v>
      </c>
      <c r="AV31" s="333" t="e">
        <f t="shared" si="47"/>
        <v>#DIV/0!</v>
      </c>
      <c r="AW31" s="361">
        <f t="shared" si="53"/>
        <v>0</v>
      </c>
    </row>
    <row r="32" s="318" customFormat="1" ht="30" hidden="1" customHeight="1" spans="1:49">
      <c r="A32" s="338"/>
      <c r="B32" s="336" t="s">
        <v>1981</v>
      </c>
      <c r="C32" s="335">
        <f t="shared" si="48"/>
        <v>0</v>
      </c>
      <c r="D32" s="335">
        <f t="shared" si="49"/>
        <v>0</v>
      </c>
      <c r="E32" s="335">
        <f t="shared" si="28"/>
        <v>0</v>
      </c>
      <c r="F32" s="334">
        <v>0</v>
      </c>
      <c r="G32" s="335">
        <f t="shared" si="51"/>
        <v>0</v>
      </c>
      <c r="H32" s="335">
        <f t="shared" si="29"/>
        <v>0</v>
      </c>
      <c r="I32" s="347" t="e">
        <f t="shared" si="30"/>
        <v>#DIV/0!</v>
      </c>
      <c r="J32" s="335">
        <f t="shared" si="31"/>
        <v>0</v>
      </c>
      <c r="K32" s="335">
        <f t="shared" ref="K32:N32" si="68">AE32+AN32</f>
        <v>0</v>
      </c>
      <c r="L32" s="335">
        <f t="shared" si="68"/>
        <v>0</v>
      </c>
      <c r="M32" s="348">
        <f t="shared" si="68"/>
        <v>0</v>
      </c>
      <c r="N32" s="348">
        <f t="shared" si="68"/>
        <v>0</v>
      </c>
      <c r="O32" s="348">
        <f t="shared" si="33"/>
        <v>0</v>
      </c>
      <c r="P32" s="347" t="e">
        <f t="shared" si="34"/>
        <v>#DIV/0!</v>
      </c>
      <c r="Q32" s="327">
        <f t="shared" si="35"/>
        <v>0</v>
      </c>
      <c r="R32" s="333" t="e">
        <f t="shared" si="36"/>
        <v>#DIV/0!</v>
      </c>
      <c r="S32" s="335">
        <f>SUMIF(领导包联续建项目!$AM:$AM,"吐尔尕特口岸管委会",领导包联续建项目!H:H)</f>
        <v>0</v>
      </c>
      <c r="T32" s="335">
        <f>SUMIF(领导包联续建项目!$AM:$AM,"吐尔尕特口岸管委会",领导包联续建项目!J:J)</f>
        <v>0</v>
      </c>
      <c r="U32" s="335">
        <f>SUMIF(领导包联续建项目!$AM:$AM,"吐尔尕特口岸管委会",领导包联续建项目!D:D)</f>
        <v>0</v>
      </c>
      <c r="V32" s="335">
        <f>SUMIF(领导包联续建项目!$AM:$AM,"吐尔尕特口岸管委会",领导包联续建项目!E:E)</f>
        <v>0</v>
      </c>
      <c r="W32" s="335">
        <f>SUMIF(领导包联续建项目!$AM:$AM,"吐尔尕特口岸管委会",领导包联续建项目!B:B)</f>
        <v>0</v>
      </c>
      <c r="X32" s="335">
        <f>SUMIF(领导包联续建项目!$AM:$AM,"吐尔尕特口岸管委会",领导包联续建项目!K:K)</f>
        <v>0</v>
      </c>
      <c r="Y32" s="333" t="e">
        <f t="shared" si="38"/>
        <v>#DIV/0!</v>
      </c>
      <c r="Z32" s="335">
        <f>SUMIF(领导包联续建项目!$AM:$AM,"吐尔尕特口岸管委会",领导包联续建项目!S:S)</f>
        <v>0</v>
      </c>
      <c r="AA32" s="335">
        <f>SUMIF(领导包联续建项目!$AM:$AM,"吐尔尕特口岸管委会",领导包联续建项目!T:T)</f>
        <v>0</v>
      </c>
      <c r="AB32" s="335">
        <f>SUMIF(领导包联续建项目!$AM:$AM,"吐尔尕特口岸管委会",领导包联续建项目!U:U)</f>
        <v>0</v>
      </c>
      <c r="AC32" s="347" t="e">
        <f t="shared" si="40"/>
        <v>#DIV/0!</v>
      </c>
      <c r="AD32" s="347" t="e">
        <f t="shared" si="41"/>
        <v>#DIV/0!</v>
      </c>
      <c r="AE32" s="335">
        <f>SUMIF(领导包联新建项目!$BF:$BF,"吐尔尕特口岸管委会",领导包联新建项目!H:H)</f>
        <v>0</v>
      </c>
      <c r="AF32" s="335">
        <f>SUMIF(领导包联新建项目!$BF:$BF,"吐尔尕特口岸管委会",领导包联新建项目!J:J)</f>
        <v>0</v>
      </c>
      <c r="AG32" s="335">
        <f>SUMIF(领导包联新建项目!$BF:$BF,"吐尔尕特口岸管委会",领导包联新建项目!D:D)</f>
        <v>0</v>
      </c>
      <c r="AH32" s="335">
        <f>SUMIF(领导包联新建项目!$BF:$BF,"吐尔尕特口岸管委会",领导包联新建项目!E:E)</f>
        <v>0</v>
      </c>
      <c r="AI32" s="335">
        <f>SUMIF(领导包联新建项目!$BF:$BF,"吐尔尕特口岸管委会",领导包联新建项目!B:B)</f>
        <v>0</v>
      </c>
      <c r="AJ32" s="335">
        <f>SUMIF(领导包联新建项目!$BF:$BF,"吐尔尕特口岸管委会",领导包联新建项目!AI:AI)</f>
        <v>0</v>
      </c>
      <c r="AK32" s="361" t="e">
        <f t="shared" si="43"/>
        <v>#DIV/0!</v>
      </c>
      <c r="AL32" s="335">
        <f>SUMIF(领导包联新建项目!$BF:$BF,"吐尔尕特口岸管委会",领导包联新建项目!Y:Y)</f>
        <v>0</v>
      </c>
      <c r="AM32" s="333" t="e">
        <f t="shared" si="44"/>
        <v>#DIV/0!</v>
      </c>
      <c r="AN32" s="335">
        <f>SUMIF(领导包联储备项目!$BD:$BD,"吐尔尕特口岸管委会",领导包联储备项目!H:H)</f>
        <v>0</v>
      </c>
      <c r="AO32" s="335">
        <f>SUMIF(领导包联储备项目!$BD:$BD,"吐尔尕特口岸管委会",领导包联储备项目!I:I)</f>
        <v>0</v>
      </c>
      <c r="AP32" s="335">
        <f>SUMIF(领导包联储备项目!$BD:$BD,"吐尔尕特口岸管委会",领导包联储备项目!D:D)</f>
        <v>0</v>
      </c>
      <c r="AQ32" s="335">
        <f>SUMIF(领导包联储备项目!$BD:$BD,"吐尔尕特口岸管委会",领导包联储备项目!E:E)</f>
        <v>0</v>
      </c>
      <c r="AR32" s="335">
        <f>SUMIF(领导包联储备项目!$BD:$BD,"吐尔尕特口岸管委会",领导包联储备项目!B:B)</f>
        <v>0</v>
      </c>
      <c r="AS32" s="335">
        <f>SUMIF(领导包联储备项目!$BD:$BD,"吐尔尕特口岸管委会",领导包联储备项目!AG:AG)</f>
        <v>0</v>
      </c>
      <c r="AT32" s="347" t="e">
        <f t="shared" si="46"/>
        <v>#DIV/0!</v>
      </c>
      <c r="AU32" s="335">
        <f>SUMIF(领导包联储备项目!$BD:$BD,"吐尔尕特口岸管委会",领导包联储备项目!X:X)</f>
        <v>0</v>
      </c>
      <c r="AV32" s="333" t="e">
        <f t="shared" si="47"/>
        <v>#DIV/0!</v>
      </c>
      <c r="AW32" s="361">
        <f t="shared" si="53"/>
        <v>0</v>
      </c>
    </row>
    <row r="33" s="317" customFormat="1" ht="26" customHeight="1" spans="1:49">
      <c r="A33" s="326" t="s">
        <v>2156</v>
      </c>
      <c r="B33" s="326" t="s">
        <v>1026</v>
      </c>
      <c r="C33" s="327">
        <f t="shared" si="48"/>
        <v>370000</v>
      </c>
      <c r="D33" s="327">
        <f t="shared" si="49"/>
        <v>271492</v>
      </c>
      <c r="E33" s="327">
        <f t="shared" si="28"/>
        <v>190800</v>
      </c>
      <c r="F33" s="334">
        <f t="shared" si="50"/>
        <v>0.702783139098021</v>
      </c>
      <c r="G33" s="327">
        <f t="shared" si="51"/>
        <v>2</v>
      </c>
      <c r="H33" s="327">
        <f t="shared" si="29"/>
        <v>2</v>
      </c>
      <c r="I33" s="333">
        <f t="shared" si="30"/>
        <v>1</v>
      </c>
      <c r="J33" s="327">
        <f t="shared" si="31"/>
        <v>2</v>
      </c>
      <c r="K33" s="327">
        <f t="shared" ref="K33:N33" si="69">AE33+AN33</f>
        <v>370000</v>
      </c>
      <c r="L33" s="327">
        <f t="shared" si="69"/>
        <v>271492</v>
      </c>
      <c r="M33" s="346">
        <f t="shared" si="69"/>
        <v>2</v>
      </c>
      <c r="N33" s="346">
        <f t="shared" si="69"/>
        <v>271492</v>
      </c>
      <c r="O33" s="346">
        <f t="shared" si="33"/>
        <v>2</v>
      </c>
      <c r="P33" s="345">
        <f t="shared" si="34"/>
        <v>1</v>
      </c>
      <c r="Q33" s="327">
        <f t="shared" si="35"/>
        <v>190800</v>
      </c>
      <c r="R33" s="333">
        <f t="shared" si="36"/>
        <v>0.702783139098021</v>
      </c>
      <c r="S33" s="327">
        <f>SUMIF(领导包联续建项目!$AL:$AL,"能源专班",领导包联续建项目!H:H)</f>
        <v>0</v>
      </c>
      <c r="T33" s="327">
        <f>SUMIF(领导包联续建项目!$AL:$AL,"能源专班",领导包联续建项目!J:J)</f>
        <v>0</v>
      </c>
      <c r="U33" s="327">
        <f>SUMIF(领导包联续建项目!$AL:$AL,"能源专班",领导包联续建项目!D:D)</f>
        <v>0</v>
      </c>
      <c r="V33" s="327">
        <f>SUMIF(领导包联续建项目!$AL:$AL,"能源专班",领导包联续建项目!E:E)</f>
        <v>0</v>
      </c>
      <c r="W33" s="327">
        <f>SUMIF(领导包联续建项目!$AL:$AL,"能源专班",领导包联续建项目!B:B)</f>
        <v>0</v>
      </c>
      <c r="X33" s="327">
        <f>SUMIF(领导包联续建项目!$AL:$AL,"能源专班",领导包联续建项目!K:K)</f>
        <v>0</v>
      </c>
      <c r="Y33" s="333" t="e">
        <f t="shared" si="38"/>
        <v>#DIV/0!</v>
      </c>
      <c r="Z33" s="327">
        <f>SUMIF(领导包联续建项目!$AL:$AL,"能源专班",领导包联续建项目!S:S)</f>
        <v>0</v>
      </c>
      <c r="AA33" s="327">
        <f>SUMIF(领导包联续建项目!$AL:$AL,"能源专班",领导包联续建项目!T:T)</f>
        <v>0</v>
      </c>
      <c r="AB33" s="327">
        <f>SUMIF(领导包联续建项目!$AL:$AL,"能源专班",领导包联续建项目!U:U)</f>
        <v>0</v>
      </c>
      <c r="AC33" s="345" t="e">
        <f t="shared" si="40"/>
        <v>#DIV/0!</v>
      </c>
      <c r="AD33" s="345" t="e">
        <f t="shared" si="41"/>
        <v>#DIV/0!</v>
      </c>
      <c r="AE33" s="327">
        <f>SUMIF(领导包联新建项目!$BE:$BE,"能源专班",领导包联新建项目!H:H)</f>
        <v>140000</v>
      </c>
      <c r="AF33" s="327">
        <f>SUMIF(领导包联新建项目!$BE:$BE,"能源专班",领导包联新建项目!J:J)</f>
        <v>140000</v>
      </c>
      <c r="AG33" s="327">
        <f>SUMIF(领导包联新建项目!$BE:$BE,"能源专班",领导包联新建项目!D:D)</f>
        <v>1</v>
      </c>
      <c r="AH33" s="327">
        <f>SUMIF(领导包联新建项目!$BE:$BE,"能源专班",领导包联新建项目!E:E)</f>
        <v>140000</v>
      </c>
      <c r="AI33" s="327">
        <f>SUMIF(领导包联新建项目!$BE:$BE,"能源专班",领导包联新建项目!B:B)</f>
        <v>1</v>
      </c>
      <c r="AJ33" s="327">
        <f>SUMIF(领导包联新建项目!$BE:$BE,"能源专班",领导包联新建项目!AI:AI)</f>
        <v>1</v>
      </c>
      <c r="AK33" s="333">
        <f t="shared" si="43"/>
        <v>1</v>
      </c>
      <c r="AL33" s="327">
        <f>SUMIF(领导包联新建项目!$BE:$BE,"能源专班",领导包联新建项目!Y:Y)</f>
        <v>118000</v>
      </c>
      <c r="AM33" s="333">
        <f t="shared" si="44"/>
        <v>0.842857142857143</v>
      </c>
      <c r="AN33" s="327">
        <f>SUMIF(领导包联储备项目!$BC:$BC,"能源专班",领导包联储备项目!H:H)</f>
        <v>230000</v>
      </c>
      <c r="AO33" s="327">
        <f>SUMIF(领导包联储备项目!$BC:$BC,"能源专班",领导包联储备项目!I:I)</f>
        <v>131492</v>
      </c>
      <c r="AP33" s="327">
        <f>SUMIF(领导包联储备项目!$BC:$BC,"能源专班",领导包联储备项目!D:D)</f>
        <v>1</v>
      </c>
      <c r="AQ33" s="327">
        <f>SUMIF(领导包联储备项目!$BC:$BC,"能源专班",领导包联储备项目!E:E)</f>
        <v>131492</v>
      </c>
      <c r="AR33" s="327">
        <f>SUMIF(领导包联储备项目!$BC:$BC,"能源专班",领导包联储备项目!B:B)</f>
        <v>1</v>
      </c>
      <c r="AS33" s="327">
        <f>SUMIF(领导包联储备项目!$BC:$BC,"能源专班",领导包联储备项目!AG:AG)</f>
        <v>1</v>
      </c>
      <c r="AT33" s="345">
        <f t="shared" si="46"/>
        <v>1</v>
      </c>
      <c r="AU33" s="327">
        <f>SUMIF(领导包联储备项目!$BC:$BC,"能源专班",领导包联储备项目!X:X)</f>
        <v>72800</v>
      </c>
      <c r="AV33" s="333">
        <f t="shared" si="47"/>
        <v>0.553645849177136</v>
      </c>
      <c r="AW33" s="333">
        <f t="shared" si="53"/>
        <v>0.255125687168162</v>
      </c>
    </row>
    <row r="34" s="318" customFormat="1" ht="26" hidden="1" customHeight="1" spans="1:49">
      <c r="A34" s="338"/>
      <c r="B34" s="336" t="s">
        <v>1027</v>
      </c>
      <c r="C34" s="335">
        <f t="shared" si="48"/>
        <v>370000</v>
      </c>
      <c r="D34" s="335">
        <f t="shared" si="49"/>
        <v>271492</v>
      </c>
      <c r="E34" s="335">
        <f t="shared" si="28"/>
        <v>190800</v>
      </c>
      <c r="F34" s="334">
        <f t="shared" si="50"/>
        <v>0.702783139098021</v>
      </c>
      <c r="G34" s="335">
        <f t="shared" si="51"/>
        <v>2</v>
      </c>
      <c r="H34" s="335">
        <f t="shared" si="29"/>
        <v>2</v>
      </c>
      <c r="I34" s="347">
        <f t="shared" si="30"/>
        <v>1</v>
      </c>
      <c r="J34" s="335">
        <f t="shared" si="31"/>
        <v>2</v>
      </c>
      <c r="K34" s="335">
        <f t="shared" ref="K34:N34" si="70">AE34+AN34</f>
        <v>370000</v>
      </c>
      <c r="L34" s="335">
        <f t="shared" si="70"/>
        <v>271492</v>
      </c>
      <c r="M34" s="348">
        <f t="shared" si="70"/>
        <v>2</v>
      </c>
      <c r="N34" s="348">
        <f t="shared" si="70"/>
        <v>271492</v>
      </c>
      <c r="O34" s="348">
        <f t="shared" si="33"/>
        <v>2</v>
      </c>
      <c r="P34" s="347">
        <f t="shared" si="34"/>
        <v>1</v>
      </c>
      <c r="Q34" s="327">
        <f t="shared" si="35"/>
        <v>190800</v>
      </c>
      <c r="R34" s="333">
        <f t="shared" si="36"/>
        <v>0.702783139098021</v>
      </c>
      <c r="S34" s="335">
        <f>SUMIF(领导包联续建项目!$AM:$AM,"州发改委",领导包联续建项目!H:H)</f>
        <v>0</v>
      </c>
      <c r="T34" s="335">
        <f>SUMIF(领导包联续建项目!$AM:$AM,"州发改委",领导包联续建项目!J:J)</f>
        <v>0</v>
      </c>
      <c r="U34" s="335">
        <f>SUMIF(领导包联续建项目!$AM:$AM,"州发改委",领导包联续建项目!D:D)</f>
        <v>0</v>
      </c>
      <c r="V34" s="335">
        <f>SUMIF(领导包联续建项目!$AM:$AM,"州发改委",领导包联续建项目!E:E)</f>
        <v>0</v>
      </c>
      <c r="W34" s="335">
        <f>SUMIF(领导包联续建项目!$AM:$AM,"州发改委",领导包联续建项目!B:B)</f>
        <v>0</v>
      </c>
      <c r="X34" s="335">
        <f>SUMIF(领导包联续建项目!$AM:$AM,"州发改委",领导包联续建项目!K:K)</f>
        <v>0</v>
      </c>
      <c r="Y34" s="333" t="e">
        <f t="shared" si="38"/>
        <v>#DIV/0!</v>
      </c>
      <c r="Z34" s="335">
        <f>SUMIF(领导包联续建项目!$AM:$AM,"州发改委",领导包联续建项目!S:S)</f>
        <v>0</v>
      </c>
      <c r="AA34" s="335">
        <f>SUMIF(领导包联续建项目!$AM:$AM,"州发改委",领导包联续建项目!T:T)</f>
        <v>0</v>
      </c>
      <c r="AB34" s="335">
        <f>SUMIF(领导包联续建项目!$AM:$AM,"州发改委",领导包联续建项目!U:U)</f>
        <v>0</v>
      </c>
      <c r="AC34" s="347" t="e">
        <f t="shared" si="40"/>
        <v>#DIV/0!</v>
      </c>
      <c r="AD34" s="347" t="e">
        <f t="shared" si="41"/>
        <v>#DIV/0!</v>
      </c>
      <c r="AE34" s="335">
        <f>SUMIF(领导包联新建项目!$BF:$BF,"州发改委",领导包联新建项目!H:H)</f>
        <v>140000</v>
      </c>
      <c r="AF34" s="335">
        <f>SUMIF(领导包联新建项目!$BF:$BF,"州发改委",领导包联新建项目!J:J)</f>
        <v>140000</v>
      </c>
      <c r="AG34" s="335">
        <f>SUMIF(领导包联新建项目!$BF:$BF,"州发改委",领导包联新建项目!D:D)</f>
        <v>1</v>
      </c>
      <c r="AH34" s="335">
        <f>SUMIF(领导包联新建项目!$BF:$BF,"州发改委",领导包联新建项目!E:E)</f>
        <v>140000</v>
      </c>
      <c r="AI34" s="335">
        <f>SUMIF(领导包联新建项目!$BF:$BF,"州发改委",领导包联新建项目!B:B)</f>
        <v>1</v>
      </c>
      <c r="AJ34" s="335">
        <f>SUMIF(领导包联新建项目!$BF:$BF,"州发改委",领导包联新建项目!AI:AI)</f>
        <v>1</v>
      </c>
      <c r="AK34" s="361">
        <f t="shared" si="43"/>
        <v>1</v>
      </c>
      <c r="AL34" s="335">
        <f>SUMIF(领导包联新建项目!$BF:$BF,"州发改委",领导包联新建项目!Y:Y)</f>
        <v>118000</v>
      </c>
      <c r="AM34" s="333">
        <f t="shared" si="44"/>
        <v>0.842857142857143</v>
      </c>
      <c r="AN34" s="335">
        <f>SUMIF(领导包联储备项目!$BD:$BD,"州发改委",领导包联储备项目!H:H)</f>
        <v>230000</v>
      </c>
      <c r="AO34" s="335">
        <f>SUMIF(领导包联储备项目!$BD:$BD,"州发改委",领导包联储备项目!I:I)</f>
        <v>131492</v>
      </c>
      <c r="AP34" s="335">
        <f>SUMIF(领导包联储备项目!$BD:$BD,"州发改委",领导包联储备项目!D:D)</f>
        <v>1</v>
      </c>
      <c r="AQ34" s="335">
        <f>SUMIF(领导包联储备项目!$BD:$BD,"州发改委",领导包联储备项目!E:E)</f>
        <v>131492</v>
      </c>
      <c r="AR34" s="335">
        <f>SUMIF(领导包联储备项目!$BD:$BD,"州发改委",领导包联储备项目!B:B)</f>
        <v>1</v>
      </c>
      <c r="AS34" s="335">
        <f>SUMIF(领导包联储备项目!$BD:$BD,"州发改委",领导包联储备项目!AG:AG)</f>
        <v>1</v>
      </c>
      <c r="AT34" s="347">
        <f t="shared" si="46"/>
        <v>1</v>
      </c>
      <c r="AU34" s="335">
        <f>SUMIF(领导包联储备项目!$BD:$BD,"州发改委",领导包联储备项目!X:X)</f>
        <v>72800</v>
      </c>
      <c r="AV34" s="333">
        <f t="shared" si="47"/>
        <v>0.553645849177136</v>
      </c>
      <c r="AW34" s="361">
        <f t="shared" si="53"/>
        <v>0.255125687168162</v>
      </c>
    </row>
    <row r="35" s="318" customFormat="1" ht="30" hidden="1" customHeight="1" spans="1:49">
      <c r="A35" s="338"/>
      <c r="B35" s="336" t="s">
        <v>381</v>
      </c>
      <c r="C35" s="335">
        <f t="shared" si="48"/>
        <v>33743.7</v>
      </c>
      <c r="D35" s="335">
        <f t="shared" si="49"/>
        <v>33744</v>
      </c>
      <c r="E35" s="335">
        <f t="shared" si="28"/>
        <v>0</v>
      </c>
      <c r="F35" s="334">
        <f t="shared" si="50"/>
        <v>0</v>
      </c>
      <c r="G35" s="335">
        <f t="shared" si="51"/>
        <v>0</v>
      </c>
      <c r="H35" s="335">
        <f t="shared" si="29"/>
        <v>0</v>
      </c>
      <c r="I35" s="347" t="e">
        <f t="shared" si="30"/>
        <v>#DIV/0!</v>
      </c>
      <c r="J35" s="335">
        <f t="shared" si="31"/>
        <v>0</v>
      </c>
      <c r="K35" s="335">
        <f t="shared" ref="K35:N35" si="71">AE35+AN35</f>
        <v>33743.7</v>
      </c>
      <c r="L35" s="335">
        <f t="shared" si="71"/>
        <v>33744</v>
      </c>
      <c r="M35" s="348">
        <f t="shared" si="71"/>
        <v>10</v>
      </c>
      <c r="N35" s="348">
        <f t="shared" si="71"/>
        <v>33743.7</v>
      </c>
      <c r="O35" s="348">
        <f t="shared" si="33"/>
        <v>0</v>
      </c>
      <c r="P35" s="347" t="e">
        <f t="shared" si="34"/>
        <v>#DIV/0!</v>
      </c>
      <c r="Q35" s="327">
        <f t="shared" si="35"/>
        <v>0</v>
      </c>
      <c r="R35" s="333">
        <f t="shared" si="36"/>
        <v>0</v>
      </c>
      <c r="S35" s="335">
        <f>SUMIF(续建!$BD:$BD,"国网克州供电公司",续建!H:H)</f>
        <v>0</v>
      </c>
      <c r="T35" s="335">
        <f>SUMIF(续建!$BD:$BD,"国网克州供电公司",续建!J:J)</f>
        <v>0</v>
      </c>
      <c r="U35" s="335">
        <f>SUMIF(续建!$BD:$BD,"国网克州供电公司",续建!D:D)</f>
        <v>0</v>
      </c>
      <c r="V35" s="335">
        <f>SUMIF(续建!$BD:$BD,"国网克州供电公司",续建!E:E)</f>
        <v>0</v>
      </c>
      <c r="W35" s="335">
        <f>SUMIF(续建!$BD:$BD,"国网克州供电公司",续建!B:B)</f>
        <v>0</v>
      </c>
      <c r="X35" s="335">
        <f>SUMIF(续建!$BD:$BD,"国网克州供电公司",续建!Y:Y)</f>
        <v>0</v>
      </c>
      <c r="Y35" s="333" t="e">
        <f t="shared" si="38"/>
        <v>#DIV/0!</v>
      </c>
      <c r="Z35" s="335">
        <f>SUMIF(续建!$BD:$BD,"国网克州供电公司",续建!AH:AH)</f>
        <v>0</v>
      </c>
      <c r="AA35" s="335">
        <f>SUMIF(续建!$BD:$BD,"国网克州供电公司",续建!AJ:AJ)</f>
        <v>0</v>
      </c>
      <c r="AB35" s="335">
        <f>SUMIF(续建!$BD:$BD,"国网克州供电公司",续建!AK:AK)</f>
        <v>0</v>
      </c>
      <c r="AC35" s="347" t="e">
        <f t="shared" si="40"/>
        <v>#DIV/0!</v>
      </c>
      <c r="AD35" s="347" t="e">
        <f t="shared" si="41"/>
        <v>#DIV/0!</v>
      </c>
      <c r="AE35" s="335">
        <f>SUMIF(新建!$BG:$BG,"国网克州供电公司",新建!H:H)</f>
        <v>33743.7</v>
      </c>
      <c r="AF35" s="335">
        <f>SUMIF(新建!$BG:$BG,"国网克州供电公司",新建!J:J)</f>
        <v>33744</v>
      </c>
      <c r="AG35" s="335">
        <f>SUMIF(新建!$BG:$BG,"国网克州供电公司",新建!D:D)</f>
        <v>10</v>
      </c>
      <c r="AH35" s="335">
        <f>SUMIF(新建!$BG:$BG,"国网克州供电公司",新建!E:E)</f>
        <v>33743.7</v>
      </c>
      <c r="AI35" s="335">
        <f>SUMIF(领导包联新建项目!$BF:$BF,"国网克州供电公司",领导包联新建项目!B:B)</f>
        <v>0</v>
      </c>
      <c r="AJ35" s="335">
        <f>SUMIF(领导包联新建项目!$BF:$BF,"国网克州供电公司",领导包联新建项目!AI:AI)</f>
        <v>0</v>
      </c>
      <c r="AK35" s="361" t="e">
        <f t="shared" si="43"/>
        <v>#DIV/0!</v>
      </c>
      <c r="AL35" s="335">
        <f>SUMIF(领导包联新建项目!$BF:$BF,"国网克州供电公司",领导包联新建项目!Y:Y)</f>
        <v>0</v>
      </c>
      <c r="AM35" s="333">
        <f t="shared" si="44"/>
        <v>0</v>
      </c>
      <c r="AN35" s="335">
        <f>SUMIF(领导包联储备项目!$BD:$BD,"国网克州供电公司",领导包联储备项目!H:H)</f>
        <v>0</v>
      </c>
      <c r="AO35" s="335">
        <f>SUMIF(领导包联储备项目!$BD:$BD,"国网克州供电公司",领导包联储备项目!I:I)</f>
        <v>0</v>
      </c>
      <c r="AP35" s="335">
        <f>SUMIF(领导包联储备项目!$BD:$BD,"国网克州供电公司",领导包联储备项目!D:D)</f>
        <v>0</v>
      </c>
      <c r="AQ35" s="335">
        <f>SUMIF(领导包联储备项目!$BD:$BD,"国网克州供电公司",领导包联储备项目!E:E)</f>
        <v>0</v>
      </c>
      <c r="AR35" s="335">
        <f>SUMIF(领导包联储备项目!$BD:$BD,"国网克州供电公司",领导包联储备项目!B:B)</f>
        <v>0</v>
      </c>
      <c r="AS35" s="335">
        <f>SUMIF(领导包联储备项目!$BD:$BD,"国网克州供电公司",领导包联储备项目!AG:AG)</f>
        <v>0</v>
      </c>
      <c r="AT35" s="347" t="e">
        <f t="shared" si="46"/>
        <v>#DIV/0!</v>
      </c>
      <c r="AU35" s="335">
        <f>SUMIF(领导包联储备项目!$BD:$BD,"国网克州供电公司",领导包联储备项目!X:X)</f>
        <v>0</v>
      </c>
      <c r="AV35" s="333" t="e">
        <f t="shared" si="47"/>
        <v>#DIV/0!</v>
      </c>
      <c r="AW35" s="361">
        <f t="shared" si="53"/>
        <v>0.031709815345581</v>
      </c>
    </row>
    <row r="36" s="317" customFormat="1" ht="26" customHeight="1" spans="1:49">
      <c r="A36" s="326" t="s">
        <v>2157</v>
      </c>
      <c r="B36" s="326" t="s">
        <v>221</v>
      </c>
      <c r="C36" s="327">
        <f t="shared" si="48"/>
        <v>85981</v>
      </c>
      <c r="D36" s="327">
        <f t="shared" si="49"/>
        <v>41981</v>
      </c>
      <c r="E36" s="327">
        <f t="shared" si="28"/>
        <v>33400</v>
      </c>
      <c r="F36" s="334">
        <f t="shared" si="50"/>
        <v>0.795598008622948</v>
      </c>
      <c r="G36" s="327">
        <f t="shared" si="51"/>
        <v>4</v>
      </c>
      <c r="H36" s="327">
        <f t="shared" si="29"/>
        <v>4</v>
      </c>
      <c r="I36" s="333">
        <f t="shared" si="30"/>
        <v>1</v>
      </c>
      <c r="J36" s="327">
        <f t="shared" si="31"/>
        <v>4</v>
      </c>
      <c r="K36" s="327">
        <f t="shared" ref="K36:N36" si="72">AE36+AN36</f>
        <v>85981</v>
      </c>
      <c r="L36" s="327">
        <f t="shared" si="72"/>
        <v>41981</v>
      </c>
      <c r="M36" s="346">
        <f t="shared" si="72"/>
        <v>4</v>
      </c>
      <c r="N36" s="346">
        <f t="shared" si="72"/>
        <v>60583</v>
      </c>
      <c r="O36" s="346">
        <f t="shared" si="33"/>
        <v>4</v>
      </c>
      <c r="P36" s="345">
        <f t="shared" si="34"/>
        <v>1</v>
      </c>
      <c r="Q36" s="327">
        <f t="shared" si="35"/>
        <v>33400</v>
      </c>
      <c r="R36" s="333">
        <f t="shared" si="36"/>
        <v>0.795598008622948</v>
      </c>
      <c r="S36" s="327">
        <f>SUMIF(领导包联续建项目!$AL:$AL,"教育专班",领导包联续建项目!H:H)</f>
        <v>0</v>
      </c>
      <c r="T36" s="327">
        <f>SUMIF(领导包联续建项目!$AL:$AL,"教育专班",领导包联续建项目!J:J)</f>
        <v>0</v>
      </c>
      <c r="U36" s="327">
        <f>SUMIF(领导包联续建项目!$AL:$AL,"教育专班",领导包联续建项目!D:D)</f>
        <v>0</v>
      </c>
      <c r="V36" s="327">
        <f>SUMIF(领导包联续建项目!$AL:$AL,"教育专班",领导包联续建项目!E:E)</f>
        <v>0</v>
      </c>
      <c r="W36" s="327">
        <f>SUMIF(领导包联续建项目!$AL:$AL,"教育专班",领导包联续建项目!B:B)</f>
        <v>0</v>
      </c>
      <c r="X36" s="327">
        <f>SUMIF(领导包联续建项目!$AL:$AL,"教育专班",领导包联续建项目!K:K)</f>
        <v>0</v>
      </c>
      <c r="Y36" s="333" t="e">
        <f t="shared" si="38"/>
        <v>#DIV/0!</v>
      </c>
      <c r="Z36" s="327">
        <f>SUMIF(领导包联续建项目!$AL:$AL,"教育专班",领导包联续建项目!S:S)</f>
        <v>0</v>
      </c>
      <c r="AA36" s="327">
        <f>SUMIF(领导包联续建项目!$AL:$AL,"教育专班",领导包联续建项目!T:T)</f>
        <v>0</v>
      </c>
      <c r="AB36" s="327">
        <f>SUMIF(领导包联续建项目!$AL:$AL,"教育专班",领导包联续建项目!U:U)</f>
        <v>0</v>
      </c>
      <c r="AC36" s="345" t="e">
        <f t="shared" si="40"/>
        <v>#DIV/0!</v>
      </c>
      <c r="AD36" s="345" t="e">
        <f t="shared" si="41"/>
        <v>#DIV/0!</v>
      </c>
      <c r="AE36" s="327">
        <f>SUMIF(领导包联新建项目!$BE:$BE,"教育专班",领导包联新建项目!H:H)</f>
        <v>85981</v>
      </c>
      <c r="AF36" s="327">
        <f>SUMIF(领导包联新建项目!$BE:$BE,"教育专班",领导包联新建项目!J:J)</f>
        <v>41981</v>
      </c>
      <c r="AG36" s="327">
        <f>SUMIF(领导包联新建项目!$BE:$BE,"教育专班",领导包联新建项目!D:D)</f>
        <v>4</v>
      </c>
      <c r="AH36" s="327">
        <f>SUMIF(领导包联新建项目!$BE:$BE,"教育专班",领导包联新建项目!E:E)</f>
        <v>60583</v>
      </c>
      <c r="AI36" s="327">
        <f>SUMIF(领导包联新建项目!$BE:$BE,"教育专班",领导包联新建项目!B:B)</f>
        <v>4</v>
      </c>
      <c r="AJ36" s="327">
        <f>SUMIF(领导包联新建项目!$BE:$BE,"教育专班",领导包联新建项目!AI:AI)</f>
        <v>4</v>
      </c>
      <c r="AK36" s="333">
        <f t="shared" si="43"/>
        <v>1</v>
      </c>
      <c r="AL36" s="327">
        <f>SUMIF(领导包联新建项目!$BE:$BE,"教育专班",领导包联新建项目!Y:Y)</f>
        <v>33400</v>
      </c>
      <c r="AM36" s="333">
        <f t="shared" si="44"/>
        <v>0.795598008622948</v>
      </c>
      <c r="AN36" s="327">
        <f>SUMIF(领导包联储备项目!$BC:$BC,"教育专班",领导包联储备项目!H:H)</f>
        <v>0</v>
      </c>
      <c r="AO36" s="327">
        <f>SUMIF(领导包联储备项目!$BC:$BC,"教育专班",领导包联储备项目!I:I)</f>
        <v>0</v>
      </c>
      <c r="AP36" s="327">
        <f>SUMIF(领导包联储备项目!$BC:$BC,"教育专班",领导包联储备项目!D:D)</f>
        <v>0</v>
      </c>
      <c r="AQ36" s="327">
        <f>SUMIF(领导包联储备项目!$BC:$BC,"教育专班",领导包联储备项目!E:E)</f>
        <v>0</v>
      </c>
      <c r="AR36" s="327">
        <f>SUMIF(领导包联储备项目!$BC:$BC,"教育专班",领导包联储备项目!B:B)</f>
        <v>0</v>
      </c>
      <c r="AS36" s="327">
        <f>SUMIF(领导包联储备项目!$BC:$BC,"教育专班",领导包联储备项目!AG:AG)</f>
        <v>0</v>
      </c>
      <c r="AT36" s="345" t="e">
        <f t="shared" si="46"/>
        <v>#DIV/0!</v>
      </c>
      <c r="AU36" s="327">
        <f>SUMIF(领导包联储备项目!$BC:$BC,"教育专班",领导包联储备项目!X:X)</f>
        <v>0</v>
      </c>
      <c r="AV36" s="333" t="e">
        <f t="shared" si="47"/>
        <v>#DIV/0!</v>
      </c>
      <c r="AW36" s="333">
        <f t="shared" si="53"/>
        <v>0.0394502654700935</v>
      </c>
    </row>
    <row r="37" s="317" customFormat="1" ht="26" customHeight="1" spans="1:49">
      <c r="A37" s="326" t="s">
        <v>2158</v>
      </c>
      <c r="B37" s="326" t="s">
        <v>240</v>
      </c>
      <c r="C37" s="327">
        <f t="shared" si="48"/>
        <v>11000</v>
      </c>
      <c r="D37" s="327">
        <f t="shared" si="49"/>
        <v>1457</v>
      </c>
      <c r="E37" s="327">
        <f t="shared" si="28"/>
        <v>2500</v>
      </c>
      <c r="F37" s="334">
        <f t="shared" si="50"/>
        <v>1.71585449553878</v>
      </c>
      <c r="G37" s="327">
        <f t="shared" si="51"/>
        <v>1</v>
      </c>
      <c r="H37" s="327">
        <f t="shared" si="29"/>
        <v>1</v>
      </c>
      <c r="I37" s="333">
        <f t="shared" si="30"/>
        <v>1</v>
      </c>
      <c r="J37" s="327">
        <f t="shared" si="31"/>
        <v>0</v>
      </c>
      <c r="K37" s="327">
        <f t="shared" ref="K37:N37" si="73">AE37+AN37</f>
        <v>0</v>
      </c>
      <c r="L37" s="327">
        <f t="shared" si="73"/>
        <v>0</v>
      </c>
      <c r="M37" s="346">
        <f t="shared" si="73"/>
        <v>0</v>
      </c>
      <c r="N37" s="346">
        <f t="shared" si="73"/>
        <v>0</v>
      </c>
      <c r="O37" s="346">
        <f t="shared" si="33"/>
        <v>0</v>
      </c>
      <c r="P37" s="345" t="e">
        <f t="shared" si="34"/>
        <v>#DIV/0!</v>
      </c>
      <c r="Q37" s="327">
        <f t="shared" si="35"/>
        <v>0</v>
      </c>
      <c r="R37" s="333" t="e">
        <f t="shared" si="36"/>
        <v>#DIV/0!</v>
      </c>
      <c r="S37" s="327">
        <f>SUMIF(领导包联续建项目!$AL:$AL,"卫生专班",领导包联续建项目!H:H)</f>
        <v>11000</v>
      </c>
      <c r="T37" s="327">
        <f>SUMIF(领导包联续建项目!$AL:$AL,"卫生专班",领导包联续建项目!J:J)</f>
        <v>1457</v>
      </c>
      <c r="U37" s="327">
        <f>SUMIF(领导包联续建项目!$AL:$AL,"卫生专班",领导包联续建项目!D:D)</f>
        <v>1</v>
      </c>
      <c r="V37" s="327">
        <f>SUMIF(领导包联续建项目!$AL:$AL,"卫生专班",领导包联续建项目!E:E)</f>
        <v>2000</v>
      </c>
      <c r="W37" s="327">
        <f>SUMIF(领导包联续建项目!$AL:$AL,"卫生专班",领导包联续建项目!B:B)</f>
        <v>1</v>
      </c>
      <c r="X37" s="327">
        <f>SUMIF(领导包联续建项目!$AL:$AL,"卫生专班",领导包联续建项目!K:K)</f>
        <v>2500</v>
      </c>
      <c r="Y37" s="333">
        <f t="shared" si="38"/>
        <v>1.71585449553878</v>
      </c>
      <c r="Z37" s="327">
        <f>SUMIF(领导包联续建项目!$AL:$AL,"卫生专班",领导包联续建项目!S:S)</f>
        <v>1</v>
      </c>
      <c r="AA37" s="327">
        <f>SUMIF(领导包联续建项目!$AL:$AL,"卫生专班",领导包联续建项目!T:T)</f>
        <v>216</v>
      </c>
      <c r="AB37" s="327">
        <f>SUMIF(领导包联续建项目!$AL:$AL,"卫生专班",领导包联续建项目!U:U)</f>
        <v>216</v>
      </c>
      <c r="AC37" s="345">
        <f t="shared" si="40"/>
        <v>1</v>
      </c>
      <c r="AD37" s="345">
        <f t="shared" si="41"/>
        <v>1</v>
      </c>
      <c r="AE37" s="327">
        <f>SUMIF(领导包联新建项目!$BE:$BE,"卫生专班",领导包联新建项目!H:H)</f>
        <v>0</v>
      </c>
      <c r="AF37" s="327">
        <f>SUMIF(领导包联新建项目!$BE:$BE,"卫生专班",领导包联新建项目!J:J)</f>
        <v>0</v>
      </c>
      <c r="AG37" s="327">
        <f>SUMIF(领导包联新建项目!$BE:$BE,"卫生专班",领导包联新建项目!D:D)</f>
        <v>0</v>
      </c>
      <c r="AH37" s="327">
        <f>SUMIF(领导包联新建项目!$BE:$BE,"卫生专班",领导包联新建项目!E:E)</f>
        <v>0</v>
      </c>
      <c r="AI37" s="327">
        <f>SUMIF(领导包联新建项目!$BE:$BE,"卫生专班",领导包联新建项目!B:B)</f>
        <v>0</v>
      </c>
      <c r="AJ37" s="327">
        <f>SUMIF(领导包联新建项目!$BE:$BE,"卫生专班",领导包联新建项目!AI:AI)</f>
        <v>0</v>
      </c>
      <c r="AK37" s="333" t="e">
        <f t="shared" si="43"/>
        <v>#DIV/0!</v>
      </c>
      <c r="AL37" s="327">
        <f>SUMIF(领导包联新建项目!$BE:$BE,"卫生专班",领导包联新建项目!Y:Y)</f>
        <v>0</v>
      </c>
      <c r="AM37" s="333" t="e">
        <f t="shared" si="44"/>
        <v>#DIV/0!</v>
      </c>
      <c r="AN37" s="327">
        <f>SUMIF(领导包联储备项目!$BC:$BC,"卫生专班",领导包联储备项目!H:H)</f>
        <v>0</v>
      </c>
      <c r="AO37" s="327">
        <f>SUMIF(领导包联储备项目!$BC:$BC,"卫生专班",领导包联储备项目!I:I)</f>
        <v>0</v>
      </c>
      <c r="AP37" s="327">
        <f>SUMIF(领导包联储备项目!$BC:$BC,"卫生专班",领导包联储备项目!D:D)</f>
        <v>0</v>
      </c>
      <c r="AQ37" s="327">
        <f>SUMIF(领导包联储备项目!$BC:$BC,"卫生专班",领导包联储备项目!E:E)</f>
        <v>0</v>
      </c>
      <c r="AR37" s="327">
        <f>SUMIF(领导包联储备项目!$BC:$BC,"卫生专班",领导包联储备项目!B:B)</f>
        <v>0</v>
      </c>
      <c r="AS37" s="327">
        <f>SUMIF(领导包联储备项目!$BC:$BC,"卫生专班",领导包联储备项目!AG:AG)</f>
        <v>0</v>
      </c>
      <c r="AT37" s="345" t="e">
        <f t="shared" si="46"/>
        <v>#DIV/0!</v>
      </c>
      <c r="AU37" s="327">
        <f>SUMIF(领导包联储备项目!$BC:$BC,"卫生专班",领导包联储备项目!X:X)</f>
        <v>0</v>
      </c>
      <c r="AV37" s="333" t="e">
        <f t="shared" si="47"/>
        <v>#DIV/0!</v>
      </c>
      <c r="AW37" s="333">
        <f t="shared" si="53"/>
        <v>0.00136916788046798</v>
      </c>
    </row>
    <row r="38" s="317" customFormat="1" ht="30" hidden="1" customHeight="1" spans="1:49">
      <c r="A38" s="326" t="s">
        <v>2159</v>
      </c>
      <c r="B38" s="326" t="s">
        <v>275</v>
      </c>
      <c r="C38" s="327">
        <f t="shared" si="48"/>
        <v>0</v>
      </c>
      <c r="D38" s="327">
        <f t="shared" si="49"/>
        <v>0</v>
      </c>
      <c r="E38" s="327">
        <f t="shared" si="28"/>
        <v>0</v>
      </c>
      <c r="F38" s="334">
        <v>0</v>
      </c>
      <c r="G38" s="327">
        <f t="shared" si="51"/>
        <v>0</v>
      </c>
      <c r="H38" s="327">
        <f t="shared" si="29"/>
        <v>0</v>
      </c>
      <c r="I38" s="345" t="e">
        <f t="shared" si="30"/>
        <v>#DIV/0!</v>
      </c>
      <c r="J38" s="327">
        <f t="shared" si="31"/>
        <v>0</v>
      </c>
      <c r="K38" s="327">
        <f t="shared" ref="K38:N38" si="74">AE38+AN38</f>
        <v>0</v>
      </c>
      <c r="L38" s="327">
        <f t="shared" si="74"/>
        <v>0</v>
      </c>
      <c r="M38" s="346">
        <f t="shared" si="74"/>
        <v>0</v>
      </c>
      <c r="N38" s="346">
        <f t="shared" si="74"/>
        <v>0</v>
      </c>
      <c r="O38" s="346">
        <f t="shared" si="33"/>
        <v>0</v>
      </c>
      <c r="P38" s="345" t="e">
        <f t="shared" si="34"/>
        <v>#DIV/0!</v>
      </c>
      <c r="Q38" s="327">
        <f t="shared" si="35"/>
        <v>0</v>
      </c>
      <c r="R38" s="333" t="e">
        <f t="shared" si="36"/>
        <v>#DIV/0!</v>
      </c>
      <c r="S38" s="327">
        <f>SUMIF(领导包联续建项目!$AL:$AL,"民政专班",领导包联续建项目!H:H)</f>
        <v>0</v>
      </c>
      <c r="T38" s="327">
        <f>SUMIF(领导包联续建项目!$AL:$AL,"民政专班",领导包联续建项目!J:J)</f>
        <v>0</v>
      </c>
      <c r="U38" s="327">
        <f>SUMIF(领导包联续建项目!$AL:$AL,"民政专班",领导包联续建项目!D:D)</f>
        <v>0</v>
      </c>
      <c r="V38" s="327">
        <f>SUMIF(领导包联续建项目!$AL:$AL,"民政专班",领导包联续建项目!E:E)</f>
        <v>0</v>
      </c>
      <c r="W38" s="327">
        <f>SUMIF(领导包联续建项目!$AL:$AL,"民政专班",领导包联续建项目!B:B)</f>
        <v>0</v>
      </c>
      <c r="X38" s="327">
        <f>SUMIF(领导包联续建项目!$AL:$AL,"民政专班",领导包联续建项目!K:K)</f>
        <v>0</v>
      </c>
      <c r="Y38" s="333" t="e">
        <f t="shared" si="38"/>
        <v>#DIV/0!</v>
      </c>
      <c r="Z38" s="327">
        <f>SUMIF(领导包联续建项目!$AL:$AL,"民政专班",领导包联续建项目!S:S)</f>
        <v>0</v>
      </c>
      <c r="AA38" s="327">
        <f>SUMIF(领导包联续建项目!$AL:$AL,"民政专班",领导包联续建项目!T:T)</f>
        <v>0</v>
      </c>
      <c r="AB38" s="327">
        <f>SUMIF(领导包联续建项目!$AL:$AL,"民政专班",领导包联续建项目!U:U)</f>
        <v>0</v>
      </c>
      <c r="AC38" s="345" t="e">
        <f t="shared" si="40"/>
        <v>#DIV/0!</v>
      </c>
      <c r="AD38" s="345" t="e">
        <f t="shared" si="41"/>
        <v>#DIV/0!</v>
      </c>
      <c r="AE38" s="327">
        <f>SUMIF(领导包联新建项目!$BE:$BE,"民政专班",领导包联新建项目!H:H)</f>
        <v>0</v>
      </c>
      <c r="AF38" s="327">
        <f>SUMIF(领导包联新建项目!$BE:$BE,"民政专班",领导包联新建项目!J:J)</f>
        <v>0</v>
      </c>
      <c r="AG38" s="327">
        <f>SUMIF(领导包联新建项目!$BE:$BE,"民政专班",领导包联新建项目!D:D)</f>
        <v>0</v>
      </c>
      <c r="AH38" s="327">
        <f>SUMIF(领导包联新建项目!$BE:$BE,"民政专班",领导包联新建项目!E:E)</f>
        <v>0</v>
      </c>
      <c r="AI38" s="327">
        <f>SUMIF(领导包联新建项目!$BE:$BE,"民政专班",领导包联新建项目!B:B)</f>
        <v>0</v>
      </c>
      <c r="AJ38" s="327">
        <f>SUMIF(领导包联新建项目!$BE:$BE,"民政专班",领导包联新建项目!AI:AI)</f>
        <v>0</v>
      </c>
      <c r="AK38" s="333" t="e">
        <f t="shared" si="43"/>
        <v>#DIV/0!</v>
      </c>
      <c r="AL38" s="327">
        <f>SUMIF(领导包联新建项目!$BE:$BE,"民政专班",领导包联新建项目!Y:Y)</f>
        <v>0</v>
      </c>
      <c r="AM38" s="333" t="e">
        <f t="shared" si="44"/>
        <v>#DIV/0!</v>
      </c>
      <c r="AN38" s="327">
        <f>SUMIF(领导包联储备项目!$BC:$BC,"民政专班",领导包联储备项目!H:H)</f>
        <v>0</v>
      </c>
      <c r="AO38" s="327">
        <f>SUMIF(领导包联储备项目!$BC:$BC,"民政专班",领导包联储备项目!I:I)</f>
        <v>0</v>
      </c>
      <c r="AP38" s="327">
        <f>SUMIF(领导包联储备项目!$BC:$BC,"民政专班",领导包联储备项目!D:D)</f>
        <v>0</v>
      </c>
      <c r="AQ38" s="327">
        <f>SUMIF(领导包联储备项目!$BC:$BC,"民政专班",领导包联储备项目!E:E)</f>
        <v>0</v>
      </c>
      <c r="AR38" s="327">
        <f>SUMIF(领导包联储备项目!$BC:$BC,"民政专班",领导包联储备项目!B:B)</f>
        <v>0</v>
      </c>
      <c r="AS38" s="327">
        <f>SUMIF(领导包联储备项目!$BC:$BC,"民政专班",领导包联储备项目!AG:AG)</f>
        <v>0</v>
      </c>
      <c r="AT38" s="345" t="e">
        <f t="shared" si="46"/>
        <v>#DIV/0!</v>
      </c>
      <c r="AU38" s="327">
        <f>SUMIF(领导包联储备项目!$BC:$BC,"民政专班",领导包联储备项目!X:X)</f>
        <v>0</v>
      </c>
      <c r="AV38" s="333" t="e">
        <f t="shared" si="47"/>
        <v>#DIV/0!</v>
      </c>
      <c r="AW38" s="333">
        <f t="shared" si="53"/>
        <v>0</v>
      </c>
    </row>
    <row r="39" s="317" customFormat="1" ht="26" customHeight="1" spans="1:49">
      <c r="A39" s="326" t="s">
        <v>2159</v>
      </c>
      <c r="B39" s="326" t="s">
        <v>319</v>
      </c>
      <c r="C39" s="327">
        <f t="shared" si="48"/>
        <v>108450</v>
      </c>
      <c r="D39" s="327">
        <f t="shared" si="49"/>
        <v>45000</v>
      </c>
      <c r="E39" s="327">
        <f t="shared" si="28"/>
        <v>26000</v>
      </c>
      <c r="F39" s="334">
        <f t="shared" si="50"/>
        <v>0.577777777777778</v>
      </c>
      <c r="G39" s="327">
        <f t="shared" si="51"/>
        <v>5</v>
      </c>
      <c r="H39" s="327">
        <f t="shared" si="29"/>
        <v>5</v>
      </c>
      <c r="I39" s="333">
        <f t="shared" si="30"/>
        <v>1</v>
      </c>
      <c r="J39" s="327">
        <f t="shared" si="31"/>
        <v>4</v>
      </c>
      <c r="K39" s="327">
        <f t="shared" ref="K39:N39" si="75">AE39+AN39</f>
        <v>89250</v>
      </c>
      <c r="L39" s="327">
        <f t="shared" si="75"/>
        <v>41000</v>
      </c>
      <c r="M39" s="346">
        <f t="shared" si="75"/>
        <v>4</v>
      </c>
      <c r="N39" s="346">
        <f t="shared" si="75"/>
        <v>42000</v>
      </c>
      <c r="O39" s="346">
        <f t="shared" si="33"/>
        <v>4</v>
      </c>
      <c r="P39" s="345">
        <f t="shared" si="34"/>
        <v>1</v>
      </c>
      <c r="Q39" s="327">
        <f t="shared" si="35"/>
        <v>24000</v>
      </c>
      <c r="R39" s="333">
        <f t="shared" si="36"/>
        <v>0.585365853658537</v>
      </c>
      <c r="S39" s="327">
        <f>SUMIF(领导包联续建项目!$AL:$AL,"文化体育旅游专班",领导包联续建项目!H:H)</f>
        <v>19200</v>
      </c>
      <c r="T39" s="327">
        <f>SUMIF(领导包联续建项目!$AL:$AL,"文化体育旅游专班",领导包联续建项目!J:J)</f>
        <v>4000</v>
      </c>
      <c r="U39" s="327">
        <f>SUMIF(领导包联续建项目!$AL:$AL,"文化体育旅游专班",领导包联续建项目!D:D)</f>
        <v>1</v>
      </c>
      <c r="V39" s="327">
        <f>SUMIF(领导包联续建项目!$AL:$AL,"文化体育旅游专班",领导包联续建项目!E:E)</f>
        <v>3000</v>
      </c>
      <c r="W39" s="327">
        <f>SUMIF(领导包联续建项目!$AL:$AL,"文化体育旅游专班",领导包联续建项目!B:B)</f>
        <v>1</v>
      </c>
      <c r="X39" s="327">
        <f>SUMIF(领导包联续建项目!$AL:$AL,"文化体育旅游专班",领导包联续建项目!K:K)</f>
        <v>2000</v>
      </c>
      <c r="Y39" s="333">
        <f t="shared" si="38"/>
        <v>0.5</v>
      </c>
      <c r="Z39" s="327">
        <f>SUMIF(领导包联续建项目!$AL:$AL,"文化体育旅游专班",领导包联续建项目!S:S)</f>
        <v>1</v>
      </c>
      <c r="AA39" s="327">
        <f>SUMIF(领导包联续建项目!$AL:$AL,"文化体育旅游专班",领导包联续建项目!T:T)</f>
        <v>50</v>
      </c>
      <c r="AB39" s="327">
        <f>SUMIF(领导包联续建项目!$AL:$AL,"文化体育旅游专班",领导包联续建项目!U:U)</f>
        <v>15</v>
      </c>
      <c r="AC39" s="345">
        <f t="shared" si="40"/>
        <v>0.3</v>
      </c>
      <c r="AD39" s="345">
        <f t="shared" si="41"/>
        <v>1</v>
      </c>
      <c r="AE39" s="327">
        <f>SUMIF(领导包联新建项目!$BE:$BE,"文化体育旅游专班",领导包联新建项目!H:H)</f>
        <v>11250</v>
      </c>
      <c r="AF39" s="327">
        <f>SUMIF(领导包联新建项目!$BE:$BE,"文化体育旅游专班",领导包联新建项目!J:J)</f>
        <v>9000</v>
      </c>
      <c r="AG39" s="327">
        <f>SUMIF(领导包联新建项目!$BE:$BE,"文化体育旅游专班",领导包联新建项目!D:D)</f>
        <v>1</v>
      </c>
      <c r="AH39" s="327">
        <f>SUMIF(领导包联新建项目!$BE:$BE,"文化体育旅游专班",领导包联新建项目!E:E)</f>
        <v>9000</v>
      </c>
      <c r="AI39" s="327">
        <f>SUMIF(领导包联新建项目!$BE:$BE,"文化体育旅游专班",领导包联新建项目!B:B)</f>
        <v>1</v>
      </c>
      <c r="AJ39" s="327">
        <f>SUMIF(领导包联新建项目!$BE:$BE,"文化体育旅游专班",领导包联新建项目!AI:AI)</f>
        <v>1</v>
      </c>
      <c r="AK39" s="333">
        <f t="shared" si="43"/>
        <v>1</v>
      </c>
      <c r="AL39" s="327">
        <f>SUMIF(领导包联新建项目!$BE:$BE,"文化体育旅游专班",领导包联新建项目!Y:Y)</f>
        <v>6500</v>
      </c>
      <c r="AM39" s="333">
        <f t="shared" si="44"/>
        <v>0.722222222222222</v>
      </c>
      <c r="AN39" s="327">
        <f>SUMIF(领导包联储备项目!$BC:$BC,"文化体育旅游专班",领导包联储备项目!H:H)</f>
        <v>78000</v>
      </c>
      <c r="AO39" s="327">
        <f>SUMIF(领导包联储备项目!$BC:$BC,"文化体育旅游专班",领导包联储备项目!I:I)</f>
        <v>32000</v>
      </c>
      <c r="AP39" s="327">
        <f>SUMIF(领导包联储备项目!$BC:$BC,"文化体育旅游专班",领导包联储备项目!D:D)</f>
        <v>3</v>
      </c>
      <c r="AQ39" s="327">
        <f>SUMIF(领导包联储备项目!$BC:$BC,"文化体育旅游专班",领导包联储备项目!E:E)</f>
        <v>33000</v>
      </c>
      <c r="AR39" s="327">
        <f>SUMIF(领导包联储备项目!$BC:$BC,"文化体育旅游专班",领导包联储备项目!B:B)</f>
        <v>3</v>
      </c>
      <c r="AS39" s="327">
        <f>SUMIF(领导包联储备项目!$BC:$BC,"文化体育旅游专班",领导包联储备项目!AG:AG)</f>
        <v>3</v>
      </c>
      <c r="AT39" s="345">
        <f t="shared" si="46"/>
        <v>1</v>
      </c>
      <c r="AU39" s="327">
        <f>SUMIF(领导包联储备项目!$BC:$BC,"文化体育旅游专班",领导包联储备项目!X:X)</f>
        <v>17500</v>
      </c>
      <c r="AV39" s="333">
        <f t="shared" si="47"/>
        <v>0.546875</v>
      </c>
      <c r="AW39" s="333">
        <f t="shared" si="53"/>
        <v>0.0422872715312691</v>
      </c>
    </row>
    <row r="40" s="320" customFormat="1" ht="12.75" spans="2:49">
      <c r="B40" s="318"/>
      <c r="C40" s="318"/>
      <c r="D40" s="318"/>
      <c r="E40" s="318"/>
      <c r="F40" s="318"/>
      <c r="G40" s="318"/>
      <c r="H40" s="318"/>
      <c r="I40" s="349"/>
      <c r="J40" s="318"/>
      <c r="K40" s="318"/>
      <c r="L40" s="318"/>
      <c r="M40" s="318"/>
      <c r="N40" s="318"/>
      <c r="O40" s="318"/>
      <c r="P40" s="318"/>
      <c r="Q40" s="318"/>
      <c r="R40" s="349"/>
      <c r="S40" s="318"/>
      <c r="T40" s="318"/>
      <c r="U40" s="318"/>
      <c r="V40" s="318"/>
      <c r="W40" s="318"/>
      <c r="X40" s="318"/>
      <c r="Y40" s="318"/>
      <c r="Z40" s="318"/>
      <c r="AA40" s="318"/>
      <c r="AB40" s="318"/>
      <c r="AC40" s="359"/>
      <c r="AD40" s="359"/>
      <c r="AE40" s="318"/>
      <c r="AF40" s="318"/>
      <c r="AG40" s="318"/>
      <c r="AH40" s="318"/>
      <c r="AI40" s="318"/>
      <c r="AJ40" s="318"/>
      <c r="AK40" s="349"/>
      <c r="AL40" s="318"/>
      <c r="AM40" s="349"/>
      <c r="AN40" s="318"/>
      <c r="AO40" s="318"/>
      <c r="AP40" s="318"/>
      <c r="AQ40" s="318"/>
      <c r="AR40" s="318"/>
      <c r="AS40" s="318"/>
      <c r="AT40" s="318"/>
      <c r="AU40" s="349"/>
      <c r="AV40" s="349"/>
      <c r="AW40" s="359"/>
    </row>
  </sheetData>
  <autoFilter ref="A16:AW39">
    <filterColumn colId="0">
      <filters>
        <filter val="(四)"/>
        <filter val="（一）"/>
        <filter val="（七）"/>
        <filter val="（三）"/>
        <filter val="（九）"/>
        <filter val="（二）"/>
        <filter val="（五）"/>
        <filter val="（八）"/>
        <filter val="（六）"/>
      </filters>
    </filterColumn>
    <extLst/>
  </autoFilter>
  <mergeCells count="78">
    <mergeCell ref="A2:AW2"/>
    <mergeCell ref="C3:I3"/>
    <mergeCell ref="J3:R3"/>
    <mergeCell ref="S3:AD3"/>
    <mergeCell ref="AE3:AM3"/>
    <mergeCell ref="AN3:AV3"/>
    <mergeCell ref="E4:F4"/>
    <mergeCell ref="H4:I4"/>
    <mergeCell ref="M4:N4"/>
    <mergeCell ref="O4:P4"/>
    <mergeCell ref="Q4:R4"/>
    <mergeCell ref="U4:V4"/>
    <mergeCell ref="X4:Y4"/>
    <mergeCell ref="Z4:AD4"/>
    <mergeCell ref="AG4:AH4"/>
    <mergeCell ref="AJ4:AK4"/>
    <mergeCell ref="AL4:AM4"/>
    <mergeCell ref="AP4:AQ4"/>
    <mergeCell ref="AS4:AT4"/>
    <mergeCell ref="AU4:AV4"/>
    <mergeCell ref="A12:AW12"/>
    <mergeCell ref="C13:I13"/>
    <mergeCell ref="J13:P13"/>
    <mergeCell ref="Q13:R13"/>
    <mergeCell ref="S13:AD13"/>
    <mergeCell ref="AE13:AK13"/>
    <mergeCell ref="AN13:AV13"/>
    <mergeCell ref="E14:F14"/>
    <mergeCell ref="H14:I14"/>
    <mergeCell ref="M14:N14"/>
    <mergeCell ref="O14:P14"/>
    <mergeCell ref="U14:V14"/>
    <mergeCell ref="X14:Y14"/>
    <mergeCell ref="Z14:AD14"/>
    <mergeCell ref="AG14:AH14"/>
    <mergeCell ref="AJ14:AK14"/>
    <mergeCell ref="AL14:AM14"/>
    <mergeCell ref="AP14:AQ14"/>
    <mergeCell ref="AS14:AT14"/>
    <mergeCell ref="AU14:AV14"/>
    <mergeCell ref="A3:A5"/>
    <mergeCell ref="A13:A15"/>
    <mergeCell ref="B3:B5"/>
    <mergeCell ref="B13:B15"/>
    <mergeCell ref="C4:C5"/>
    <mergeCell ref="C14:C15"/>
    <mergeCell ref="D4:D5"/>
    <mergeCell ref="D14:D15"/>
    <mergeCell ref="G4:G5"/>
    <mergeCell ref="G14:G15"/>
    <mergeCell ref="J4:J5"/>
    <mergeCell ref="J14:J15"/>
    <mergeCell ref="K4:K5"/>
    <mergeCell ref="K14:K15"/>
    <mergeCell ref="L4:L5"/>
    <mergeCell ref="L14:L15"/>
    <mergeCell ref="Q14:Q15"/>
    <mergeCell ref="R14:R15"/>
    <mergeCell ref="S4:S5"/>
    <mergeCell ref="S14:S15"/>
    <mergeCell ref="T4:T5"/>
    <mergeCell ref="T14:T15"/>
    <mergeCell ref="W4:W5"/>
    <mergeCell ref="W14:W15"/>
    <mergeCell ref="AE4:AE5"/>
    <mergeCell ref="AE14:AE15"/>
    <mergeCell ref="AF4:AF5"/>
    <mergeCell ref="AF14:AF15"/>
    <mergeCell ref="AI4:AI5"/>
    <mergeCell ref="AI14:AI15"/>
    <mergeCell ref="AN4:AN5"/>
    <mergeCell ref="AN14:AN15"/>
    <mergeCell ref="AO4:AO5"/>
    <mergeCell ref="AO14:AO15"/>
    <mergeCell ref="AR4:AR5"/>
    <mergeCell ref="AR14:AR15"/>
    <mergeCell ref="AW3:AW5"/>
    <mergeCell ref="AW13:AW15"/>
  </mergeCells>
  <printOptions horizontalCentered="1"/>
  <pageMargins left="0.191666666666667" right="0.191666666666667" top="0.388888888888889" bottom="0.388888888888889" header="0.259027777777778" footer="0.259027777777778"/>
  <pageSetup paperSize="9" fitToHeight="0" orientation="landscape" horizontalDpi="600"/>
  <headerFooter>
    <oddFooter>&amp;C第 &amp;P 页，共 &amp;N 页</oddFooter>
  </headerFooter>
  <rowBreaks count="1" manualBreakCount="1">
    <brk id="1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41"/>
  <sheetViews>
    <sheetView zoomScale="80" zoomScaleNormal="80" workbookViewId="0">
      <pane xSplit="6" ySplit="6" topLeftCell="G13" activePane="bottomRight" state="frozen"/>
      <selection/>
      <selection pane="topRight"/>
      <selection pane="bottomLeft"/>
      <selection pane="bottomRight" activeCell="AK32" sqref="AK32"/>
    </sheetView>
  </sheetViews>
  <sheetFormatPr defaultColWidth="8.88333333333333" defaultRowHeight="12" customHeight="1"/>
  <cols>
    <col min="1" max="1" width="6.63333333333333" style="118" customWidth="1"/>
    <col min="2" max="2" width="6.63333333333333" style="287" customWidth="1"/>
    <col min="3" max="5" width="7.63333333333333" style="287" customWidth="1"/>
    <col min="6" max="6" width="20.6333333333333" style="288" customWidth="1"/>
    <col min="7" max="7" width="30.6333333333333" style="288" customWidth="1"/>
    <col min="8" max="8" width="10.7666666666667" style="127" customWidth="1"/>
    <col min="9" max="9" width="10.7666666666667" style="127" hidden="1" customWidth="1"/>
    <col min="10" max="10" width="10.7666666666667" style="127" customWidth="1"/>
    <col min="11" max="11" width="8.475" style="127" customWidth="1"/>
    <col min="12" max="12" width="8.475" style="289" customWidth="1"/>
    <col min="13" max="17" width="8.33333333333333" style="127" hidden="1" customWidth="1"/>
    <col min="18" max="18" width="12.0833333333333" style="127" hidden="1" customWidth="1"/>
    <col min="19" max="19" width="10.5583333333333" style="127" hidden="1" customWidth="1"/>
    <col min="20" max="21" width="12.6333333333333" style="127" hidden="1" customWidth="1"/>
    <col min="22" max="22" width="12.6333333333333" style="128" hidden="1" customWidth="1"/>
    <col min="23" max="23" width="17.6416666666667" style="118" hidden="1" customWidth="1"/>
    <col min="24" max="24" width="33.5916666666667" style="118" hidden="1" customWidth="1"/>
    <col min="25" max="26" width="12.6333333333333" style="118" hidden="1" customWidth="1"/>
    <col min="27" max="27" width="7.89166666666667" style="127" hidden="1" customWidth="1"/>
    <col min="28" max="28" width="9.14166666666667" style="127" hidden="1" customWidth="1"/>
    <col min="29" max="29" width="8.63333333333333" style="127" hidden="1" customWidth="1"/>
    <col min="30" max="34" width="6.5" style="127" hidden="1" customWidth="1"/>
    <col min="35" max="35" width="7.775" style="127" hidden="1" customWidth="1"/>
    <col min="36" max="36" width="6.5" style="127" hidden="1" customWidth="1"/>
    <col min="37" max="37" width="10.6333333333333" style="127" customWidth="1"/>
    <col min="38" max="42" width="10.7666666666667" style="127" customWidth="1"/>
    <col min="43" max="43" width="10.7666666666667" style="127" hidden="1" customWidth="1"/>
    <col min="44" max="44" width="10.7666666666667" style="118" hidden="1" customWidth="1"/>
    <col min="45" max="49" width="14.0583333333333" style="118" hidden="1" customWidth="1"/>
    <col min="50" max="50" width="16.8666666666667" style="290" customWidth="1"/>
    <col min="51" max="16384" width="8.88333333333333" style="291"/>
  </cols>
  <sheetData>
    <row r="1" s="116" customFormat="1" ht="18" customHeight="1" spans="1:50">
      <c r="A1" s="131" t="s">
        <v>2160</v>
      </c>
      <c r="B1" s="132"/>
      <c r="C1" s="132"/>
      <c r="D1" s="132"/>
      <c r="E1" s="132"/>
      <c r="F1" s="124"/>
      <c r="G1" s="124"/>
      <c r="H1" s="125"/>
      <c r="I1" s="125"/>
      <c r="J1" s="125"/>
      <c r="K1" s="125"/>
      <c r="L1" s="126"/>
      <c r="M1" s="125"/>
      <c r="N1" s="125"/>
      <c r="O1" s="125"/>
      <c r="P1" s="125"/>
      <c r="Q1" s="125"/>
      <c r="R1" s="125"/>
      <c r="S1" s="125"/>
      <c r="T1" s="125"/>
      <c r="U1" s="125"/>
      <c r="V1" s="257"/>
      <c r="W1" s="120"/>
      <c r="X1" s="120"/>
      <c r="Y1" s="120"/>
      <c r="Z1" s="120"/>
      <c r="AA1" s="125"/>
      <c r="AB1" s="126"/>
      <c r="AC1" s="126"/>
      <c r="AD1" s="126"/>
      <c r="AE1" s="126"/>
      <c r="AF1" s="126"/>
      <c r="AG1" s="126"/>
      <c r="AH1" s="126"/>
      <c r="AI1" s="126"/>
      <c r="AJ1" s="126"/>
      <c r="AK1" s="126"/>
      <c r="AL1" s="126"/>
      <c r="AM1" s="126"/>
      <c r="AN1" s="126"/>
      <c r="AO1" s="126"/>
      <c r="AP1" s="126"/>
      <c r="AQ1" s="126"/>
      <c r="AR1" s="120"/>
      <c r="AS1" s="120"/>
      <c r="AT1" s="120"/>
      <c r="AU1" s="120"/>
      <c r="AV1" s="120"/>
      <c r="AW1" s="120"/>
      <c r="AX1" s="130"/>
    </row>
    <row r="2" s="116" customFormat="1" ht="32.1" customHeight="1" spans="1:50">
      <c r="A2" s="133" t="s">
        <v>2161</v>
      </c>
      <c r="B2" s="134"/>
      <c r="C2" s="134"/>
      <c r="D2" s="134"/>
      <c r="E2" s="134"/>
      <c r="F2" s="135"/>
      <c r="G2" s="135"/>
      <c r="H2" s="136"/>
      <c r="I2" s="136"/>
      <c r="J2" s="136"/>
      <c r="K2" s="136"/>
      <c r="L2" s="165"/>
      <c r="M2" s="136"/>
      <c r="N2" s="136"/>
      <c r="O2" s="136"/>
      <c r="P2" s="136"/>
      <c r="Q2" s="136"/>
      <c r="R2" s="136"/>
      <c r="S2" s="136"/>
      <c r="T2" s="136"/>
      <c r="U2" s="136"/>
      <c r="V2" s="183"/>
      <c r="W2" s="134"/>
      <c r="X2" s="134"/>
      <c r="Y2" s="134"/>
      <c r="Z2" s="134"/>
      <c r="AA2" s="136"/>
      <c r="AB2" s="136"/>
      <c r="AC2" s="136"/>
      <c r="AD2" s="136"/>
      <c r="AE2" s="136"/>
      <c r="AF2" s="136"/>
      <c r="AG2" s="136"/>
      <c r="AH2" s="136"/>
      <c r="AI2" s="136"/>
      <c r="AJ2" s="136"/>
      <c r="AK2" s="136"/>
      <c r="AL2" s="136"/>
      <c r="AM2" s="136"/>
      <c r="AN2" s="136"/>
      <c r="AO2" s="136"/>
      <c r="AP2" s="136"/>
      <c r="AQ2" s="136"/>
      <c r="AR2" s="134"/>
      <c r="AS2" s="134"/>
      <c r="AT2" s="134"/>
      <c r="AU2" s="134"/>
      <c r="AV2" s="134"/>
      <c r="AW2" s="134"/>
      <c r="AX2" s="135"/>
    </row>
    <row r="3" s="116" customFormat="1" ht="24" customHeight="1" spans="1:50">
      <c r="A3" s="120"/>
      <c r="B3" s="137"/>
      <c r="C3" s="137"/>
      <c r="D3" s="137"/>
      <c r="E3" s="137"/>
      <c r="F3" s="138"/>
      <c r="G3" s="119"/>
      <c r="H3" s="292"/>
      <c r="I3" s="292"/>
      <c r="J3" s="153" t="s">
        <v>2</v>
      </c>
      <c r="K3" s="294"/>
      <c r="L3" s="295"/>
      <c r="M3" s="294"/>
      <c r="N3" s="294"/>
      <c r="O3" s="294"/>
      <c r="P3" s="294"/>
      <c r="Q3" s="294"/>
      <c r="R3" s="167"/>
      <c r="S3" s="167"/>
      <c r="T3" s="167"/>
      <c r="U3" s="167"/>
      <c r="V3" s="185"/>
      <c r="W3" s="184"/>
      <c r="X3" s="184"/>
      <c r="Y3" s="184"/>
      <c r="Z3" s="184"/>
      <c r="AA3" s="167"/>
      <c r="AB3" s="167"/>
      <c r="AC3" s="167"/>
      <c r="AD3" s="167"/>
      <c r="AE3" s="167"/>
      <c r="AF3" s="167"/>
      <c r="AG3" s="167"/>
      <c r="AH3" s="167"/>
      <c r="AI3" s="167"/>
      <c r="AJ3" s="167"/>
      <c r="AK3" s="167"/>
      <c r="AL3" s="154"/>
      <c r="AM3" s="154"/>
      <c r="AN3" s="154"/>
      <c r="AO3" s="154"/>
      <c r="AP3" s="154"/>
      <c r="AQ3" s="154"/>
      <c r="AR3" s="213"/>
      <c r="AS3" s="184"/>
      <c r="AT3" s="184"/>
      <c r="AU3" s="184"/>
      <c r="AV3" s="184"/>
      <c r="AW3" s="184"/>
      <c r="AX3" s="119"/>
    </row>
    <row r="4" s="117" customFormat="1" ht="29" customHeight="1" spans="1:50">
      <c r="A4" s="139" t="s">
        <v>3</v>
      </c>
      <c r="B4" s="140" t="s">
        <v>4</v>
      </c>
      <c r="C4" s="140" t="s">
        <v>5</v>
      </c>
      <c r="D4" s="140" t="s">
        <v>6</v>
      </c>
      <c r="E4" s="141"/>
      <c r="F4" s="139" t="s">
        <v>7</v>
      </c>
      <c r="G4" s="139" t="s">
        <v>8</v>
      </c>
      <c r="H4" s="27" t="s">
        <v>9</v>
      </c>
      <c r="I4" s="246" t="s">
        <v>10</v>
      </c>
      <c r="J4" s="155" t="s">
        <v>11</v>
      </c>
      <c r="K4" s="161" t="s">
        <v>14</v>
      </c>
      <c r="L4" s="296"/>
      <c r="M4" s="159"/>
      <c r="N4" s="27" t="s">
        <v>15</v>
      </c>
      <c r="O4" s="27"/>
      <c r="P4" s="161" t="s">
        <v>2162</v>
      </c>
      <c r="Q4" s="159"/>
      <c r="R4" s="25" t="s">
        <v>17</v>
      </c>
      <c r="S4" s="259" t="s">
        <v>18</v>
      </c>
      <c r="T4" s="189"/>
      <c r="U4" s="189"/>
      <c r="V4" s="188"/>
      <c r="W4" s="187"/>
      <c r="X4" s="145" t="s">
        <v>20</v>
      </c>
      <c r="Y4" s="142"/>
      <c r="Z4" s="142"/>
      <c r="AA4" s="300" t="s">
        <v>21</v>
      </c>
      <c r="AB4" s="187"/>
      <c r="AC4" s="187"/>
      <c r="AD4" s="187"/>
      <c r="AE4" s="187"/>
      <c r="AF4" s="187"/>
      <c r="AG4" s="187"/>
      <c r="AH4" s="187"/>
      <c r="AI4" s="187"/>
      <c r="AJ4" s="268"/>
      <c r="AK4" s="27" t="s">
        <v>2163</v>
      </c>
      <c r="AL4" s="27" t="s">
        <v>22</v>
      </c>
      <c r="AM4" s="27" t="s">
        <v>23</v>
      </c>
      <c r="AN4" s="39"/>
      <c r="AO4" s="27" t="s">
        <v>24</v>
      </c>
      <c r="AP4" s="39"/>
      <c r="AQ4" s="214" t="s">
        <v>25</v>
      </c>
      <c r="AR4" s="215"/>
      <c r="AS4" s="215"/>
      <c r="AT4" s="216" t="s">
        <v>26</v>
      </c>
      <c r="AU4" s="217"/>
      <c r="AV4" s="220" t="s">
        <v>27</v>
      </c>
      <c r="AW4" s="217"/>
      <c r="AX4" s="221" t="s">
        <v>28</v>
      </c>
    </row>
    <row r="5" s="117" customFormat="1" ht="41" customHeight="1" spans="1:50">
      <c r="A5" s="142"/>
      <c r="B5" s="37"/>
      <c r="C5" s="37"/>
      <c r="D5" s="141"/>
      <c r="E5" s="141"/>
      <c r="F5" s="142"/>
      <c r="G5" s="142"/>
      <c r="H5" s="39"/>
      <c r="I5" s="297"/>
      <c r="J5" s="157"/>
      <c r="K5" s="163" t="s">
        <v>2143</v>
      </c>
      <c r="L5" s="170" t="s">
        <v>41</v>
      </c>
      <c r="M5" s="163" t="s">
        <v>2164</v>
      </c>
      <c r="N5" s="163" t="s">
        <v>43</v>
      </c>
      <c r="O5" s="163" t="s">
        <v>44</v>
      </c>
      <c r="P5" s="163" t="s">
        <v>2115</v>
      </c>
      <c r="Q5" s="163" t="s">
        <v>47</v>
      </c>
      <c r="R5" s="39"/>
      <c r="S5" s="142" t="s">
        <v>2165</v>
      </c>
      <c r="T5" s="161" t="s">
        <v>49</v>
      </c>
      <c r="U5" s="189"/>
      <c r="V5" s="188"/>
      <c r="W5" s="139" t="s">
        <v>50</v>
      </c>
      <c r="X5" s="266" t="s">
        <v>52</v>
      </c>
      <c r="Y5" s="266" t="s">
        <v>53</v>
      </c>
      <c r="Z5" s="266" t="s">
        <v>54</v>
      </c>
      <c r="AA5" s="24" t="s">
        <v>55</v>
      </c>
      <c r="AB5" s="27" t="s">
        <v>56</v>
      </c>
      <c r="AC5" s="27" t="s">
        <v>57</v>
      </c>
      <c r="AD5" s="27" t="s">
        <v>58</v>
      </c>
      <c r="AE5" s="27" t="s">
        <v>59</v>
      </c>
      <c r="AF5" s="27" t="s">
        <v>60</v>
      </c>
      <c r="AG5" s="27" t="s">
        <v>61</v>
      </c>
      <c r="AH5" s="27" t="s">
        <v>62</v>
      </c>
      <c r="AI5" s="27" t="s">
        <v>63</v>
      </c>
      <c r="AJ5" s="27" t="s">
        <v>64</v>
      </c>
      <c r="AK5" s="39"/>
      <c r="AL5" s="39"/>
      <c r="AM5" s="27" t="s">
        <v>65</v>
      </c>
      <c r="AN5" s="27" t="s">
        <v>66</v>
      </c>
      <c r="AO5" s="27" t="s">
        <v>67</v>
      </c>
      <c r="AP5" s="27" t="s">
        <v>66</v>
      </c>
      <c r="AQ5" s="27" t="s">
        <v>68</v>
      </c>
      <c r="AR5" s="27" t="s">
        <v>69</v>
      </c>
      <c r="AS5" s="218" t="s">
        <v>70</v>
      </c>
      <c r="AT5" s="27" t="s">
        <v>71</v>
      </c>
      <c r="AU5" s="218" t="s">
        <v>70</v>
      </c>
      <c r="AV5" s="222" t="s">
        <v>2166</v>
      </c>
      <c r="AW5" s="222" t="s">
        <v>2167</v>
      </c>
      <c r="AX5" s="223"/>
    </row>
    <row r="6" s="118" customFormat="1" ht="29" customHeight="1" spans="1:50">
      <c r="A6" s="142"/>
      <c r="B6" s="37"/>
      <c r="C6" s="37"/>
      <c r="D6" s="143" t="s">
        <v>74</v>
      </c>
      <c r="E6" s="143" t="s">
        <v>75</v>
      </c>
      <c r="F6" s="142"/>
      <c r="G6" s="142"/>
      <c r="H6" s="39"/>
      <c r="I6" s="298"/>
      <c r="J6" s="160"/>
      <c r="K6" s="164"/>
      <c r="L6" s="171"/>
      <c r="M6" s="164"/>
      <c r="N6" s="172"/>
      <c r="O6" s="172"/>
      <c r="P6" s="164"/>
      <c r="Q6" s="164"/>
      <c r="R6" s="39"/>
      <c r="S6" s="142"/>
      <c r="T6" s="162" t="s">
        <v>82</v>
      </c>
      <c r="U6" s="25" t="s">
        <v>83</v>
      </c>
      <c r="V6" s="193" t="s">
        <v>84</v>
      </c>
      <c r="W6" s="142"/>
      <c r="X6" s="268"/>
      <c r="Y6" s="268"/>
      <c r="Z6" s="268"/>
      <c r="AA6" s="29"/>
      <c r="AB6" s="39"/>
      <c r="AC6" s="39"/>
      <c r="AD6" s="39"/>
      <c r="AE6" s="39"/>
      <c r="AF6" s="39"/>
      <c r="AG6" s="39"/>
      <c r="AH6" s="39"/>
      <c r="AI6" s="39"/>
      <c r="AJ6" s="39"/>
      <c r="AK6" s="39"/>
      <c r="AL6" s="39"/>
      <c r="AM6" s="39"/>
      <c r="AN6" s="27" t="s">
        <v>66</v>
      </c>
      <c r="AO6" s="27" t="s">
        <v>67</v>
      </c>
      <c r="AP6" s="27" t="s">
        <v>66</v>
      </c>
      <c r="AQ6" s="156"/>
      <c r="AR6" s="27" t="s">
        <v>69</v>
      </c>
      <c r="AS6" s="214" t="s">
        <v>85</v>
      </c>
      <c r="AT6" s="27"/>
      <c r="AU6" s="214"/>
      <c r="AV6" s="224"/>
      <c r="AW6" s="224"/>
      <c r="AX6" s="223"/>
    </row>
    <row r="7" s="118" customFormat="1" ht="27" customHeight="1" spans="1:50">
      <c r="A7" s="142"/>
      <c r="B7" s="37">
        <f>SUM(B8:B12)</f>
        <v>24</v>
      </c>
      <c r="C7" s="38" t="s">
        <v>55</v>
      </c>
      <c r="D7" s="37">
        <f t="shared" ref="D7:K7" si="0">SUM(D8:D12)</f>
        <v>24</v>
      </c>
      <c r="E7" s="37">
        <f t="shared" si="0"/>
        <v>342020</v>
      </c>
      <c r="F7" s="144"/>
      <c r="G7" s="144"/>
      <c r="H7" s="37">
        <f t="shared" si="0"/>
        <v>2359378</v>
      </c>
      <c r="I7" s="37">
        <f t="shared" si="0"/>
        <v>720382</v>
      </c>
      <c r="J7" s="37">
        <f t="shared" si="0"/>
        <v>373477</v>
      </c>
      <c r="K7" s="37">
        <f t="shared" si="0"/>
        <v>311711</v>
      </c>
      <c r="L7" s="174">
        <f t="shared" ref="L7:L19" si="1">K7/J7</f>
        <v>0.834618999295807</v>
      </c>
      <c r="M7" s="37">
        <f t="shared" ref="M7:O7" si="2">SUM(M8:M12)</f>
        <v>255815</v>
      </c>
      <c r="N7" s="37">
        <f t="shared" si="2"/>
        <v>23</v>
      </c>
      <c r="O7" s="37">
        <f t="shared" si="2"/>
        <v>194769</v>
      </c>
      <c r="P7" s="37">
        <f>J7*0.45</f>
        <v>168064.65</v>
      </c>
      <c r="Q7" s="175">
        <f t="shared" ref="Q7:Q12" si="3">K7-P7</f>
        <v>143646.35</v>
      </c>
      <c r="R7" s="39"/>
      <c r="S7" s="37">
        <f>SUM(S8:S12)</f>
        <v>24</v>
      </c>
      <c r="T7" s="37">
        <f>SUM(T8:T12)</f>
        <v>4901</v>
      </c>
      <c r="U7" s="37">
        <f>SUM(U8:U12)</f>
        <v>4719</v>
      </c>
      <c r="V7" s="195">
        <f t="shared" ref="V7:V13" si="4">U7/T7</f>
        <v>0.962864721485411</v>
      </c>
      <c r="W7" s="142"/>
      <c r="X7" s="142"/>
      <c r="Y7" s="142"/>
      <c r="Z7" s="142"/>
      <c r="AA7" s="37">
        <f t="shared" ref="AA7:AJ7" si="5">SUM(AA8:AA12)</f>
        <v>373477</v>
      </c>
      <c r="AB7" s="37">
        <f t="shared" si="5"/>
        <v>90000</v>
      </c>
      <c r="AC7" s="37">
        <f t="shared" si="5"/>
        <v>68070</v>
      </c>
      <c r="AD7" s="37">
        <f t="shared" si="5"/>
        <v>5000</v>
      </c>
      <c r="AE7" s="37">
        <f t="shared" si="5"/>
        <v>0</v>
      </c>
      <c r="AF7" s="37">
        <f t="shared" si="5"/>
        <v>0</v>
      </c>
      <c r="AG7" s="37">
        <f t="shared" si="5"/>
        <v>50000</v>
      </c>
      <c r="AH7" s="37">
        <f t="shared" si="5"/>
        <v>457</v>
      </c>
      <c r="AI7" s="37">
        <f t="shared" si="5"/>
        <v>159950</v>
      </c>
      <c r="AJ7" s="37">
        <f t="shared" si="5"/>
        <v>0</v>
      </c>
      <c r="AK7" s="37"/>
      <c r="AL7" s="39"/>
      <c r="AM7" s="39"/>
      <c r="AN7" s="156"/>
      <c r="AO7" s="156"/>
      <c r="AP7" s="156"/>
      <c r="AQ7" s="156"/>
      <c r="AR7" s="156"/>
      <c r="AS7" s="215"/>
      <c r="AT7" s="215"/>
      <c r="AU7" s="215"/>
      <c r="AV7" s="215"/>
      <c r="AW7" s="215"/>
      <c r="AX7" s="225"/>
    </row>
    <row r="8" s="118" customFormat="1" ht="27" customHeight="1" spans="1:50">
      <c r="A8" s="142"/>
      <c r="B8" s="37">
        <f>B14+B15+B16</f>
        <v>3</v>
      </c>
      <c r="C8" s="38" t="s">
        <v>86</v>
      </c>
      <c r="D8" s="37">
        <f>D14+D15+D16</f>
        <v>3</v>
      </c>
      <c r="E8" s="37">
        <f>E14+E15+E16</f>
        <v>132386</v>
      </c>
      <c r="F8" s="144"/>
      <c r="G8" s="144"/>
      <c r="H8" s="37">
        <f t="shared" ref="H8:K8" si="6">H14+H15+H16</f>
        <v>897401</v>
      </c>
      <c r="I8" s="37">
        <f t="shared" si="6"/>
        <v>280100</v>
      </c>
      <c r="J8" s="37">
        <f t="shared" si="6"/>
        <v>132386</v>
      </c>
      <c r="K8" s="37">
        <f t="shared" si="6"/>
        <v>93100</v>
      </c>
      <c r="L8" s="174">
        <f t="shared" si="1"/>
        <v>0.703246566857523</v>
      </c>
      <c r="M8" s="37">
        <f t="shared" ref="M8:O8" si="7">M14+M15+M16</f>
        <v>69670</v>
      </c>
      <c r="N8" s="37">
        <f t="shared" si="7"/>
        <v>2</v>
      </c>
      <c r="O8" s="37">
        <f t="shared" si="7"/>
        <v>75600</v>
      </c>
      <c r="P8" s="37">
        <f t="shared" ref="P7:P12" si="8">J8*0.45</f>
        <v>59573.7</v>
      </c>
      <c r="Q8" s="175">
        <f t="shared" si="3"/>
        <v>33526.3</v>
      </c>
      <c r="R8" s="39"/>
      <c r="S8" s="37">
        <f>S14+S15+S16</f>
        <v>3</v>
      </c>
      <c r="T8" s="37">
        <f>T14+T15+T16</f>
        <v>3290</v>
      </c>
      <c r="U8" s="37">
        <f>U14+U15+U16</f>
        <v>3233</v>
      </c>
      <c r="V8" s="195">
        <f t="shared" si="4"/>
        <v>0.982674772036474</v>
      </c>
      <c r="W8" s="142"/>
      <c r="X8" s="142"/>
      <c r="Y8" s="142"/>
      <c r="Z8" s="142"/>
      <c r="AA8" s="37">
        <f t="shared" ref="AA8:AJ8" si="9">AA14+AA15+AA16</f>
        <v>132386</v>
      </c>
      <c r="AB8" s="37">
        <f t="shared" si="9"/>
        <v>60000</v>
      </c>
      <c r="AC8" s="37">
        <f t="shared" si="9"/>
        <v>68070</v>
      </c>
      <c r="AD8" s="37">
        <f t="shared" si="9"/>
        <v>0</v>
      </c>
      <c r="AE8" s="37">
        <f t="shared" si="9"/>
        <v>0</v>
      </c>
      <c r="AF8" s="37">
        <f t="shared" si="9"/>
        <v>0</v>
      </c>
      <c r="AG8" s="37">
        <f t="shared" si="9"/>
        <v>0</v>
      </c>
      <c r="AH8" s="37">
        <f t="shared" si="9"/>
        <v>0</v>
      </c>
      <c r="AI8" s="37">
        <f t="shared" si="9"/>
        <v>4316</v>
      </c>
      <c r="AJ8" s="37">
        <f t="shared" si="9"/>
        <v>0</v>
      </c>
      <c r="AK8" s="37"/>
      <c r="AL8" s="39"/>
      <c r="AM8" s="39"/>
      <c r="AN8" s="156"/>
      <c r="AO8" s="156"/>
      <c r="AP8" s="156"/>
      <c r="AQ8" s="156"/>
      <c r="AR8" s="156"/>
      <c r="AS8" s="215"/>
      <c r="AT8" s="215"/>
      <c r="AU8" s="215"/>
      <c r="AV8" s="215"/>
      <c r="AW8" s="215"/>
      <c r="AX8" s="225"/>
    </row>
    <row r="9" s="118" customFormat="1" ht="27" customHeight="1" spans="1:50">
      <c r="A9" s="142"/>
      <c r="B9" s="37">
        <f>B18+B19+B20+B21</f>
        <v>4</v>
      </c>
      <c r="C9" s="38" t="s">
        <v>87</v>
      </c>
      <c r="D9" s="37">
        <f>D18+D19+D20+D21</f>
        <v>4</v>
      </c>
      <c r="E9" s="37">
        <f>E18+E19+E20+E21</f>
        <v>74000</v>
      </c>
      <c r="F9" s="288"/>
      <c r="G9" s="144"/>
      <c r="H9" s="37">
        <f t="shared" ref="H9:K9" si="10">H18+H19+H20+H21</f>
        <v>398700</v>
      </c>
      <c r="I9" s="37">
        <f t="shared" si="10"/>
        <v>72000</v>
      </c>
      <c r="J9" s="37">
        <f t="shared" si="10"/>
        <v>74000</v>
      </c>
      <c r="K9" s="37">
        <f t="shared" si="10"/>
        <v>68616</v>
      </c>
      <c r="L9" s="174">
        <f t="shared" si="1"/>
        <v>0.927243243243243</v>
      </c>
      <c r="M9" s="37">
        <f t="shared" ref="M9:O9" si="11">M18+M19+M20+M21</f>
        <v>73000</v>
      </c>
      <c r="N9" s="37">
        <f t="shared" si="11"/>
        <v>4</v>
      </c>
      <c r="O9" s="37">
        <f t="shared" si="11"/>
        <v>28984</v>
      </c>
      <c r="P9" s="37">
        <f t="shared" si="8"/>
        <v>33300</v>
      </c>
      <c r="Q9" s="175">
        <f t="shared" si="3"/>
        <v>35316</v>
      </c>
      <c r="R9" s="39"/>
      <c r="S9" s="37">
        <f>S18+S19+S20+S21</f>
        <v>4</v>
      </c>
      <c r="T9" s="37">
        <f>T18+T19+T20+T21</f>
        <v>422</v>
      </c>
      <c r="U9" s="37">
        <f>U18+U19+U20+U21</f>
        <v>387</v>
      </c>
      <c r="V9" s="195">
        <f t="shared" si="4"/>
        <v>0.917061611374408</v>
      </c>
      <c r="W9" s="142"/>
      <c r="X9" s="142"/>
      <c r="Y9" s="142"/>
      <c r="Z9" s="142"/>
      <c r="AA9" s="37">
        <f t="shared" ref="AA9:AJ9" si="12">AA18+AA19+AA20+AA21</f>
        <v>74000</v>
      </c>
      <c r="AB9" s="37">
        <f t="shared" si="12"/>
        <v>0</v>
      </c>
      <c r="AC9" s="37">
        <f t="shared" si="12"/>
        <v>0</v>
      </c>
      <c r="AD9" s="37">
        <f t="shared" si="12"/>
        <v>0</v>
      </c>
      <c r="AE9" s="37">
        <f t="shared" si="12"/>
        <v>0</v>
      </c>
      <c r="AF9" s="37">
        <f t="shared" si="12"/>
        <v>0</v>
      </c>
      <c r="AG9" s="37">
        <f t="shared" si="12"/>
        <v>20000</v>
      </c>
      <c r="AH9" s="37">
        <f t="shared" si="12"/>
        <v>0</v>
      </c>
      <c r="AI9" s="37">
        <f t="shared" si="12"/>
        <v>54000</v>
      </c>
      <c r="AJ9" s="37">
        <f t="shared" si="12"/>
        <v>0</v>
      </c>
      <c r="AK9" s="37"/>
      <c r="AL9" s="39"/>
      <c r="AM9" s="39"/>
      <c r="AN9" s="156"/>
      <c r="AO9" s="156"/>
      <c r="AP9" s="156"/>
      <c r="AQ9" s="156"/>
      <c r="AR9" s="156"/>
      <c r="AS9" s="215"/>
      <c r="AT9" s="215"/>
      <c r="AU9" s="215"/>
      <c r="AV9" s="215"/>
      <c r="AW9" s="215"/>
      <c r="AX9" s="225"/>
    </row>
    <row r="10" s="118" customFormat="1" ht="27" customHeight="1" spans="1:50">
      <c r="A10" s="142"/>
      <c r="B10" s="37">
        <f>B23+B24+B25+B26+B27+B28+B29+B30+B31+B32+B33</f>
        <v>11</v>
      </c>
      <c r="C10" s="38" t="s">
        <v>88</v>
      </c>
      <c r="D10" s="37">
        <f>D23+D24+D25+D26+D27+D28+D29+D30+D31+D32+D33</f>
        <v>11</v>
      </c>
      <c r="E10" s="37">
        <f>E23+E24+E25+E26+E27+E28+E29+E30+E31+E32+E33</f>
        <v>97995</v>
      </c>
      <c r="F10" s="144"/>
      <c r="G10" s="144"/>
      <c r="H10" s="37">
        <f t="shared" ref="H10:K10" si="13">H23+H24+H25+H26+H27+H28+H29+H30+H31+H32+H33</f>
        <v>746981</v>
      </c>
      <c r="I10" s="37">
        <f t="shared" si="13"/>
        <v>97282</v>
      </c>
      <c r="J10" s="37">
        <f t="shared" si="13"/>
        <v>125995</v>
      </c>
      <c r="K10" s="37">
        <f t="shared" si="13"/>
        <v>108850</v>
      </c>
      <c r="L10" s="174">
        <f t="shared" si="1"/>
        <v>0.863923171554427</v>
      </c>
      <c r="M10" s="37">
        <f t="shared" ref="M10:O10" si="14">M23+M24+M25+M26+M27+M28+M29+M30+M31+M32+M33</f>
        <v>69500</v>
      </c>
      <c r="N10" s="37">
        <f t="shared" si="14"/>
        <v>11</v>
      </c>
      <c r="O10" s="37">
        <f t="shared" si="14"/>
        <v>65828</v>
      </c>
      <c r="P10" s="37">
        <f t="shared" si="8"/>
        <v>56697.75</v>
      </c>
      <c r="Q10" s="175">
        <f t="shared" si="3"/>
        <v>52152.25</v>
      </c>
      <c r="R10" s="39"/>
      <c r="S10" s="37">
        <f t="shared" ref="S10:U10" si="15">S23+S24+S25+S26+S27+S28+S29+S30+S31+S32+S33</f>
        <v>11</v>
      </c>
      <c r="T10" s="37">
        <f t="shared" si="15"/>
        <v>650</v>
      </c>
      <c r="U10" s="37">
        <f t="shared" si="15"/>
        <v>580</v>
      </c>
      <c r="V10" s="195">
        <f t="shared" si="4"/>
        <v>0.892307692307692</v>
      </c>
      <c r="W10" s="142"/>
      <c r="X10" s="142"/>
      <c r="Y10" s="142"/>
      <c r="Z10" s="142"/>
      <c r="AA10" s="37">
        <f t="shared" ref="AA10:AJ10" si="16">AA23+AA24+AA25+AA26+AA27+AA28+AA29+AA30+AA31+AA32+AA33</f>
        <v>125995</v>
      </c>
      <c r="AB10" s="37">
        <f t="shared" si="16"/>
        <v>30000</v>
      </c>
      <c r="AC10" s="37">
        <f t="shared" si="16"/>
        <v>0</v>
      </c>
      <c r="AD10" s="37">
        <f t="shared" si="16"/>
        <v>0</v>
      </c>
      <c r="AE10" s="37">
        <f t="shared" si="16"/>
        <v>0</v>
      </c>
      <c r="AF10" s="37">
        <f t="shared" si="16"/>
        <v>0</v>
      </c>
      <c r="AG10" s="37">
        <f t="shared" si="16"/>
        <v>26000</v>
      </c>
      <c r="AH10" s="37">
        <f t="shared" si="16"/>
        <v>0</v>
      </c>
      <c r="AI10" s="37">
        <f t="shared" si="16"/>
        <v>69995</v>
      </c>
      <c r="AJ10" s="37">
        <f t="shared" si="16"/>
        <v>0</v>
      </c>
      <c r="AK10" s="37"/>
      <c r="AL10" s="39"/>
      <c r="AM10" s="39"/>
      <c r="AN10" s="156"/>
      <c r="AO10" s="156"/>
      <c r="AP10" s="156"/>
      <c r="AQ10" s="156"/>
      <c r="AR10" s="156"/>
      <c r="AS10" s="215"/>
      <c r="AT10" s="215"/>
      <c r="AU10" s="215"/>
      <c r="AV10" s="215"/>
      <c r="AW10" s="215"/>
      <c r="AX10" s="225"/>
    </row>
    <row r="11" s="118" customFormat="1" ht="27" customHeight="1" spans="1:50">
      <c r="A11" s="142"/>
      <c r="B11" s="37">
        <f>B35+B36+B37+B38+B39</f>
        <v>5</v>
      </c>
      <c r="C11" s="38" t="s">
        <v>89</v>
      </c>
      <c r="D11" s="37">
        <f>D35+D36+D37+D38+D39</f>
        <v>5</v>
      </c>
      <c r="E11" s="37">
        <f>E35+E36+E37+E38+E39</f>
        <v>33639</v>
      </c>
      <c r="F11" s="144"/>
      <c r="G11" s="144"/>
      <c r="H11" s="37">
        <f t="shared" ref="H11:K11" si="17">H35+H36+H37+H38+H39</f>
        <v>303296</v>
      </c>
      <c r="I11" s="37">
        <f t="shared" si="17"/>
        <v>266000</v>
      </c>
      <c r="J11" s="37">
        <f t="shared" si="17"/>
        <v>33096</v>
      </c>
      <c r="K11" s="37">
        <f t="shared" si="17"/>
        <v>33145</v>
      </c>
      <c r="L11" s="174">
        <f t="shared" si="1"/>
        <v>1.00148054145516</v>
      </c>
      <c r="M11" s="37">
        <f t="shared" ref="M11:O11" si="18">M35+M36+M37+M38+M39</f>
        <v>35645</v>
      </c>
      <c r="N11" s="37">
        <f t="shared" si="18"/>
        <v>5</v>
      </c>
      <c r="O11" s="37">
        <f t="shared" si="18"/>
        <v>21294</v>
      </c>
      <c r="P11" s="37">
        <f t="shared" si="8"/>
        <v>14893.2</v>
      </c>
      <c r="Q11" s="175">
        <f t="shared" si="3"/>
        <v>18251.8</v>
      </c>
      <c r="R11" s="39"/>
      <c r="S11" s="37">
        <f>S35+S36+S37+S38+S39</f>
        <v>5</v>
      </c>
      <c r="T11" s="37">
        <f>T35+T36+T37+T38+T39</f>
        <v>496</v>
      </c>
      <c r="U11" s="37">
        <f>U35+U36+U37+U38+U39</f>
        <v>476</v>
      </c>
      <c r="V11" s="195">
        <f t="shared" si="4"/>
        <v>0.959677419354839</v>
      </c>
      <c r="W11" s="142"/>
      <c r="X11" s="142"/>
      <c r="Y11" s="142"/>
      <c r="Z11" s="142"/>
      <c r="AA11" s="37">
        <f t="shared" ref="AA11:AJ11" si="19">AA35+AA36+AA37+AA38+AA39</f>
        <v>33096</v>
      </c>
      <c r="AB11" s="37">
        <f t="shared" si="19"/>
        <v>0</v>
      </c>
      <c r="AC11" s="37">
        <f t="shared" si="19"/>
        <v>0</v>
      </c>
      <c r="AD11" s="37">
        <f t="shared" si="19"/>
        <v>1000</v>
      </c>
      <c r="AE11" s="37">
        <f t="shared" si="19"/>
        <v>0</v>
      </c>
      <c r="AF11" s="37">
        <f t="shared" si="19"/>
        <v>0</v>
      </c>
      <c r="AG11" s="37">
        <f t="shared" si="19"/>
        <v>0</v>
      </c>
      <c r="AH11" s="37">
        <f t="shared" si="19"/>
        <v>457</v>
      </c>
      <c r="AI11" s="37">
        <f t="shared" si="19"/>
        <v>31639</v>
      </c>
      <c r="AJ11" s="37">
        <f t="shared" si="19"/>
        <v>0</v>
      </c>
      <c r="AK11" s="37"/>
      <c r="AL11" s="39"/>
      <c r="AM11" s="39"/>
      <c r="AN11" s="156"/>
      <c r="AO11" s="156"/>
      <c r="AP11" s="156"/>
      <c r="AQ11" s="156"/>
      <c r="AR11" s="156"/>
      <c r="AS11" s="215"/>
      <c r="AT11" s="215"/>
      <c r="AU11" s="215"/>
      <c r="AV11" s="215"/>
      <c r="AW11" s="215"/>
      <c r="AX11" s="225"/>
    </row>
    <row r="12" s="118" customFormat="1" ht="27" customHeight="1" spans="1:50">
      <c r="A12" s="142"/>
      <c r="B12" s="37">
        <f>B41</f>
        <v>1</v>
      </c>
      <c r="C12" s="38" t="s">
        <v>90</v>
      </c>
      <c r="D12" s="37">
        <f>D41</f>
        <v>1</v>
      </c>
      <c r="E12" s="37">
        <f>E41</f>
        <v>4000</v>
      </c>
      <c r="F12" s="144"/>
      <c r="G12" s="144"/>
      <c r="H12" s="37">
        <f t="shared" ref="H12:K12" si="20">H41</f>
        <v>13000</v>
      </c>
      <c r="I12" s="37">
        <f t="shared" si="20"/>
        <v>5000</v>
      </c>
      <c r="J12" s="37">
        <f t="shared" si="20"/>
        <v>8000</v>
      </c>
      <c r="K12" s="37">
        <f t="shared" si="20"/>
        <v>8000</v>
      </c>
      <c r="L12" s="174">
        <f t="shared" si="1"/>
        <v>1</v>
      </c>
      <c r="M12" s="37">
        <f t="shared" ref="M12:O12" si="21">M41</f>
        <v>8000</v>
      </c>
      <c r="N12" s="37">
        <f t="shared" si="21"/>
        <v>1</v>
      </c>
      <c r="O12" s="37">
        <f t="shared" si="21"/>
        <v>3063</v>
      </c>
      <c r="P12" s="37">
        <f t="shared" si="8"/>
        <v>3600</v>
      </c>
      <c r="Q12" s="175">
        <f t="shared" si="3"/>
        <v>4400</v>
      </c>
      <c r="R12" s="39"/>
      <c r="S12" s="37">
        <f>S41</f>
        <v>1</v>
      </c>
      <c r="T12" s="37">
        <f>T41</f>
        <v>43</v>
      </c>
      <c r="U12" s="37">
        <f>U41</f>
        <v>43</v>
      </c>
      <c r="V12" s="195">
        <f t="shared" si="4"/>
        <v>1</v>
      </c>
      <c r="W12" s="142"/>
      <c r="X12" s="142"/>
      <c r="Y12" s="142"/>
      <c r="Z12" s="142"/>
      <c r="AA12" s="37">
        <f t="shared" ref="AA12:AJ12" si="22">AA41</f>
        <v>8000</v>
      </c>
      <c r="AB12" s="37">
        <f t="shared" si="22"/>
        <v>0</v>
      </c>
      <c r="AC12" s="37">
        <f t="shared" si="22"/>
        <v>0</v>
      </c>
      <c r="AD12" s="37">
        <f t="shared" si="22"/>
        <v>4000</v>
      </c>
      <c r="AE12" s="37">
        <f t="shared" si="22"/>
        <v>0</v>
      </c>
      <c r="AF12" s="37">
        <f t="shared" si="22"/>
        <v>0</v>
      </c>
      <c r="AG12" s="37">
        <f t="shared" si="22"/>
        <v>4000</v>
      </c>
      <c r="AH12" s="37">
        <f t="shared" si="22"/>
        <v>0</v>
      </c>
      <c r="AI12" s="37">
        <f t="shared" si="22"/>
        <v>0</v>
      </c>
      <c r="AJ12" s="37">
        <f t="shared" si="22"/>
        <v>0</v>
      </c>
      <c r="AK12" s="37"/>
      <c r="AL12" s="39"/>
      <c r="AM12" s="39"/>
      <c r="AN12" s="156"/>
      <c r="AO12" s="156"/>
      <c r="AP12" s="156"/>
      <c r="AQ12" s="156"/>
      <c r="AR12" s="156"/>
      <c r="AS12" s="215"/>
      <c r="AT12" s="215"/>
      <c r="AU12" s="215"/>
      <c r="AV12" s="215"/>
      <c r="AW12" s="215"/>
      <c r="AX12" s="225"/>
    </row>
    <row r="13" s="280" customFormat="1" ht="42" customHeight="1" spans="1:50">
      <c r="A13" s="145" t="s">
        <v>91</v>
      </c>
      <c r="B13" s="37">
        <f>B14+B15+B16</f>
        <v>3</v>
      </c>
      <c r="C13" s="38" t="s">
        <v>86</v>
      </c>
      <c r="D13" s="37">
        <f t="shared" ref="D13:K13" si="23">D14+D15+D16</f>
        <v>3</v>
      </c>
      <c r="E13" s="37">
        <f t="shared" si="23"/>
        <v>132386</v>
      </c>
      <c r="F13" s="144"/>
      <c r="G13" s="144"/>
      <c r="H13" s="37">
        <f t="shared" si="23"/>
        <v>897401</v>
      </c>
      <c r="I13" s="37">
        <f t="shared" si="23"/>
        <v>280100</v>
      </c>
      <c r="J13" s="37">
        <f t="shared" si="23"/>
        <v>132386</v>
      </c>
      <c r="K13" s="37">
        <f t="shared" si="23"/>
        <v>93100</v>
      </c>
      <c r="L13" s="180">
        <f t="shared" si="1"/>
        <v>0.703246566857523</v>
      </c>
      <c r="M13" s="37">
        <f>M14+M15+M16</f>
        <v>69670</v>
      </c>
      <c r="N13" s="37"/>
      <c r="O13" s="37"/>
      <c r="P13" s="37"/>
      <c r="Q13" s="37"/>
      <c r="R13" s="39"/>
      <c r="S13" s="37">
        <f>S14+S15+S16</f>
        <v>3</v>
      </c>
      <c r="T13" s="37">
        <f>T14+T15+T16</f>
        <v>3290</v>
      </c>
      <c r="U13" s="37">
        <f>U14+U15+U16</f>
        <v>3233</v>
      </c>
      <c r="V13" s="195">
        <f t="shared" si="4"/>
        <v>0.982674772036474</v>
      </c>
      <c r="W13" s="142"/>
      <c r="X13" s="142"/>
      <c r="Y13" s="142"/>
      <c r="Z13" s="142"/>
      <c r="AA13" s="37">
        <f t="shared" ref="AA13:AJ13" si="24">AA14+AA15+AA16</f>
        <v>132386</v>
      </c>
      <c r="AB13" s="37">
        <f t="shared" si="24"/>
        <v>60000</v>
      </c>
      <c r="AC13" s="37">
        <f t="shared" si="24"/>
        <v>68070</v>
      </c>
      <c r="AD13" s="37">
        <f t="shared" si="24"/>
        <v>0</v>
      </c>
      <c r="AE13" s="37">
        <f t="shared" si="24"/>
        <v>0</v>
      </c>
      <c r="AF13" s="37">
        <f t="shared" si="24"/>
        <v>0</v>
      </c>
      <c r="AG13" s="37">
        <f t="shared" si="24"/>
        <v>0</v>
      </c>
      <c r="AH13" s="37">
        <f t="shared" si="24"/>
        <v>0</v>
      </c>
      <c r="AI13" s="37">
        <f t="shared" si="24"/>
        <v>4316</v>
      </c>
      <c r="AJ13" s="37">
        <f t="shared" si="24"/>
        <v>0</v>
      </c>
      <c r="AK13" s="37"/>
      <c r="AL13" s="39"/>
      <c r="AM13" s="39"/>
      <c r="AN13" s="156"/>
      <c r="AO13" s="156"/>
      <c r="AP13" s="156"/>
      <c r="AQ13" s="156"/>
      <c r="AR13" s="156"/>
      <c r="AS13" s="215"/>
      <c r="AT13" s="215"/>
      <c r="AU13" s="215"/>
      <c r="AV13" s="215"/>
      <c r="AW13" s="215"/>
      <c r="AX13" s="225"/>
    </row>
    <row r="14" s="281" customFormat="1" ht="42" customHeight="1" spans="1:50">
      <c r="A14" s="149">
        <f>续建!A16</f>
        <v>1</v>
      </c>
      <c r="B14" s="149">
        <f>续建!B16</f>
        <v>1</v>
      </c>
      <c r="C14" s="149" t="str">
        <f>续建!C16</f>
        <v>州直属</v>
      </c>
      <c r="D14" s="149">
        <f>续建!D16</f>
        <v>1</v>
      </c>
      <c r="E14" s="149">
        <f>续建!E16</f>
        <v>60000</v>
      </c>
      <c r="F14" s="150" t="str">
        <f>续建!F16</f>
        <v>阿合奇水利枢纽工程</v>
      </c>
      <c r="G14" s="150" t="str">
        <f>续建!G16</f>
        <v>总库容7.73亿立方米，电站装机10万千瓦</v>
      </c>
      <c r="H14" s="149">
        <f>续建!H16</f>
        <v>430149</v>
      </c>
      <c r="I14" s="149">
        <f>续建!I16</f>
        <v>8000</v>
      </c>
      <c r="J14" s="149">
        <f>续建!J16</f>
        <v>60000</v>
      </c>
      <c r="K14" s="149">
        <f>续建!Y16</f>
        <v>13900</v>
      </c>
      <c r="L14" s="178">
        <f>续建!Z16</f>
        <v>0.231666666666667</v>
      </c>
      <c r="M14" s="149">
        <f>续建!AA16</f>
        <v>0</v>
      </c>
      <c r="N14" s="149">
        <f>续建!AB16</f>
        <v>0</v>
      </c>
      <c r="O14" s="149">
        <f>续建!AC16</f>
        <v>0</v>
      </c>
      <c r="P14" s="149">
        <f>续建!AE16</f>
        <v>45000</v>
      </c>
      <c r="Q14" s="149">
        <f>续建!AF16</f>
        <v>-31100</v>
      </c>
      <c r="R14" s="179">
        <f>续建!AG16</f>
        <v>44632</v>
      </c>
      <c r="S14" s="149">
        <f>续建!AH16</f>
        <v>1</v>
      </c>
      <c r="T14" s="149">
        <f>续建!AJ16</f>
        <v>30</v>
      </c>
      <c r="U14" s="149">
        <f>续建!AK16</f>
        <v>23</v>
      </c>
      <c r="V14" s="178">
        <f>续建!AL16</f>
        <v>0.766666666666667</v>
      </c>
      <c r="W14" s="149" t="str">
        <f>续建!AM16</f>
        <v>初设报告于2022年9月21日获水利部批复文件。“代建标”和“监理标”已于9月14日开标，土建三标9月26日开标</v>
      </c>
      <c r="X14" s="149" t="str">
        <f>续建!AP16</f>
        <v>受本地疫情管控影响，参建单位人员、物资进场困难</v>
      </c>
      <c r="Y14" s="149">
        <f>续建!AQ16</f>
        <v>0</v>
      </c>
      <c r="Z14" s="149">
        <f>续建!AR16</f>
        <v>0</v>
      </c>
      <c r="AA14" s="149">
        <f>续建!AS16</f>
        <v>60000</v>
      </c>
      <c r="AB14" s="149">
        <f>续建!AT16</f>
        <v>60000</v>
      </c>
      <c r="AC14" s="149">
        <f>续建!AU16</f>
        <v>0</v>
      </c>
      <c r="AD14" s="149">
        <f>续建!AV16</f>
        <v>0</v>
      </c>
      <c r="AE14" s="149">
        <f>续建!AW16</f>
        <v>0</v>
      </c>
      <c r="AF14" s="149">
        <f>续建!AX16</f>
        <v>0</v>
      </c>
      <c r="AG14" s="149">
        <f>续建!AY16</f>
        <v>0</v>
      </c>
      <c r="AH14" s="149">
        <f>续建!AZ16</f>
        <v>0</v>
      </c>
      <c r="AI14" s="149">
        <f>续建!BA16</f>
        <v>0</v>
      </c>
      <c r="AJ14" s="149">
        <f>续建!BB16</f>
        <v>0</v>
      </c>
      <c r="AK14" s="203" t="s">
        <v>2168</v>
      </c>
      <c r="AL14" s="149" t="str">
        <f>续建!BC16</f>
        <v>水利专班</v>
      </c>
      <c r="AM14" s="149" t="str">
        <f>续建!BD16</f>
        <v>州水利局</v>
      </c>
      <c r="AN14" s="149" t="str">
        <f>续建!BE16</f>
        <v>邹健</v>
      </c>
      <c r="AO14" s="149" t="str">
        <f>续建!BF16</f>
        <v>阿合奇县</v>
      </c>
      <c r="AP14" s="149" t="str">
        <f>续建!BG16</f>
        <v>顾守荣</v>
      </c>
      <c r="AQ14" s="149" t="str">
        <f>续建!BH16</f>
        <v>州水投</v>
      </c>
      <c r="AR14" s="149" t="str">
        <f>续建!BI16</f>
        <v>赵龙</v>
      </c>
      <c r="AS14" s="149">
        <f>续建!BJ16</f>
        <v>18809089511</v>
      </c>
      <c r="AT14" s="149">
        <f>续建!BK16</f>
        <v>0</v>
      </c>
      <c r="AU14" s="149">
        <f>续建!BL16</f>
        <v>0</v>
      </c>
      <c r="AV14" s="149">
        <f>续建!BM16</f>
        <v>0</v>
      </c>
      <c r="AW14" s="149">
        <f>续建!BN16</f>
        <v>0</v>
      </c>
      <c r="AX14" s="229" t="s">
        <v>2169</v>
      </c>
    </row>
    <row r="15" s="281" customFormat="1" ht="64" customHeight="1" spans="1:51">
      <c r="A15" s="149">
        <v>2</v>
      </c>
      <c r="B15" s="149">
        <f>续建!B26</f>
        <v>1</v>
      </c>
      <c r="C15" s="149" t="str">
        <f>续建!C26</f>
        <v>州直属</v>
      </c>
      <c r="D15" s="149">
        <f>续建!D26</f>
        <v>1</v>
      </c>
      <c r="E15" s="149">
        <f>续建!E26</f>
        <v>68070</v>
      </c>
      <c r="F15" s="150" t="str">
        <f>续建!F26</f>
        <v>G219线阿合奇县至八盘水磨公路项目</v>
      </c>
      <c r="G15" s="150" t="str">
        <f>续建!G26</f>
        <v>建设二级公路254.8公里</v>
      </c>
      <c r="H15" s="149">
        <f>续建!H26</f>
        <v>450000</v>
      </c>
      <c r="I15" s="149">
        <f>续建!I26</f>
        <v>261032</v>
      </c>
      <c r="J15" s="149">
        <f>续建!J26</f>
        <v>68070</v>
      </c>
      <c r="K15" s="149">
        <f>续建!Y26</f>
        <v>75000</v>
      </c>
      <c r="L15" s="178">
        <f>续建!Z26</f>
        <v>1.10180696342001</v>
      </c>
      <c r="M15" s="149">
        <f>续建!AA26</f>
        <v>68070</v>
      </c>
      <c r="N15" s="149">
        <f>续建!AB26</f>
        <v>1</v>
      </c>
      <c r="O15" s="149">
        <f>续建!AC26</f>
        <v>74600</v>
      </c>
      <c r="P15" s="149">
        <f>续建!AE26</f>
        <v>51052.5</v>
      </c>
      <c r="Q15" s="149">
        <f>续建!AF26</f>
        <v>23947.5</v>
      </c>
      <c r="R15" s="179">
        <f>续建!AG26</f>
        <v>44614</v>
      </c>
      <c r="S15" s="149">
        <f>续建!AH26</f>
        <v>1</v>
      </c>
      <c r="T15" s="149">
        <f>续建!AJ26</f>
        <v>3100</v>
      </c>
      <c r="U15" s="149">
        <f>续建!AK26</f>
        <v>3100</v>
      </c>
      <c r="V15" s="149">
        <f>续建!AL26</f>
        <v>1</v>
      </c>
      <c r="W15" s="149">
        <f>续建!AM26</f>
        <v>0</v>
      </c>
      <c r="X15" s="149" t="str">
        <f>续建!AP26</f>
        <v>物资供应现阶段供应正常，水泥，坡形护栏等需要经过阿图什市和阿合奇县高速口，后期可能需要协调</v>
      </c>
      <c r="Y15" s="149">
        <f>续建!AQ26</f>
        <v>0</v>
      </c>
      <c r="Z15" s="149">
        <f>续建!AR26</f>
        <v>0</v>
      </c>
      <c r="AA15" s="149">
        <f>续建!AS26</f>
        <v>68070</v>
      </c>
      <c r="AB15" s="149">
        <f>续建!AT26</f>
        <v>0</v>
      </c>
      <c r="AC15" s="149">
        <f>续建!AU26</f>
        <v>68070</v>
      </c>
      <c r="AD15" s="149">
        <f>续建!AV26</f>
        <v>0</v>
      </c>
      <c r="AE15" s="149">
        <f>续建!AW26</f>
        <v>0</v>
      </c>
      <c r="AF15" s="149">
        <f>续建!AX26</f>
        <v>0</v>
      </c>
      <c r="AG15" s="149">
        <f>续建!AY26</f>
        <v>0</v>
      </c>
      <c r="AH15" s="149">
        <f>续建!AZ26</f>
        <v>0</v>
      </c>
      <c r="AI15" s="149">
        <f>续建!BA26</f>
        <v>0</v>
      </c>
      <c r="AJ15" s="149">
        <f>续建!BB26</f>
        <v>0</v>
      </c>
      <c r="AK15" s="301" t="s">
        <v>2168</v>
      </c>
      <c r="AL15" s="149" t="str">
        <f>续建!BC26</f>
        <v>交通专班</v>
      </c>
      <c r="AM15" s="149" t="str">
        <f>续建!BD26</f>
        <v>州交通运输局</v>
      </c>
      <c r="AN15" s="149" t="str">
        <f>续建!BE26</f>
        <v>吴显俊</v>
      </c>
      <c r="AO15" s="149" t="str">
        <f>续建!BF26</f>
        <v>阿图什市、阿合奇县</v>
      </c>
      <c r="AP15" s="149" t="str">
        <f>续建!BG26</f>
        <v>赵忠、赵斌</v>
      </c>
      <c r="AQ15" s="149" t="str">
        <f>续建!BH26</f>
        <v>州交投</v>
      </c>
      <c r="AR15" s="149" t="str">
        <f>续建!BI26</f>
        <v>孙涛</v>
      </c>
      <c r="AS15" s="149">
        <f>续建!BJ26</f>
        <v>18199709728</v>
      </c>
      <c r="AT15" s="149" t="str">
        <f>续建!BK26</f>
        <v>宋红民（一标）
马军峰（二标）</v>
      </c>
      <c r="AU15" s="149" t="str">
        <f>续建!BL26</f>
        <v>13571073802
18709981888</v>
      </c>
      <c r="AV15" s="149">
        <f>续建!BM26</f>
        <v>0</v>
      </c>
      <c r="AW15" s="149">
        <f>续建!BN26</f>
        <v>0</v>
      </c>
      <c r="AX15" s="226" t="s">
        <v>2169</v>
      </c>
      <c r="AY15" s="118"/>
    </row>
    <row r="16" s="281" customFormat="1" ht="42" customHeight="1" spans="1:51">
      <c r="A16" s="149">
        <v>3</v>
      </c>
      <c r="B16" s="149">
        <f>续建!B58</f>
        <v>1</v>
      </c>
      <c r="C16" s="149" t="str">
        <f>续建!C58</f>
        <v>州直属</v>
      </c>
      <c r="D16" s="149">
        <f>续建!D58</f>
        <v>1</v>
      </c>
      <c r="E16" s="149">
        <f>续建!E58</f>
        <v>4316</v>
      </c>
      <c r="F16" s="150" t="str">
        <f>续建!F58</f>
        <v>国网克州供电公司生产综合用房倒班房建设项目</v>
      </c>
      <c r="G16" s="150" t="str">
        <f>续建!G58</f>
        <v>总建筑面积28828平方米</v>
      </c>
      <c r="H16" s="149">
        <f>续建!H58</f>
        <v>17252</v>
      </c>
      <c r="I16" s="149">
        <f>续建!I58</f>
        <v>11068</v>
      </c>
      <c r="J16" s="149">
        <f>续建!J58</f>
        <v>4316</v>
      </c>
      <c r="K16" s="149">
        <f>续建!Y58</f>
        <v>4200</v>
      </c>
      <c r="L16" s="178">
        <f>续建!Z58</f>
        <v>0.973123262279889</v>
      </c>
      <c r="M16" s="149">
        <f>续建!AA58</f>
        <v>1600</v>
      </c>
      <c r="N16" s="149">
        <f>续建!AB58</f>
        <v>1</v>
      </c>
      <c r="O16" s="149">
        <f>续建!AC58</f>
        <v>1000</v>
      </c>
      <c r="P16" s="149">
        <f>续建!AE58</f>
        <v>3237</v>
      </c>
      <c r="Q16" s="149">
        <f>续建!AF58</f>
        <v>963</v>
      </c>
      <c r="R16" s="179">
        <f>续建!AG58</f>
        <v>44621</v>
      </c>
      <c r="S16" s="149">
        <f>续建!AH58</f>
        <v>1</v>
      </c>
      <c r="T16" s="149">
        <f>续建!AJ58</f>
        <v>160</v>
      </c>
      <c r="U16" s="149">
        <f>续建!AK58</f>
        <v>110</v>
      </c>
      <c r="V16" s="149">
        <f>续建!AL58</f>
        <v>0.6875</v>
      </c>
      <c r="W16" s="149" t="str">
        <f>续建!AM58</f>
        <v>内部装饰装修</v>
      </c>
      <c r="X16" s="149">
        <f>续建!AP58</f>
        <v>0</v>
      </c>
      <c r="Y16" s="149">
        <f>续建!AQ58</f>
        <v>0</v>
      </c>
      <c r="Z16" s="149">
        <f>续建!AR58</f>
        <v>0</v>
      </c>
      <c r="AA16" s="149">
        <f>续建!AS58</f>
        <v>4316</v>
      </c>
      <c r="AB16" s="149">
        <f>续建!AT58</f>
        <v>0</v>
      </c>
      <c r="AC16" s="149">
        <f>续建!AU58</f>
        <v>0</v>
      </c>
      <c r="AD16" s="149">
        <f>续建!AV58</f>
        <v>0</v>
      </c>
      <c r="AE16" s="149">
        <f>续建!AW58</f>
        <v>0</v>
      </c>
      <c r="AF16" s="149">
        <f>续建!AX58</f>
        <v>0</v>
      </c>
      <c r="AG16" s="149">
        <f>续建!AY58</f>
        <v>0</v>
      </c>
      <c r="AH16" s="149">
        <f>续建!AZ58</f>
        <v>0</v>
      </c>
      <c r="AI16" s="149">
        <f>续建!BA58</f>
        <v>4316</v>
      </c>
      <c r="AJ16" s="149">
        <f>续建!BB58</f>
        <v>0</v>
      </c>
      <c r="AK16" s="302" t="s">
        <v>2170</v>
      </c>
      <c r="AL16" s="149" t="str">
        <f>续建!BC58</f>
        <v>住房和城乡建设专班</v>
      </c>
      <c r="AM16" s="149" t="str">
        <f>续建!BD58</f>
        <v>州住建局</v>
      </c>
      <c r="AN16" s="149" t="str">
        <f>续建!BE58</f>
        <v>王海江</v>
      </c>
      <c r="AO16" s="149" t="str">
        <f>续建!BF58</f>
        <v>阿图什市</v>
      </c>
      <c r="AP16" s="149" t="str">
        <f>续建!BG58</f>
        <v>何晓波</v>
      </c>
      <c r="AQ16" s="149" t="str">
        <f>续建!BH58</f>
        <v>国网克州供电公司</v>
      </c>
      <c r="AR16" s="149" t="str">
        <f>续建!BI58</f>
        <v>肖锋</v>
      </c>
      <c r="AS16" s="149">
        <f>续建!BJ58</f>
        <v>13999077099</v>
      </c>
      <c r="AT16" s="149" t="str">
        <f>续建!BK58</f>
        <v>中建建工集团，张大伟</v>
      </c>
      <c r="AU16" s="149">
        <f>续建!BL58</f>
        <v>18690838076</v>
      </c>
      <c r="AV16" s="149">
        <f>续建!BM58</f>
        <v>0</v>
      </c>
      <c r="AW16" s="149">
        <f>续建!BN58</f>
        <v>0</v>
      </c>
      <c r="AX16" s="311"/>
      <c r="AY16" s="312"/>
    </row>
    <row r="17" s="282" customFormat="1" ht="42" customHeight="1" spans="1:50">
      <c r="A17" s="145" t="s">
        <v>166</v>
      </c>
      <c r="B17" s="37">
        <f>B18+B19+B20+B21</f>
        <v>4</v>
      </c>
      <c r="C17" s="38" t="s">
        <v>87</v>
      </c>
      <c r="D17" s="37">
        <f t="shared" ref="D17:K17" si="25">D18+D19+D20+D21</f>
        <v>4</v>
      </c>
      <c r="E17" s="37">
        <f t="shared" si="25"/>
        <v>74000</v>
      </c>
      <c r="F17" s="288"/>
      <c r="G17" s="144"/>
      <c r="H17" s="37">
        <f t="shared" si="25"/>
        <v>398700</v>
      </c>
      <c r="I17" s="37">
        <f t="shared" si="25"/>
        <v>72000</v>
      </c>
      <c r="J17" s="37">
        <f t="shared" si="25"/>
        <v>74000</v>
      </c>
      <c r="K17" s="37">
        <f t="shared" si="25"/>
        <v>68616</v>
      </c>
      <c r="L17" s="180">
        <f>K17/J17</f>
        <v>0.927243243243243</v>
      </c>
      <c r="M17" s="37">
        <f>M18+M19+M20+M21</f>
        <v>73000</v>
      </c>
      <c r="N17" s="37"/>
      <c r="O17" s="37"/>
      <c r="P17" s="37"/>
      <c r="Q17" s="37"/>
      <c r="R17" s="181"/>
      <c r="S17" s="37">
        <f>S18+S19+S20+S21</f>
        <v>4</v>
      </c>
      <c r="T17" s="37">
        <f>T18+T19+T20+T21</f>
        <v>422</v>
      </c>
      <c r="U17" s="37">
        <f>U18+U19+U20+U21</f>
        <v>387</v>
      </c>
      <c r="V17" s="195">
        <f>U17/T17</f>
        <v>0.917061611374408</v>
      </c>
      <c r="W17" s="142"/>
      <c r="X17" s="142"/>
      <c r="Y17" s="142"/>
      <c r="Z17" s="142"/>
      <c r="AA17" s="37">
        <f t="shared" ref="AA17:AJ17" si="26">AA18+AA19+AA20+AA21</f>
        <v>74000</v>
      </c>
      <c r="AB17" s="37">
        <f t="shared" si="26"/>
        <v>0</v>
      </c>
      <c r="AC17" s="37">
        <f t="shared" si="26"/>
        <v>0</v>
      </c>
      <c r="AD17" s="37">
        <f t="shared" si="26"/>
        <v>0</v>
      </c>
      <c r="AE17" s="37">
        <f t="shared" si="26"/>
        <v>0</v>
      </c>
      <c r="AF17" s="37">
        <f t="shared" si="26"/>
        <v>0</v>
      </c>
      <c r="AG17" s="37">
        <f t="shared" si="26"/>
        <v>20000</v>
      </c>
      <c r="AH17" s="37">
        <f t="shared" si="26"/>
        <v>0</v>
      </c>
      <c r="AI17" s="37">
        <f t="shared" si="26"/>
        <v>54000</v>
      </c>
      <c r="AJ17" s="37">
        <f t="shared" si="26"/>
        <v>0</v>
      </c>
      <c r="AK17" s="37"/>
      <c r="AL17" s="39"/>
      <c r="AM17" s="39"/>
      <c r="AN17" s="156"/>
      <c r="AO17" s="156"/>
      <c r="AP17" s="156"/>
      <c r="AQ17" s="156"/>
      <c r="AR17" s="156"/>
      <c r="AS17" s="215"/>
      <c r="AT17" s="215"/>
      <c r="AU17" s="215"/>
      <c r="AV17" s="215"/>
      <c r="AW17" s="215"/>
      <c r="AX17" s="225"/>
    </row>
    <row r="18" s="118" customFormat="1" ht="42" customHeight="1" spans="1:51">
      <c r="A18" s="149">
        <v>4</v>
      </c>
      <c r="B18" s="149">
        <f>续建!B59</f>
        <v>1</v>
      </c>
      <c r="C18" s="149" t="str">
        <f>续建!C59</f>
        <v>阿图什市</v>
      </c>
      <c r="D18" s="149">
        <f>续建!D59</f>
        <v>1</v>
      </c>
      <c r="E18" s="149">
        <f>续建!E59</f>
        <v>2000</v>
      </c>
      <c r="F18" s="150" t="str">
        <f>续建!F59</f>
        <v>阿图什市永安公寓小区建设项目</v>
      </c>
      <c r="G18" s="150" t="str">
        <f>续建!G59</f>
        <v>总建筑面积13791.9平方米</v>
      </c>
      <c r="H18" s="149">
        <f>续建!H59</f>
        <v>20000</v>
      </c>
      <c r="I18" s="149">
        <f>续建!I59</f>
        <v>7000</v>
      </c>
      <c r="J18" s="149">
        <f>续建!J59</f>
        <v>2000</v>
      </c>
      <c r="K18" s="149">
        <f>续建!Y59</f>
        <v>1500</v>
      </c>
      <c r="L18" s="178">
        <f>续建!Z59</f>
        <v>0.75</v>
      </c>
      <c r="M18" s="149">
        <f>续建!AA59</f>
        <v>2000</v>
      </c>
      <c r="N18" s="149">
        <f>续建!AB59</f>
        <v>1</v>
      </c>
      <c r="O18" s="149">
        <f>续建!AC59</f>
        <v>1500</v>
      </c>
      <c r="P18" s="149">
        <f>续建!AE59</f>
        <v>0</v>
      </c>
      <c r="Q18" s="149">
        <f>续建!AF59</f>
        <v>1500</v>
      </c>
      <c r="R18" s="179">
        <f>续建!AG59</f>
        <v>44635</v>
      </c>
      <c r="S18" s="149">
        <f>续建!AH59</f>
        <v>1</v>
      </c>
      <c r="T18" s="149">
        <f>续建!AJ59</f>
        <v>40</v>
      </c>
      <c r="U18" s="149">
        <f>续建!AK59</f>
        <v>40</v>
      </c>
      <c r="V18" s="149">
        <f>续建!AL59</f>
        <v>1</v>
      </c>
      <c r="W18" s="149" t="str">
        <f>续建!AM59</f>
        <v>主体17层封顶</v>
      </c>
      <c r="X18" s="149">
        <f>续建!AP59</f>
        <v>0</v>
      </c>
      <c r="Y18" s="149">
        <f>续建!AQ59</f>
        <v>0</v>
      </c>
      <c r="Z18" s="149">
        <f>续建!AR59</f>
        <v>0</v>
      </c>
      <c r="AA18" s="149">
        <f>续建!AS59</f>
        <v>2000</v>
      </c>
      <c r="AB18" s="149">
        <f>续建!AT59</f>
        <v>0</v>
      </c>
      <c r="AC18" s="149">
        <f>续建!AU59</f>
        <v>0</v>
      </c>
      <c r="AD18" s="149">
        <f>续建!AV59</f>
        <v>0</v>
      </c>
      <c r="AE18" s="149">
        <f>续建!AW59</f>
        <v>0</v>
      </c>
      <c r="AF18" s="149">
        <f>续建!AX59</f>
        <v>0</v>
      </c>
      <c r="AG18" s="149">
        <f>续建!AY59</f>
        <v>0</v>
      </c>
      <c r="AH18" s="149">
        <f>续建!AZ59</f>
        <v>0</v>
      </c>
      <c r="AI18" s="149">
        <f>续建!BA59</f>
        <v>2000</v>
      </c>
      <c r="AJ18" s="149">
        <f>续建!BB59</f>
        <v>0</v>
      </c>
      <c r="AK18" s="302" t="s">
        <v>2171</v>
      </c>
      <c r="AL18" s="149" t="str">
        <f>续建!BC59</f>
        <v>住房和城乡建设专班</v>
      </c>
      <c r="AM18" s="149" t="str">
        <f>续建!BD59</f>
        <v>州住建局</v>
      </c>
      <c r="AN18" s="149" t="str">
        <f>续建!BE59</f>
        <v>王海江</v>
      </c>
      <c r="AO18" s="149" t="str">
        <f>续建!BF59</f>
        <v>阿图什市</v>
      </c>
      <c r="AP18" s="149" t="str">
        <f>续建!BG59</f>
        <v>何晓波</v>
      </c>
      <c r="AQ18" s="149" t="str">
        <f>续建!BH59</f>
        <v>阿图什市住建局</v>
      </c>
      <c r="AR18" s="149" t="str">
        <f>续建!BI59</f>
        <v>王鑫</v>
      </c>
      <c r="AS18" s="149">
        <f>续建!BJ59</f>
        <v>13579578495</v>
      </c>
      <c r="AT18" s="149" t="str">
        <f>续建!BK59</f>
        <v>吐孙江</v>
      </c>
      <c r="AU18" s="149">
        <f>续建!BL59</f>
        <v>13779600517</v>
      </c>
      <c r="AV18" s="149" t="str">
        <f>续建!BM59</f>
        <v>幸福街道</v>
      </c>
      <c r="AW18" s="149" t="str">
        <f>续建!BN59</f>
        <v>和谐社区</v>
      </c>
      <c r="AX18" s="311"/>
      <c r="AY18" s="312"/>
    </row>
    <row r="19" s="118" customFormat="1" ht="42" customHeight="1" spans="1:51">
      <c r="A19" s="149">
        <v>5</v>
      </c>
      <c r="B19" s="149">
        <f>续建!B60</f>
        <v>1</v>
      </c>
      <c r="C19" s="149" t="str">
        <f>续建!C60</f>
        <v>阿图什市</v>
      </c>
      <c r="D19" s="149">
        <f>续建!D60</f>
        <v>1</v>
      </c>
      <c r="E19" s="149">
        <f>续建!E60</f>
        <v>12000</v>
      </c>
      <c r="F19" s="150" t="str">
        <f>续建!F60</f>
        <v>阿图什市金色家园建设项目</v>
      </c>
      <c r="G19" s="150" t="str">
        <f>续建!G60</f>
        <v>总建筑面积77578.3平方米</v>
      </c>
      <c r="H19" s="149">
        <f>续建!H60</f>
        <v>24500</v>
      </c>
      <c r="I19" s="149">
        <f>续建!I60</f>
        <v>2000</v>
      </c>
      <c r="J19" s="149">
        <f>续建!J60</f>
        <v>12000</v>
      </c>
      <c r="K19" s="149">
        <f>续建!Y60</f>
        <v>11616</v>
      </c>
      <c r="L19" s="178">
        <f>续建!Z60</f>
        <v>0.968</v>
      </c>
      <c r="M19" s="149">
        <f>续建!AA60</f>
        <v>12000</v>
      </c>
      <c r="N19" s="149">
        <f>续建!AB60</f>
        <v>1</v>
      </c>
      <c r="O19" s="149">
        <f>续建!AC60</f>
        <v>11616</v>
      </c>
      <c r="P19" s="149">
        <f>续建!AE60</f>
        <v>0</v>
      </c>
      <c r="Q19" s="149">
        <f>续建!AF60</f>
        <v>11616</v>
      </c>
      <c r="R19" s="179">
        <f>续建!AG60</f>
        <v>44627</v>
      </c>
      <c r="S19" s="149">
        <f>续建!AH60</f>
        <v>1</v>
      </c>
      <c r="T19" s="149">
        <f>续建!AJ60</f>
        <v>100</v>
      </c>
      <c r="U19" s="149">
        <f>续建!AK60</f>
        <v>80</v>
      </c>
      <c r="V19" s="149">
        <f>续建!AL60</f>
        <v>0.8</v>
      </c>
      <c r="W19" s="149" t="str">
        <f>续建!AM60</f>
        <v>1#2#封顶3#6#7#全部封顶</v>
      </c>
      <c r="X19" s="149">
        <f>续建!AP60</f>
        <v>0</v>
      </c>
      <c r="Y19" s="149">
        <f>续建!AQ60</f>
        <v>0</v>
      </c>
      <c r="Z19" s="149">
        <f>续建!AR60</f>
        <v>0</v>
      </c>
      <c r="AA19" s="149">
        <f>续建!AS60</f>
        <v>12000</v>
      </c>
      <c r="AB19" s="149">
        <f>续建!AT60</f>
        <v>0</v>
      </c>
      <c r="AC19" s="149">
        <f>续建!AU60</f>
        <v>0</v>
      </c>
      <c r="AD19" s="149">
        <f>续建!AV60</f>
        <v>0</v>
      </c>
      <c r="AE19" s="149">
        <f>续建!AW60</f>
        <v>0</v>
      </c>
      <c r="AF19" s="149">
        <f>续建!AX60</f>
        <v>0</v>
      </c>
      <c r="AG19" s="149">
        <f>续建!AY60</f>
        <v>0</v>
      </c>
      <c r="AH19" s="149">
        <f>续建!AZ60</f>
        <v>0</v>
      </c>
      <c r="AI19" s="149">
        <f>续建!BA60</f>
        <v>12000</v>
      </c>
      <c r="AJ19" s="149">
        <f>续建!BB60</f>
        <v>0</v>
      </c>
      <c r="AK19" s="302" t="s">
        <v>2170</v>
      </c>
      <c r="AL19" s="149" t="str">
        <f>续建!BC60</f>
        <v>住房和城乡建设专班</v>
      </c>
      <c r="AM19" s="149" t="str">
        <f>续建!BD60</f>
        <v>州住建局</v>
      </c>
      <c r="AN19" s="149" t="str">
        <f>续建!BE60</f>
        <v>王海江</v>
      </c>
      <c r="AO19" s="149" t="str">
        <f>续建!BF60</f>
        <v>阿图什市</v>
      </c>
      <c r="AP19" s="149" t="str">
        <f>续建!BG60</f>
        <v>何晓波</v>
      </c>
      <c r="AQ19" s="149" t="str">
        <f>续建!BH60</f>
        <v>阿图什市住建局</v>
      </c>
      <c r="AR19" s="149" t="str">
        <f>续建!BI60</f>
        <v>王鑫</v>
      </c>
      <c r="AS19" s="149">
        <f>续建!BJ60</f>
        <v>13579578495</v>
      </c>
      <c r="AT19" s="149" t="str">
        <f>续建!BK60</f>
        <v>朱宝新</v>
      </c>
      <c r="AU19" s="149">
        <f>续建!BL60</f>
        <v>13609985218</v>
      </c>
      <c r="AV19" s="149" t="str">
        <f>续建!BM60</f>
        <v>光明街道</v>
      </c>
      <c r="AW19" s="149" t="str">
        <f>续建!BN60</f>
        <v>友谊社区</v>
      </c>
      <c r="AX19" s="225"/>
      <c r="AY19" s="232"/>
    </row>
    <row r="20" s="118" customFormat="1" ht="42" customHeight="1" spans="1:51">
      <c r="A20" s="149">
        <v>6</v>
      </c>
      <c r="B20" s="149">
        <f>续建!B72</f>
        <v>1</v>
      </c>
      <c r="C20" s="149" t="str">
        <f>续建!C72</f>
        <v>阿图什市</v>
      </c>
      <c r="D20" s="149">
        <f>续建!D72</f>
        <v>1</v>
      </c>
      <c r="E20" s="149">
        <f>续建!E72</f>
        <v>20000</v>
      </c>
      <c r="F20" s="150" t="str">
        <f>续建!F72</f>
        <v>阿图什市塔合提云片区、葱岭棚户区等棚户区改造建设项目</v>
      </c>
      <c r="G20" s="150" t="str">
        <f>续建!G72</f>
        <v>新建安置房1500套及配套工程</v>
      </c>
      <c r="H20" s="149">
        <f>续建!H72</f>
        <v>221200</v>
      </c>
      <c r="I20" s="149">
        <f>续建!I72</f>
        <v>60000</v>
      </c>
      <c r="J20" s="149">
        <f>续建!J72</f>
        <v>20000</v>
      </c>
      <c r="K20" s="149">
        <f>续建!Y72</f>
        <v>19500</v>
      </c>
      <c r="L20" s="178">
        <f>续建!Z72</f>
        <v>0.975</v>
      </c>
      <c r="M20" s="149">
        <f>续建!AA72</f>
        <v>20000</v>
      </c>
      <c r="N20" s="149">
        <f>续建!AB72</f>
        <v>1</v>
      </c>
      <c r="O20" s="149">
        <f>续建!AC72</f>
        <v>8241</v>
      </c>
      <c r="P20" s="149">
        <f>续建!AE72</f>
        <v>0</v>
      </c>
      <c r="Q20" s="149">
        <f>续建!AF72</f>
        <v>19500</v>
      </c>
      <c r="R20" s="179">
        <f>续建!AG72</f>
        <v>44622</v>
      </c>
      <c r="S20" s="149">
        <f>续建!AH72</f>
        <v>1</v>
      </c>
      <c r="T20" s="149">
        <f>续建!AJ72</f>
        <v>65</v>
      </c>
      <c r="U20" s="149">
        <f>续建!AK72</f>
        <v>50</v>
      </c>
      <c r="V20" s="149">
        <f>续建!AL72</f>
        <v>0.769230769230769</v>
      </c>
      <c r="W20" s="149" t="str">
        <f>续建!AM72</f>
        <v>安置房已开工建设1442套</v>
      </c>
      <c r="X20" s="149">
        <f>续建!AP72</f>
        <v>0</v>
      </c>
      <c r="Y20" s="149">
        <f>续建!AQ72</f>
        <v>0</v>
      </c>
      <c r="Z20" s="149">
        <f>续建!AR72</f>
        <v>0</v>
      </c>
      <c r="AA20" s="149">
        <f>续建!AS72</f>
        <v>20000</v>
      </c>
      <c r="AB20" s="149">
        <f>续建!AT72</f>
        <v>0</v>
      </c>
      <c r="AC20" s="149">
        <f>续建!AU72</f>
        <v>0</v>
      </c>
      <c r="AD20" s="149">
        <f>续建!AV72</f>
        <v>0</v>
      </c>
      <c r="AE20" s="149">
        <f>续建!AW72</f>
        <v>0</v>
      </c>
      <c r="AF20" s="149">
        <f>续建!AX72</f>
        <v>0</v>
      </c>
      <c r="AG20" s="149">
        <f>续建!AY72</f>
        <v>20000</v>
      </c>
      <c r="AH20" s="149">
        <f>续建!AZ72</f>
        <v>0</v>
      </c>
      <c r="AI20" s="149">
        <f>续建!BA72</f>
        <v>0</v>
      </c>
      <c r="AJ20" s="149">
        <f>续建!BB72</f>
        <v>0</v>
      </c>
      <c r="AK20" s="301" t="s">
        <v>2172</v>
      </c>
      <c r="AL20" s="149" t="str">
        <f>续建!BC72</f>
        <v>住房和城乡建设专班</v>
      </c>
      <c r="AM20" s="149" t="str">
        <f>续建!BD72</f>
        <v>州住建局</v>
      </c>
      <c r="AN20" s="149" t="str">
        <f>续建!BE72</f>
        <v>王海江</v>
      </c>
      <c r="AO20" s="149" t="str">
        <f>续建!BF72</f>
        <v>阿图什市</v>
      </c>
      <c r="AP20" s="149" t="str">
        <f>续建!BG72</f>
        <v>何晓波</v>
      </c>
      <c r="AQ20" s="149" t="str">
        <f>续建!BH72</f>
        <v>阿图什市住建局</v>
      </c>
      <c r="AR20" s="149" t="str">
        <f>续建!BI72</f>
        <v>王鑫</v>
      </c>
      <c r="AS20" s="149">
        <f>续建!BJ72</f>
        <v>13579578495</v>
      </c>
      <c r="AT20" s="149" t="str">
        <f>续建!BK72</f>
        <v>陈虹（鸿泰）</v>
      </c>
      <c r="AU20" s="149" t="str">
        <f>续建!BL72</f>
        <v>17799083111（停机）</v>
      </c>
      <c r="AV20" s="149" t="str">
        <f>续建!BM72</f>
        <v>光明街道、幸福街道</v>
      </c>
      <c r="AW20" s="149" t="str">
        <f>续建!BN72</f>
        <v>城区</v>
      </c>
      <c r="AX20" s="225"/>
      <c r="AY20" s="313"/>
    </row>
    <row r="21" s="282" customFormat="1" ht="64" customHeight="1" spans="1:51">
      <c r="A21" s="149">
        <v>7</v>
      </c>
      <c r="B21" s="149">
        <f>续建!B86</f>
        <v>1</v>
      </c>
      <c r="C21" s="149" t="str">
        <f>续建!C86</f>
        <v>阿图什市</v>
      </c>
      <c r="D21" s="149">
        <f>续建!D86</f>
        <v>1</v>
      </c>
      <c r="E21" s="149">
        <f>续建!E86</f>
        <v>40000</v>
      </c>
      <c r="F21" s="150" t="str">
        <f>续建!F86</f>
        <v>克州润华纺织科技有限公司纺织园建设项目</v>
      </c>
      <c r="G21" s="150" t="str">
        <f>续建!G86</f>
        <v>新建厂房面积20.6万平方米及配套附属设施建设</v>
      </c>
      <c r="H21" s="149">
        <f>续建!H86</f>
        <v>133000</v>
      </c>
      <c r="I21" s="149">
        <f>续建!I86</f>
        <v>3000</v>
      </c>
      <c r="J21" s="149">
        <f>续建!J86</f>
        <v>40000</v>
      </c>
      <c r="K21" s="149">
        <f>续建!Y86</f>
        <v>36000</v>
      </c>
      <c r="L21" s="178">
        <f>续建!Z86</f>
        <v>0.9</v>
      </c>
      <c r="M21" s="149">
        <f>续建!AA86</f>
        <v>39000</v>
      </c>
      <c r="N21" s="149">
        <f>续建!AB86</f>
        <v>1</v>
      </c>
      <c r="O21" s="149">
        <f>续建!AC86</f>
        <v>7627</v>
      </c>
      <c r="P21" s="149">
        <f>续建!AE86</f>
        <v>0</v>
      </c>
      <c r="Q21" s="149">
        <f>续建!AF86</f>
        <v>36000</v>
      </c>
      <c r="R21" s="179">
        <f>续建!AG86</f>
        <v>44612</v>
      </c>
      <c r="S21" s="149">
        <f>续建!AH86</f>
        <v>1</v>
      </c>
      <c r="T21" s="149">
        <f>续建!AJ86</f>
        <v>217</v>
      </c>
      <c r="U21" s="149">
        <f>续建!AK86</f>
        <v>217</v>
      </c>
      <c r="V21" s="149">
        <f>续建!AL86</f>
        <v>1</v>
      </c>
      <c r="W21" s="149" t="str">
        <f>续建!AM86</f>
        <v>1、环一车间细纱东半部地面固化全部完成。
2、环一车间细纱西半部吊顶完成90%，清梳联西半部吊顶完成90%。
3、环一车间内墙二遍腻子完成70%。
4、环一车间北山墙KST外墙板安装完成80%。
5、环三车间二次结构拆模板，现场清理。
6、餐厅内外墙抹灰全部完成。     
7、消防泵房主体框架全部完成。</v>
      </c>
      <c r="X21" s="149">
        <f>续建!AP86</f>
        <v>0</v>
      </c>
      <c r="Y21" s="149">
        <f>续建!AQ86</f>
        <v>0</v>
      </c>
      <c r="Z21" s="149">
        <f>续建!AR86</f>
        <v>0</v>
      </c>
      <c r="AA21" s="149">
        <f>续建!AS86</f>
        <v>40000</v>
      </c>
      <c r="AB21" s="149">
        <f>续建!AT86</f>
        <v>0</v>
      </c>
      <c r="AC21" s="149">
        <f>续建!AU86</f>
        <v>0</v>
      </c>
      <c r="AD21" s="149">
        <f>续建!AV86</f>
        <v>0</v>
      </c>
      <c r="AE21" s="149">
        <f>续建!AW86</f>
        <v>0</v>
      </c>
      <c r="AF21" s="149">
        <f>续建!AX86</f>
        <v>0</v>
      </c>
      <c r="AG21" s="149">
        <f>续建!AY86</f>
        <v>0</v>
      </c>
      <c r="AH21" s="149">
        <f>续建!AZ86</f>
        <v>0</v>
      </c>
      <c r="AI21" s="149">
        <f>续建!BA86</f>
        <v>40000</v>
      </c>
      <c r="AJ21" s="149">
        <f>续建!BB86</f>
        <v>0</v>
      </c>
      <c r="AK21" s="303" t="s">
        <v>2173</v>
      </c>
      <c r="AL21" s="149" t="str">
        <f>续建!BC86</f>
        <v>产业专班</v>
      </c>
      <c r="AM21" s="149" t="str">
        <f>续建!BD86</f>
        <v>州工信局</v>
      </c>
      <c r="AN21" s="149" t="str">
        <f>续建!BE86</f>
        <v>刘鹏</v>
      </c>
      <c r="AO21" s="149" t="str">
        <f>续建!BF86</f>
        <v>阿图什市</v>
      </c>
      <c r="AP21" s="149" t="str">
        <f>续建!BG86</f>
        <v>赵忠</v>
      </c>
      <c r="AQ21" s="149" t="str">
        <f>续建!BH86</f>
        <v>阿图什市工业园区管委会</v>
      </c>
      <c r="AR21" s="149" t="str">
        <f>续建!BI86</f>
        <v>高凯</v>
      </c>
      <c r="AS21" s="149">
        <f>续建!BJ86</f>
        <v>13070063768</v>
      </c>
      <c r="AT21" s="149" t="str">
        <f>续建!BK86</f>
        <v>孙吉国</v>
      </c>
      <c r="AU21" s="149">
        <f>续建!BL86</f>
        <v>19999781578</v>
      </c>
      <c r="AV21" s="149" t="str">
        <f>续建!BM86</f>
        <v>新城街道</v>
      </c>
      <c r="AW21" s="149" t="str">
        <f>续建!BN86</f>
        <v>工业园区</v>
      </c>
      <c r="AX21" s="225"/>
      <c r="AY21" s="118"/>
    </row>
    <row r="22" s="283" customFormat="1" ht="42" customHeight="1" spans="1:50">
      <c r="A22" s="145" t="s">
        <v>202</v>
      </c>
      <c r="B22" s="37">
        <f>B23+B24+B25+B26+B27+B28+B29+B30+B31+B32+B33</f>
        <v>11</v>
      </c>
      <c r="C22" s="38" t="s">
        <v>88</v>
      </c>
      <c r="D22" s="37">
        <f>D23+D24+D25+D26+D27+D28+D29+D30+D31+D32+D33</f>
        <v>11</v>
      </c>
      <c r="E22" s="37">
        <f>E23+E24+E25+E26+E27+E28+E29+E30+E31+E32+E33</f>
        <v>97995</v>
      </c>
      <c r="F22" s="144"/>
      <c r="G22" s="144"/>
      <c r="H22" s="37">
        <f t="shared" ref="H22:K22" si="27">H23+H24+H25+H26+H27+H28+H29+H30+H31+H32+H33</f>
        <v>746981</v>
      </c>
      <c r="I22" s="37" t="e">
        <f>I23+I24+I25+I26+I27+I28+I29+I30+#REF!+I31+I32+I33</f>
        <v>#REF!</v>
      </c>
      <c r="J22" s="37">
        <f t="shared" si="27"/>
        <v>125995</v>
      </c>
      <c r="K22" s="37">
        <f t="shared" si="27"/>
        <v>108850</v>
      </c>
      <c r="L22" s="180">
        <f>K22/J22</f>
        <v>0.863923171554427</v>
      </c>
      <c r="M22" s="37" t="e">
        <f>M23+M24+M25+M26+M27+M28+M29+M30+#REF!+M31+M32+M33</f>
        <v>#REF!</v>
      </c>
      <c r="N22" s="37"/>
      <c r="O22" s="37"/>
      <c r="P22" s="37"/>
      <c r="Q22" s="37"/>
      <c r="R22" s="181"/>
      <c r="S22" s="37">
        <f t="shared" ref="S22:U22" si="28">S23+S24+S25+S26+S27+S28+S29+S30+S31+S32+S33</f>
        <v>11</v>
      </c>
      <c r="T22" s="37">
        <f t="shared" si="28"/>
        <v>650</v>
      </c>
      <c r="U22" s="37">
        <f t="shared" si="28"/>
        <v>580</v>
      </c>
      <c r="V22" s="195">
        <f>U22/T22</f>
        <v>0.892307692307692</v>
      </c>
      <c r="W22" s="142"/>
      <c r="X22" s="142"/>
      <c r="Y22" s="142"/>
      <c r="Z22" s="142"/>
      <c r="AA22" s="37">
        <f t="shared" ref="AA22:AJ22" si="29">AA23+AA24+AA25+AA26+AA27+AA28+AA29+AA30+AA31+AA32+AA33</f>
        <v>125995</v>
      </c>
      <c r="AB22" s="37">
        <f t="shared" si="29"/>
        <v>30000</v>
      </c>
      <c r="AC22" s="37">
        <f t="shared" si="29"/>
        <v>0</v>
      </c>
      <c r="AD22" s="37">
        <f t="shared" si="29"/>
        <v>0</v>
      </c>
      <c r="AE22" s="37">
        <f t="shared" si="29"/>
        <v>0</v>
      </c>
      <c r="AF22" s="37">
        <f t="shared" si="29"/>
        <v>0</v>
      </c>
      <c r="AG22" s="37">
        <f t="shared" si="29"/>
        <v>26000</v>
      </c>
      <c r="AH22" s="37">
        <f t="shared" si="29"/>
        <v>0</v>
      </c>
      <c r="AI22" s="37">
        <f t="shared" si="29"/>
        <v>69995</v>
      </c>
      <c r="AJ22" s="37">
        <f t="shared" si="29"/>
        <v>0</v>
      </c>
      <c r="AK22" s="37"/>
      <c r="AL22" s="39"/>
      <c r="AM22" s="39"/>
      <c r="AN22" s="156"/>
      <c r="AO22" s="156"/>
      <c r="AP22" s="156"/>
      <c r="AQ22" s="156"/>
      <c r="AR22" s="156"/>
      <c r="AS22" s="215"/>
      <c r="AT22" s="215"/>
      <c r="AU22" s="215"/>
      <c r="AV22" s="215"/>
      <c r="AW22" s="215"/>
      <c r="AX22" s="225"/>
    </row>
    <row r="23" s="120" customFormat="1" ht="42" customHeight="1" spans="1:51">
      <c r="A23" s="149">
        <v>8</v>
      </c>
      <c r="B23" s="149">
        <f>续建!B17</f>
        <v>1</v>
      </c>
      <c r="C23" s="149" t="str">
        <f>续建!C17</f>
        <v>阿克陶县</v>
      </c>
      <c r="D23" s="149">
        <f>续建!D17</f>
        <v>1</v>
      </c>
      <c r="E23" s="149">
        <f>续建!E17</f>
        <v>30000</v>
      </c>
      <c r="F23" s="150" t="str">
        <f>续建!F17</f>
        <v>库尔干水利枢纽工程</v>
      </c>
      <c r="G23" s="150" t="str">
        <f>续建!G17</f>
        <v>总库容1.25亿立方米，电站装机24万千瓦</v>
      </c>
      <c r="H23" s="149">
        <f>续建!H17</f>
        <v>170536</v>
      </c>
      <c r="I23" s="149">
        <f>续建!I17</f>
        <v>17153</v>
      </c>
      <c r="J23" s="149">
        <f>续建!J17</f>
        <v>30000</v>
      </c>
      <c r="K23" s="149">
        <f>续建!Y17</f>
        <v>27500</v>
      </c>
      <c r="L23" s="178">
        <f>续建!Z17</f>
        <v>0.916666666666667</v>
      </c>
      <c r="M23" s="149">
        <f>续建!AA17</f>
        <v>10000</v>
      </c>
      <c r="N23" s="149">
        <f>续建!AB17</f>
        <v>1</v>
      </c>
      <c r="O23" s="149">
        <f>续建!AC17</f>
        <v>19613</v>
      </c>
      <c r="P23" s="149">
        <f>续建!AE17</f>
        <v>22500</v>
      </c>
      <c r="Q23" s="149">
        <f>续建!AF17</f>
        <v>5000</v>
      </c>
      <c r="R23" s="179">
        <f>续建!AG17</f>
        <v>44562</v>
      </c>
      <c r="S23" s="149">
        <f>续建!AH17</f>
        <v>1</v>
      </c>
      <c r="T23" s="149">
        <f>续建!AJ17</f>
        <v>60</v>
      </c>
      <c r="U23" s="149">
        <f>续建!AK17</f>
        <v>60</v>
      </c>
      <c r="V23" s="149">
        <f>续建!AL17</f>
        <v>1</v>
      </c>
      <c r="W23" s="149" t="str">
        <f>续建!AM17</f>
        <v>复工准备进行主体工程退水渠开挖，溢洪道引渠段开挖，大坝左岸坝前古河曹堆积体开挖。临建工程1号交通洞出口洞开挖，1号交通洞洞内底板混凝土浇筑工作。</v>
      </c>
      <c r="X23" s="149" t="str">
        <f>续建!AP17</f>
        <v>车辆材料的问题，喀什粉煤灰材料运输车辆进不来，领导需要前往乌鲁木齐资金下拨手续，大工需求钢筋工、混凝土工需要到喀什找，存在20多人缺口</v>
      </c>
      <c r="Y23" s="149">
        <f>续建!AQ17</f>
        <v>0</v>
      </c>
      <c r="Z23" s="149">
        <f>续建!AR17</f>
        <v>0</v>
      </c>
      <c r="AA23" s="149">
        <f>续建!AS17</f>
        <v>30000</v>
      </c>
      <c r="AB23" s="149">
        <f>续建!AT17</f>
        <v>30000</v>
      </c>
      <c r="AC23" s="149">
        <f>续建!AU17</f>
        <v>0</v>
      </c>
      <c r="AD23" s="149">
        <f>续建!AV17</f>
        <v>0</v>
      </c>
      <c r="AE23" s="149">
        <f>续建!AW17</f>
        <v>0</v>
      </c>
      <c r="AF23" s="149">
        <f>续建!AX17</f>
        <v>0</v>
      </c>
      <c r="AG23" s="149">
        <f>续建!AY17</f>
        <v>0</v>
      </c>
      <c r="AH23" s="149">
        <f>续建!AZ17</f>
        <v>0</v>
      </c>
      <c r="AI23" s="149">
        <f>续建!BA17</f>
        <v>0</v>
      </c>
      <c r="AJ23" s="149">
        <f>续建!BB17</f>
        <v>0</v>
      </c>
      <c r="AK23" s="304" t="s">
        <v>2174</v>
      </c>
      <c r="AL23" s="149" t="str">
        <f>续建!BC17</f>
        <v>水利专班</v>
      </c>
      <c r="AM23" s="149" t="str">
        <f>续建!BD17</f>
        <v>州水利局</v>
      </c>
      <c r="AN23" s="149" t="str">
        <f>续建!BE17</f>
        <v>邹健</v>
      </c>
      <c r="AO23" s="149" t="str">
        <f>续建!BF17</f>
        <v>阿克陶县</v>
      </c>
      <c r="AP23" s="149" t="str">
        <f>续建!BG17</f>
        <v>斯马依力江·买买提</v>
      </c>
      <c r="AQ23" s="149" t="str">
        <f>续建!BH17</f>
        <v>阿克陶县水利局</v>
      </c>
      <c r="AR23" s="149" t="str">
        <f>续建!BI17</f>
        <v>陈双喜</v>
      </c>
      <c r="AS23" s="149">
        <f>续建!BJ17</f>
        <v>17699870666</v>
      </c>
      <c r="AT23" s="149" t="str">
        <f>续建!BK17</f>
        <v>孟令起  </v>
      </c>
      <c r="AU23" s="149">
        <f>续建!BL17</f>
        <v>13704342340</v>
      </c>
      <c r="AV23" s="149" t="str">
        <f>续建!BM17</f>
        <v>巴仁乡</v>
      </c>
      <c r="AW23" s="149" t="str">
        <f>续建!BN17</f>
        <v>罕铁力克村</v>
      </c>
      <c r="AX23" s="151"/>
      <c r="AY23" s="118"/>
    </row>
    <row r="24" s="284" customFormat="1" ht="42" customHeight="1" spans="1:51">
      <c r="A24" s="149">
        <v>9</v>
      </c>
      <c r="B24" s="32">
        <f>续建!B24</f>
        <v>1</v>
      </c>
      <c r="C24" s="32" t="str">
        <f>续建!C24</f>
        <v>阿克陶县</v>
      </c>
      <c r="D24" s="32">
        <f>续建!D24</f>
        <v>1</v>
      </c>
      <c r="E24" s="32">
        <f>续建!E24</f>
        <v>2000</v>
      </c>
      <c r="F24" s="148" t="str">
        <f>续建!F24</f>
        <v>阿克陶县生态养猪生猪、种植苋草标准化农业生态循环建设项目</v>
      </c>
      <c r="G24" s="148" t="str">
        <f>续建!G24</f>
        <v>新建年出栏生猪20万头的产业融合发展园</v>
      </c>
      <c r="H24" s="32">
        <f>续建!H24</f>
        <v>21000</v>
      </c>
      <c r="I24" s="32">
        <f>续建!I24</f>
        <v>4652</v>
      </c>
      <c r="J24" s="32">
        <f>续建!J24</f>
        <v>2000</v>
      </c>
      <c r="K24" s="32">
        <f>续建!Y24</f>
        <v>1600</v>
      </c>
      <c r="L24" s="178">
        <f>续建!Z24</f>
        <v>0.8</v>
      </c>
      <c r="M24" s="32">
        <f>续建!AA24</f>
        <v>1000</v>
      </c>
      <c r="N24" s="32">
        <f>续建!AB24</f>
        <v>1</v>
      </c>
      <c r="O24" s="32">
        <f>续建!AC24</f>
        <v>355</v>
      </c>
      <c r="P24" s="32">
        <f>续建!AE24</f>
        <v>1500</v>
      </c>
      <c r="Q24" s="32">
        <f>续建!AF24</f>
        <v>100</v>
      </c>
      <c r="R24" s="179">
        <f>续建!AG24</f>
        <v>44612</v>
      </c>
      <c r="S24" s="32">
        <f>续建!AH24</f>
        <v>1</v>
      </c>
      <c r="T24" s="32">
        <f>续建!AJ24</f>
        <v>20</v>
      </c>
      <c r="U24" s="32">
        <f>续建!AK24</f>
        <v>20</v>
      </c>
      <c r="V24" s="32">
        <f>续建!AL24</f>
        <v>1</v>
      </c>
      <c r="W24" s="32" t="str">
        <f>续建!AM24</f>
        <v>正在安装设备</v>
      </c>
      <c r="X24" s="32">
        <f>续建!AP24</f>
        <v>0</v>
      </c>
      <c r="Y24" s="32">
        <f>续建!AQ24</f>
        <v>0</v>
      </c>
      <c r="Z24" s="32">
        <f>续建!AR24</f>
        <v>0</v>
      </c>
      <c r="AA24" s="32">
        <f>续建!AS24</f>
        <v>2000</v>
      </c>
      <c r="AB24" s="32">
        <f>续建!AT24</f>
        <v>0</v>
      </c>
      <c r="AC24" s="32">
        <f>续建!AU24</f>
        <v>0</v>
      </c>
      <c r="AD24" s="32">
        <f>续建!AV24</f>
        <v>0</v>
      </c>
      <c r="AE24" s="32">
        <f>续建!AW24</f>
        <v>0</v>
      </c>
      <c r="AF24" s="32">
        <f>续建!AX24</f>
        <v>0</v>
      </c>
      <c r="AG24" s="32">
        <f>续建!AY24</f>
        <v>0</v>
      </c>
      <c r="AH24" s="32">
        <f>续建!AZ24</f>
        <v>0</v>
      </c>
      <c r="AI24" s="32">
        <f>续建!BA24</f>
        <v>2000</v>
      </c>
      <c r="AJ24" s="32">
        <f>续建!BB24</f>
        <v>0</v>
      </c>
      <c r="AK24" s="305" t="s">
        <v>2175</v>
      </c>
      <c r="AL24" s="32" t="str">
        <f>续建!BC24</f>
        <v>乡村振兴专班</v>
      </c>
      <c r="AM24" s="32" t="str">
        <f>续建!BD24</f>
        <v>州畜牧兽医局</v>
      </c>
      <c r="AN24" s="32" t="str">
        <f>续建!BE24</f>
        <v>努尔艾力·买买提</v>
      </c>
      <c r="AO24" s="32" t="str">
        <f>续建!BF24</f>
        <v>阿克陶县</v>
      </c>
      <c r="AP24" s="32" t="str">
        <f>续建!BG24</f>
        <v>王清勇</v>
      </c>
      <c r="AQ24" s="32" t="str">
        <f>续建!BH24</f>
        <v>阿克陶县畜牧局</v>
      </c>
      <c r="AR24" s="32" t="str">
        <f>续建!BI24</f>
        <v>夏尔西白克·阿克木</v>
      </c>
      <c r="AS24" s="32">
        <f>续建!BJ24</f>
        <v>13899492348</v>
      </c>
      <c r="AT24" s="32" t="str">
        <f>续建!BK24</f>
        <v>李明</v>
      </c>
      <c r="AU24" s="32">
        <f>续建!BL24</f>
        <v>16609088719</v>
      </c>
      <c r="AV24" s="32">
        <f>续建!BM24</f>
        <v>0</v>
      </c>
      <c r="AW24" s="32">
        <f>续建!BN24</f>
        <v>0</v>
      </c>
      <c r="AX24" s="151"/>
      <c r="AY24" s="118"/>
    </row>
    <row r="25" s="284" customFormat="1" ht="42" customHeight="1" spans="1:51">
      <c r="A25" s="149">
        <v>10</v>
      </c>
      <c r="B25" s="32">
        <f>续建!B31</f>
        <v>1</v>
      </c>
      <c r="C25" s="32" t="str">
        <f>续建!C31</f>
        <v>阿克陶县</v>
      </c>
      <c r="D25" s="32">
        <f>续建!D31</f>
        <v>1</v>
      </c>
      <c r="E25" s="32">
        <f>续建!E31</f>
        <v>3000</v>
      </c>
      <c r="F25" s="148" t="str">
        <f>续建!F31</f>
        <v>塔什库尔干河两河口水电站</v>
      </c>
      <c r="G25" s="148" t="str">
        <f>续建!G31</f>
        <v>装机容量12万千瓦</v>
      </c>
      <c r="H25" s="32">
        <f>续建!H31</f>
        <v>121300</v>
      </c>
      <c r="I25" s="32">
        <f>续建!I31</f>
        <v>33841</v>
      </c>
      <c r="J25" s="32">
        <f>续建!J31</f>
        <v>30000</v>
      </c>
      <c r="K25" s="32">
        <f>续建!Y31</f>
        <v>28000</v>
      </c>
      <c r="L25" s="178">
        <f>续建!Z31</f>
        <v>0.933333333333333</v>
      </c>
      <c r="M25" s="32">
        <f>续建!AA31</f>
        <v>20000</v>
      </c>
      <c r="N25" s="32">
        <f>续建!AB31</f>
        <v>1</v>
      </c>
      <c r="O25" s="32">
        <f>续建!AC31</f>
        <v>20328</v>
      </c>
      <c r="P25" s="32">
        <f>续建!AE31</f>
        <v>22500</v>
      </c>
      <c r="Q25" s="32">
        <f>续建!AF31</f>
        <v>5500</v>
      </c>
      <c r="R25" s="179">
        <f>续建!AG31</f>
        <v>44562</v>
      </c>
      <c r="S25" s="32">
        <f>续建!AH31</f>
        <v>1</v>
      </c>
      <c r="T25" s="32">
        <f>续建!AJ31</f>
        <v>100</v>
      </c>
      <c r="U25" s="32">
        <f>续建!AK31</f>
        <v>100</v>
      </c>
      <c r="V25" s="32">
        <f>续建!AL31</f>
        <v>1</v>
      </c>
      <c r="W25" s="32" t="str">
        <f>续建!AM31</f>
        <v>正在开展隧洞开挖和大坝厂房建设</v>
      </c>
      <c r="X25" s="32" t="str">
        <f>续建!AP31</f>
        <v>缺少车辆通行证，物资通行证（要以发改委的名义办，设备车辆正在做消杀），边防通行证办理，10个左右，设备车辆到喀什过不来，现在是没地方办，人员隔离缺少车辆转运到施工现场</v>
      </c>
      <c r="Y25" s="32">
        <f>续建!AQ31</f>
        <v>0</v>
      </c>
      <c r="Z25" s="32">
        <f>续建!AR31</f>
        <v>0</v>
      </c>
      <c r="AA25" s="32">
        <f>续建!AS31</f>
        <v>30000</v>
      </c>
      <c r="AB25" s="32">
        <f>续建!AT31</f>
        <v>0</v>
      </c>
      <c r="AC25" s="32">
        <f>续建!AU31</f>
        <v>0</v>
      </c>
      <c r="AD25" s="32">
        <f>续建!AV31</f>
        <v>0</v>
      </c>
      <c r="AE25" s="32">
        <f>续建!AW31</f>
        <v>0</v>
      </c>
      <c r="AF25" s="32">
        <f>续建!AX31</f>
        <v>0</v>
      </c>
      <c r="AG25" s="32">
        <f>续建!AY31</f>
        <v>0</v>
      </c>
      <c r="AH25" s="32">
        <f>续建!AZ31</f>
        <v>0</v>
      </c>
      <c r="AI25" s="32">
        <f>续建!BA31</f>
        <v>30000</v>
      </c>
      <c r="AJ25" s="32">
        <f>续建!BB31</f>
        <v>0</v>
      </c>
      <c r="AK25" s="304" t="s">
        <v>2174</v>
      </c>
      <c r="AL25" s="32" t="str">
        <f>续建!BC31</f>
        <v>水利专班</v>
      </c>
      <c r="AM25" s="32" t="str">
        <f>续建!BD31</f>
        <v>州水利局</v>
      </c>
      <c r="AN25" s="32" t="str">
        <f>续建!BE31</f>
        <v>邹健</v>
      </c>
      <c r="AO25" s="32" t="str">
        <f>续建!BF31</f>
        <v>阿克陶县</v>
      </c>
      <c r="AP25" s="32" t="str">
        <f>续建!BG31</f>
        <v>斯马依力江·买买提</v>
      </c>
      <c r="AQ25" s="32" t="str">
        <f>续建!BH31</f>
        <v>阿克陶县水利局</v>
      </c>
      <c r="AR25" s="32" t="str">
        <f>续建!BI31</f>
        <v>陈双喜</v>
      </c>
      <c r="AS25" s="32">
        <f>续建!BJ31</f>
        <v>17699870666</v>
      </c>
      <c r="AT25" s="32" t="str">
        <f>续建!BK31</f>
        <v>马浩珲</v>
      </c>
      <c r="AU25" s="32">
        <f>续建!BL31</f>
        <v>18705919776</v>
      </c>
      <c r="AV25" s="32" t="str">
        <f>续建!BM31</f>
        <v>塔尔乡</v>
      </c>
      <c r="AW25" s="32" t="str">
        <f>续建!BN31</f>
        <v>库祖村</v>
      </c>
      <c r="AX25" s="226" t="s">
        <v>2176</v>
      </c>
      <c r="AY25" s="118"/>
    </row>
    <row r="26" s="233" customFormat="1" ht="42" customHeight="1" spans="1:51">
      <c r="A26" s="149">
        <v>11</v>
      </c>
      <c r="B26" s="149">
        <f>续建!B62</f>
        <v>1</v>
      </c>
      <c r="C26" s="149" t="str">
        <f>续建!C62</f>
        <v>阿克陶县</v>
      </c>
      <c r="D26" s="149">
        <f>续建!D62</f>
        <v>1</v>
      </c>
      <c r="E26" s="149">
        <f>续建!E62</f>
        <v>10500</v>
      </c>
      <c r="F26" s="150" t="str">
        <f>续建!F62</f>
        <v>阿克陶县锦绣龙泽苑小区建设项目</v>
      </c>
      <c r="G26" s="150" t="str">
        <f>续建!G62</f>
        <v>总建筑面积14万平方米</v>
      </c>
      <c r="H26" s="149">
        <f>续建!H62</f>
        <v>48000</v>
      </c>
      <c r="I26" s="149">
        <f>续建!I62</f>
        <v>15187</v>
      </c>
      <c r="J26" s="149">
        <f>续建!J62</f>
        <v>10500</v>
      </c>
      <c r="K26" s="149">
        <f>续建!Y62</f>
        <v>10500</v>
      </c>
      <c r="L26" s="178">
        <f>续建!Z62</f>
        <v>1</v>
      </c>
      <c r="M26" s="149">
        <f>续建!AA62</f>
        <v>9500</v>
      </c>
      <c r="N26" s="149">
        <f>续建!AB62</f>
        <v>1</v>
      </c>
      <c r="O26" s="149">
        <f>续建!AC62</f>
        <v>3193</v>
      </c>
      <c r="P26" s="149">
        <f>续建!AE62</f>
        <v>7875</v>
      </c>
      <c r="Q26" s="149">
        <f>续建!AF62</f>
        <v>2625</v>
      </c>
      <c r="R26" s="179">
        <f>续建!AG62</f>
        <v>44620</v>
      </c>
      <c r="S26" s="149">
        <f>续建!AH62</f>
        <v>1</v>
      </c>
      <c r="T26" s="149">
        <f>续建!AJ62</f>
        <v>60</v>
      </c>
      <c r="U26" s="149">
        <f>续建!AK62</f>
        <v>60</v>
      </c>
      <c r="V26" s="149">
        <f>续建!AL62</f>
        <v>1</v>
      </c>
      <c r="W26" s="149" t="str">
        <f>续建!AM62</f>
        <v>主体完工，装修</v>
      </c>
      <c r="X26" s="149">
        <f>续建!AP62</f>
        <v>0</v>
      </c>
      <c r="Y26" s="149">
        <f>续建!AQ62</f>
        <v>0</v>
      </c>
      <c r="Z26" s="149">
        <f>续建!AR62</f>
        <v>0</v>
      </c>
      <c r="AA26" s="149">
        <f>续建!AS62</f>
        <v>10500</v>
      </c>
      <c r="AB26" s="149">
        <f>续建!AT62</f>
        <v>0</v>
      </c>
      <c r="AC26" s="149">
        <f>续建!AU62</f>
        <v>0</v>
      </c>
      <c r="AD26" s="149">
        <f>续建!AV62</f>
        <v>0</v>
      </c>
      <c r="AE26" s="149">
        <f>续建!AW62</f>
        <v>0</v>
      </c>
      <c r="AF26" s="149">
        <f>续建!AX62</f>
        <v>0</v>
      </c>
      <c r="AG26" s="149">
        <f>续建!AY62</f>
        <v>0</v>
      </c>
      <c r="AH26" s="149">
        <f>续建!AZ62</f>
        <v>0</v>
      </c>
      <c r="AI26" s="149">
        <f>续建!BA62</f>
        <v>10500</v>
      </c>
      <c r="AJ26" s="149">
        <f>续建!BB62</f>
        <v>0</v>
      </c>
      <c r="AK26" s="306" t="s">
        <v>2177</v>
      </c>
      <c r="AL26" s="149" t="str">
        <f>续建!BC62</f>
        <v>住房和城乡建设专班</v>
      </c>
      <c r="AM26" s="149" t="str">
        <f>续建!BD62</f>
        <v>州住建局</v>
      </c>
      <c r="AN26" s="149" t="str">
        <f>续建!BE62</f>
        <v>王海江</v>
      </c>
      <c r="AO26" s="149" t="str">
        <f>续建!BF62</f>
        <v>阿克陶县</v>
      </c>
      <c r="AP26" s="149" t="str">
        <f>续建!BG62</f>
        <v>艾尼瓦尔·吾布力</v>
      </c>
      <c r="AQ26" s="149" t="str">
        <f>续建!BH62</f>
        <v>阿克陶县住建局</v>
      </c>
      <c r="AR26" s="149" t="str">
        <f>续建!BI62</f>
        <v>买合木提·米曼</v>
      </c>
      <c r="AS26" s="149">
        <f>续建!BJ62</f>
        <v>13345375888</v>
      </c>
      <c r="AT26" s="149" t="str">
        <f>续建!BK62</f>
        <v>王成勇</v>
      </c>
      <c r="AU26" s="149">
        <f>续建!BL62</f>
        <v>13809989602</v>
      </c>
      <c r="AV26" s="149" t="str">
        <f>续建!BM62</f>
        <v>县城</v>
      </c>
      <c r="AW26" s="149">
        <f>续建!BN62</f>
        <v>0</v>
      </c>
      <c r="AX26" s="311"/>
      <c r="AY26" s="314"/>
    </row>
    <row r="27" s="285" customFormat="1" ht="42" customHeight="1" spans="1:51">
      <c r="A27" s="149">
        <v>12</v>
      </c>
      <c r="B27" s="149">
        <f>续建!B63</f>
        <v>1</v>
      </c>
      <c r="C27" s="149" t="str">
        <f>续建!C63</f>
        <v>阿克陶县</v>
      </c>
      <c r="D27" s="149">
        <f>续建!D63</f>
        <v>1</v>
      </c>
      <c r="E27" s="149">
        <f>续建!E63</f>
        <v>3850</v>
      </c>
      <c r="F27" s="150" t="str">
        <f>续建!F63</f>
        <v>阿克陶县民富小区17号，18 号，19号，20号楼建设项目</v>
      </c>
      <c r="G27" s="150" t="str">
        <f>续建!G63</f>
        <v>总建筑面积27716.97平方米</v>
      </c>
      <c r="H27" s="149">
        <f>续建!H63</f>
        <v>12000</v>
      </c>
      <c r="I27" s="149">
        <f>续建!I63</f>
        <v>5849</v>
      </c>
      <c r="J27" s="149">
        <f>续建!J63</f>
        <v>3850</v>
      </c>
      <c r="K27" s="149">
        <f>续建!Y63</f>
        <v>3850</v>
      </c>
      <c r="L27" s="178">
        <f>续建!Z63</f>
        <v>1</v>
      </c>
      <c r="M27" s="149">
        <f>续建!AA63</f>
        <v>5000</v>
      </c>
      <c r="N27" s="149">
        <f>续建!AB63</f>
        <v>1</v>
      </c>
      <c r="O27" s="149">
        <f>续建!AC63</f>
        <v>2105</v>
      </c>
      <c r="P27" s="149">
        <f>续建!AE63</f>
        <v>2887.5</v>
      </c>
      <c r="Q27" s="149">
        <f>续建!AF63</f>
        <v>962.5</v>
      </c>
      <c r="R27" s="179">
        <f>续建!AG63</f>
        <v>44620</v>
      </c>
      <c r="S27" s="149">
        <f>续建!AH63</f>
        <v>1</v>
      </c>
      <c r="T27" s="149">
        <f>续建!AJ63</f>
        <v>50</v>
      </c>
      <c r="U27" s="149">
        <f>续建!AK63</f>
        <v>50</v>
      </c>
      <c r="V27" s="149">
        <f>续建!AL63</f>
        <v>1</v>
      </c>
      <c r="W27" s="149">
        <f>续建!AM63</f>
        <v>0</v>
      </c>
      <c r="X27" s="149">
        <f>续建!AP63</f>
        <v>0</v>
      </c>
      <c r="Y27" s="149">
        <f>续建!AQ63</f>
        <v>0</v>
      </c>
      <c r="Z27" s="149">
        <f>续建!AR63</f>
        <v>0</v>
      </c>
      <c r="AA27" s="149">
        <f>续建!AS63</f>
        <v>3850</v>
      </c>
      <c r="AB27" s="149">
        <f>续建!AT63</f>
        <v>0</v>
      </c>
      <c r="AC27" s="149">
        <f>续建!AU63</f>
        <v>0</v>
      </c>
      <c r="AD27" s="149">
        <f>续建!AV63</f>
        <v>0</v>
      </c>
      <c r="AE27" s="149">
        <f>续建!AW63</f>
        <v>0</v>
      </c>
      <c r="AF27" s="149">
        <f>续建!AX63</f>
        <v>0</v>
      </c>
      <c r="AG27" s="149">
        <f>续建!AY63</f>
        <v>0</v>
      </c>
      <c r="AH27" s="149">
        <f>续建!AZ63</f>
        <v>0</v>
      </c>
      <c r="AI27" s="149">
        <f>续建!BA63</f>
        <v>3850</v>
      </c>
      <c r="AJ27" s="149">
        <f>续建!BB63</f>
        <v>0</v>
      </c>
      <c r="AK27" s="307" t="s">
        <v>2178</v>
      </c>
      <c r="AL27" s="149" t="str">
        <f>续建!BC63</f>
        <v>住房和城乡建设专班</v>
      </c>
      <c r="AM27" s="149" t="str">
        <f>续建!BD63</f>
        <v>州住建局</v>
      </c>
      <c r="AN27" s="149" t="str">
        <f>续建!BE63</f>
        <v>王海江</v>
      </c>
      <c r="AO27" s="149" t="str">
        <f>续建!BF63</f>
        <v>阿克陶县</v>
      </c>
      <c r="AP27" s="149" t="str">
        <f>续建!BG63</f>
        <v>艾尼瓦尔·吾布力</v>
      </c>
      <c r="AQ27" s="149" t="str">
        <f>续建!BH63</f>
        <v>阿克陶县住建局</v>
      </c>
      <c r="AR27" s="149" t="str">
        <f>续建!BI63</f>
        <v>买合木提·米曼</v>
      </c>
      <c r="AS27" s="149">
        <f>续建!BJ63</f>
        <v>13345375888</v>
      </c>
      <c r="AT27" s="149" t="str">
        <f>续建!BK63</f>
        <v>阿不力克木</v>
      </c>
      <c r="AU27" s="149">
        <f>续建!BL63</f>
        <v>18997501111</v>
      </c>
      <c r="AV27" s="149" t="str">
        <f>续建!BM63</f>
        <v>县城</v>
      </c>
      <c r="AW27" s="149">
        <f>续建!BN63</f>
        <v>0</v>
      </c>
      <c r="AX27" s="311"/>
      <c r="AY27" s="315"/>
    </row>
    <row r="28" s="285" customFormat="1" ht="42" customHeight="1" spans="1:50">
      <c r="A28" s="149">
        <v>13</v>
      </c>
      <c r="B28" s="149">
        <f>续建!B64</f>
        <v>1</v>
      </c>
      <c r="C28" s="149" t="str">
        <f>续建!C64</f>
        <v>阿克陶县</v>
      </c>
      <c r="D28" s="149">
        <f>续建!D64</f>
        <v>1</v>
      </c>
      <c r="E28" s="149">
        <f>续建!E64</f>
        <v>6000</v>
      </c>
      <c r="F28" s="150" t="str">
        <f>续建!F64</f>
        <v>阿克陶县民悦府小区建设项目</v>
      </c>
      <c r="G28" s="150" t="str">
        <f>续建!G64</f>
        <v>总建筑面积50495.44平方米</v>
      </c>
      <c r="H28" s="149">
        <f>续建!H64</f>
        <v>18000</v>
      </c>
      <c r="I28" s="149">
        <f>续建!I64</f>
        <v>5573</v>
      </c>
      <c r="J28" s="149">
        <f>续建!J64</f>
        <v>6000</v>
      </c>
      <c r="K28" s="149">
        <f>续建!Y64</f>
        <v>6000</v>
      </c>
      <c r="L28" s="178">
        <f>续建!Z64</f>
        <v>1</v>
      </c>
      <c r="M28" s="149">
        <f>续建!AA64</f>
        <v>6000</v>
      </c>
      <c r="N28" s="149">
        <f>续建!AB64</f>
        <v>1</v>
      </c>
      <c r="O28" s="149">
        <f>续建!AC64</f>
        <v>1970</v>
      </c>
      <c r="P28" s="149">
        <f>续建!AE64</f>
        <v>4500</v>
      </c>
      <c r="Q28" s="149">
        <f>续建!AF64</f>
        <v>1500</v>
      </c>
      <c r="R28" s="179">
        <f>续建!AG64</f>
        <v>44620</v>
      </c>
      <c r="S28" s="149">
        <f>续建!AH64</f>
        <v>1</v>
      </c>
      <c r="T28" s="149">
        <f>续建!AJ64</f>
        <v>50</v>
      </c>
      <c r="U28" s="149">
        <f>续建!AK64</f>
        <v>50</v>
      </c>
      <c r="V28" s="149">
        <f>续建!AL64</f>
        <v>1</v>
      </c>
      <c r="W28" s="149">
        <f>续建!AM64</f>
        <v>0</v>
      </c>
      <c r="X28" s="149">
        <f>续建!AP64</f>
        <v>0</v>
      </c>
      <c r="Y28" s="149">
        <f>续建!AQ64</f>
        <v>0</v>
      </c>
      <c r="Z28" s="149">
        <f>续建!AR64</f>
        <v>0</v>
      </c>
      <c r="AA28" s="149">
        <f>续建!AS64</f>
        <v>6000</v>
      </c>
      <c r="AB28" s="149">
        <f>续建!AT64</f>
        <v>0</v>
      </c>
      <c r="AC28" s="149">
        <f>续建!AU64</f>
        <v>0</v>
      </c>
      <c r="AD28" s="149">
        <f>续建!AV64</f>
        <v>0</v>
      </c>
      <c r="AE28" s="149">
        <f>续建!AW64</f>
        <v>0</v>
      </c>
      <c r="AF28" s="149">
        <f>续建!AX64</f>
        <v>0</v>
      </c>
      <c r="AG28" s="149">
        <f>续建!AY64</f>
        <v>0</v>
      </c>
      <c r="AH28" s="149">
        <f>续建!AZ64</f>
        <v>0</v>
      </c>
      <c r="AI28" s="149">
        <f>续建!BA64</f>
        <v>6000</v>
      </c>
      <c r="AJ28" s="149">
        <f>续建!BB64</f>
        <v>0</v>
      </c>
      <c r="AK28" s="303" t="s">
        <v>2179</v>
      </c>
      <c r="AL28" s="149" t="str">
        <f>续建!BC64</f>
        <v>住房和城乡建设专班</v>
      </c>
      <c r="AM28" s="149" t="str">
        <f>续建!BD64</f>
        <v>州住建局</v>
      </c>
      <c r="AN28" s="149" t="str">
        <f>续建!BE64</f>
        <v>王海江</v>
      </c>
      <c r="AO28" s="149" t="str">
        <f>续建!BF64</f>
        <v>阿克陶县</v>
      </c>
      <c r="AP28" s="149" t="str">
        <f>续建!BG64</f>
        <v>艾尼瓦尔·吾布力</v>
      </c>
      <c r="AQ28" s="149" t="str">
        <f>续建!BH64</f>
        <v>阿克陶县住建局</v>
      </c>
      <c r="AR28" s="149" t="str">
        <f>续建!BI64</f>
        <v>买合木提·米曼</v>
      </c>
      <c r="AS28" s="149">
        <f>续建!BJ64</f>
        <v>13345375888</v>
      </c>
      <c r="AT28" s="149" t="str">
        <f>续建!BK64</f>
        <v>范德春</v>
      </c>
      <c r="AU28" s="149">
        <f>续建!BL64</f>
        <v>15209979333</v>
      </c>
      <c r="AV28" s="149" t="str">
        <f>续建!BM64</f>
        <v>县城</v>
      </c>
      <c r="AW28" s="149">
        <f>续建!BN64</f>
        <v>0</v>
      </c>
      <c r="AX28" s="311"/>
    </row>
    <row r="29" s="285" customFormat="1" ht="42" customHeight="1" spans="1:50">
      <c r="A29" s="149">
        <v>14</v>
      </c>
      <c r="B29" s="149">
        <f>续建!B65</f>
        <v>1</v>
      </c>
      <c r="C29" s="149" t="str">
        <f>续建!C65</f>
        <v>阿克陶县</v>
      </c>
      <c r="D29" s="149">
        <f>续建!D65</f>
        <v>1</v>
      </c>
      <c r="E29" s="149">
        <f>续建!E65</f>
        <v>5000</v>
      </c>
      <c r="F29" s="150" t="str">
        <f>续建!F65</f>
        <v>阿克陶县库克蓝小区建设项目</v>
      </c>
      <c r="G29" s="150" t="str">
        <f>续建!G65</f>
        <v>总建筑面积47235.32平方米</v>
      </c>
      <c r="H29" s="149">
        <f>续建!H65</f>
        <v>16000</v>
      </c>
      <c r="I29" s="149">
        <f>续建!I65</f>
        <v>7000</v>
      </c>
      <c r="J29" s="149">
        <f>续建!J65</f>
        <v>5000</v>
      </c>
      <c r="K29" s="149">
        <f>续建!Y65</f>
        <v>5000</v>
      </c>
      <c r="L29" s="178">
        <f>续建!Z65</f>
        <v>1</v>
      </c>
      <c r="M29" s="149">
        <f>续建!AA65</f>
        <v>5000</v>
      </c>
      <c r="N29" s="149">
        <f>续建!AB65</f>
        <v>1</v>
      </c>
      <c r="O29" s="149">
        <f>续建!AC65</f>
        <v>3000</v>
      </c>
      <c r="P29" s="149">
        <f>续建!AE65</f>
        <v>3750</v>
      </c>
      <c r="Q29" s="149">
        <f>续建!AF65</f>
        <v>1250</v>
      </c>
      <c r="R29" s="179">
        <f>续建!AG65</f>
        <v>44620</v>
      </c>
      <c r="S29" s="149">
        <f>续建!AH65</f>
        <v>1</v>
      </c>
      <c r="T29" s="149">
        <f>续建!AJ65</f>
        <v>60</v>
      </c>
      <c r="U29" s="149">
        <f>续建!AK65</f>
        <v>60</v>
      </c>
      <c r="V29" s="149">
        <f>续建!AL65</f>
        <v>1</v>
      </c>
      <c r="W29" s="149">
        <f>续建!AM65</f>
        <v>0</v>
      </c>
      <c r="X29" s="149">
        <f>续建!AP65</f>
        <v>0</v>
      </c>
      <c r="Y29" s="149">
        <f>续建!AQ65</f>
        <v>0</v>
      </c>
      <c r="Z29" s="149">
        <f>续建!AR65</f>
        <v>0</v>
      </c>
      <c r="AA29" s="149">
        <f>续建!AS65</f>
        <v>5000</v>
      </c>
      <c r="AB29" s="149">
        <f>续建!AT65</f>
        <v>0</v>
      </c>
      <c r="AC29" s="149">
        <f>续建!AU65</f>
        <v>0</v>
      </c>
      <c r="AD29" s="149">
        <f>续建!AV65</f>
        <v>0</v>
      </c>
      <c r="AE29" s="149">
        <f>续建!AW65</f>
        <v>0</v>
      </c>
      <c r="AF29" s="149">
        <f>续建!AX65</f>
        <v>0</v>
      </c>
      <c r="AG29" s="149">
        <f>续建!AY65</f>
        <v>0</v>
      </c>
      <c r="AH29" s="149">
        <f>续建!AZ65</f>
        <v>0</v>
      </c>
      <c r="AI29" s="149">
        <f>续建!BA65</f>
        <v>5000</v>
      </c>
      <c r="AJ29" s="149">
        <f>续建!BB65</f>
        <v>0</v>
      </c>
      <c r="AK29" s="302" t="s">
        <v>2180</v>
      </c>
      <c r="AL29" s="149" t="str">
        <f>续建!BC65</f>
        <v>住房和城乡建设专班</v>
      </c>
      <c r="AM29" s="149" t="str">
        <f>续建!BD65</f>
        <v>州住建局</v>
      </c>
      <c r="AN29" s="149" t="str">
        <f>续建!BE65</f>
        <v>王海江</v>
      </c>
      <c r="AO29" s="149" t="str">
        <f>续建!BF65</f>
        <v>阿克陶县</v>
      </c>
      <c r="AP29" s="149" t="str">
        <f>续建!BG65</f>
        <v>艾尼瓦尔·吾布力</v>
      </c>
      <c r="AQ29" s="149" t="str">
        <f>续建!BH65</f>
        <v>阿克陶县住建局</v>
      </c>
      <c r="AR29" s="149" t="str">
        <f>续建!BI65</f>
        <v>买合木提·米曼</v>
      </c>
      <c r="AS29" s="149">
        <f>续建!BJ65</f>
        <v>13345375888</v>
      </c>
      <c r="AT29" s="149" t="str">
        <f>续建!BK65</f>
        <v>崔立青</v>
      </c>
      <c r="AU29" s="1012" t="str">
        <f>续建!BL65</f>
        <v>137779602228</v>
      </c>
      <c r="AV29" s="149" t="str">
        <f>续建!BM65</f>
        <v>县城</v>
      </c>
      <c r="AW29" s="149">
        <f>续建!BN65</f>
        <v>0</v>
      </c>
      <c r="AX29" s="311"/>
    </row>
    <row r="30" s="285" customFormat="1" ht="52" customHeight="1" spans="1:51">
      <c r="A30" s="149">
        <v>15</v>
      </c>
      <c r="B30" s="149">
        <f>续建!B73</f>
        <v>1</v>
      </c>
      <c r="C30" s="149" t="str">
        <f>续建!C73</f>
        <v>阿克陶县</v>
      </c>
      <c r="D30" s="149">
        <f>续建!D73</f>
        <v>1</v>
      </c>
      <c r="E30" s="149">
        <f>续建!E73</f>
        <v>26000</v>
      </c>
      <c r="F30" s="150" t="str">
        <f>续建!F73</f>
        <v>克州阿克陶县阳光丽景小区、惠民小区及白山小区棚户区改造建设项目</v>
      </c>
      <c r="G30" s="150" t="str">
        <f>续建!G73</f>
        <v>新建安置房780套及配套工程</v>
      </c>
      <c r="H30" s="149">
        <f>续建!H73</f>
        <v>287500</v>
      </c>
      <c r="I30" s="149">
        <f>续建!I73</f>
        <v>6589</v>
      </c>
      <c r="J30" s="149">
        <f>续建!J73</f>
        <v>26000</v>
      </c>
      <c r="K30" s="149">
        <f>续建!Y73</f>
        <v>21000</v>
      </c>
      <c r="L30" s="178">
        <f>续建!Z73</f>
        <v>0.807692307692308</v>
      </c>
      <c r="M30" s="149">
        <f>续建!AA73</f>
        <v>10000</v>
      </c>
      <c r="N30" s="149">
        <f>续建!AB73</f>
        <v>1</v>
      </c>
      <c r="O30" s="149">
        <f>续建!AC73</f>
        <v>14378</v>
      </c>
      <c r="P30" s="149">
        <f>续建!AE73</f>
        <v>19500</v>
      </c>
      <c r="Q30" s="149">
        <f>续建!AF73</f>
        <v>1500</v>
      </c>
      <c r="R30" s="179">
        <f>续建!AG73</f>
        <v>44617</v>
      </c>
      <c r="S30" s="149">
        <f>续建!AH73</f>
        <v>1</v>
      </c>
      <c r="T30" s="149">
        <f>续建!AJ73</f>
        <v>50</v>
      </c>
      <c r="U30" s="149">
        <f>续建!AK73</f>
        <v>50</v>
      </c>
      <c r="V30" s="149">
        <f>续建!AL73</f>
        <v>1</v>
      </c>
      <c r="W30" s="149" t="str">
        <f>续建!AM73</f>
        <v>主体施工</v>
      </c>
      <c r="X30" s="149">
        <f>续建!AP73</f>
        <v>0</v>
      </c>
      <c r="Y30" s="149">
        <f>续建!AQ73</f>
        <v>0</v>
      </c>
      <c r="Z30" s="149">
        <f>续建!AR73</f>
        <v>0</v>
      </c>
      <c r="AA30" s="149">
        <f>续建!AS73</f>
        <v>26000</v>
      </c>
      <c r="AB30" s="149">
        <f>续建!AT73</f>
        <v>0</v>
      </c>
      <c r="AC30" s="149">
        <f>续建!AU73</f>
        <v>0</v>
      </c>
      <c r="AD30" s="149">
        <f>续建!AV73</f>
        <v>0</v>
      </c>
      <c r="AE30" s="149">
        <f>续建!AW73</f>
        <v>0</v>
      </c>
      <c r="AF30" s="149">
        <f>续建!AX73</f>
        <v>0</v>
      </c>
      <c r="AG30" s="149">
        <f>续建!AY73</f>
        <v>26000</v>
      </c>
      <c r="AH30" s="149">
        <f>续建!AZ73</f>
        <v>0</v>
      </c>
      <c r="AI30" s="149">
        <f>续建!BA73</f>
        <v>0</v>
      </c>
      <c r="AJ30" s="149">
        <f>续建!BB73</f>
        <v>0</v>
      </c>
      <c r="AK30" s="301" t="s">
        <v>2172</v>
      </c>
      <c r="AL30" s="149" t="str">
        <f>续建!BC73</f>
        <v>住房和城乡建设专班</v>
      </c>
      <c r="AM30" s="149" t="str">
        <f>续建!BD73</f>
        <v>州住建局</v>
      </c>
      <c r="AN30" s="149" t="str">
        <f>续建!BE73</f>
        <v>王海江</v>
      </c>
      <c r="AO30" s="149" t="str">
        <f>续建!BF73</f>
        <v>阿克陶县</v>
      </c>
      <c r="AP30" s="149" t="str">
        <f>续建!BG73</f>
        <v>艾尼瓦尔·吾布力</v>
      </c>
      <c r="AQ30" s="149" t="str">
        <f>续建!BH73</f>
        <v>阿克陶县住建局</v>
      </c>
      <c r="AR30" s="149" t="str">
        <f>续建!BI73</f>
        <v>买合木提·米曼</v>
      </c>
      <c r="AS30" s="149">
        <f>续建!BJ73</f>
        <v>13345375888</v>
      </c>
      <c r="AT30" s="149" t="str">
        <f>续建!BK73</f>
        <v>王新利</v>
      </c>
      <c r="AU30" s="149">
        <f>续建!BL73</f>
        <v>13369082822</v>
      </c>
      <c r="AV30" s="149" t="str">
        <f>续建!BM73</f>
        <v>县城</v>
      </c>
      <c r="AW30" s="149">
        <f>续建!BN73</f>
        <v>0</v>
      </c>
      <c r="AX30" s="226" t="s">
        <v>2181</v>
      </c>
      <c r="AY30" s="313"/>
    </row>
    <row r="31" s="282" customFormat="1" ht="42" customHeight="1" spans="1:51">
      <c r="A31" s="149">
        <v>16</v>
      </c>
      <c r="B31" s="149">
        <f>续建!B88</f>
        <v>1</v>
      </c>
      <c r="C31" s="149" t="str">
        <f>续建!C88</f>
        <v>阿克陶县</v>
      </c>
      <c r="D31" s="149">
        <f>续建!D88</f>
        <v>1</v>
      </c>
      <c r="E31" s="149">
        <f>续建!E88</f>
        <v>5645</v>
      </c>
      <c r="F31" s="150" t="str">
        <f>续建!F88</f>
        <v>阿克陶县佰源丰巷道工程项目</v>
      </c>
      <c r="G31" s="150" t="str">
        <f>续建!G88</f>
        <v>60万吨/年井下开采井巷工程</v>
      </c>
      <c r="H31" s="149">
        <f>续建!H88</f>
        <v>11445</v>
      </c>
      <c r="I31" s="149">
        <f>续建!I88</f>
        <v>725</v>
      </c>
      <c r="J31" s="149">
        <f>续建!J88</f>
        <v>5645</v>
      </c>
      <c r="K31" s="149">
        <f>续建!Y88</f>
        <v>2000</v>
      </c>
      <c r="L31" s="178">
        <f>续建!Z88</f>
        <v>0.354295837023915</v>
      </c>
      <c r="M31" s="149">
        <f>续建!AA88</f>
        <v>2000</v>
      </c>
      <c r="N31" s="149">
        <f>续建!AB88</f>
        <v>1</v>
      </c>
      <c r="O31" s="149">
        <f>续建!AC88</f>
        <v>0</v>
      </c>
      <c r="P31" s="149">
        <f>续建!AE88</f>
        <v>4233.75</v>
      </c>
      <c r="Q31" s="149">
        <f>续建!AF88</f>
        <v>-2233.75</v>
      </c>
      <c r="R31" s="179">
        <f>续建!AG88</f>
        <v>44592</v>
      </c>
      <c r="S31" s="149">
        <f>续建!AH88</f>
        <v>1</v>
      </c>
      <c r="T31" s="149">
        <f>续建!AJ88</f>
        <v>100</v>
      </c>
      <c r="U31" s="149">
        <f>续建!AK88</f>
        <v>100</v>
      </c>
      <c r="V31" s="149">
        <f>续建!AL88</f>
        <v>1</v>
      </c>
      <c r="W31" s="149">
        <f>续建!AM88</f>
        <v>0</v>
      </c>
      <c r="X31" s="149" t="str">
        <f>续建!AP88</f>
        <v>因5月底才完成60万吨中15万吨的矿山安全生产验收，取得安全生产许可证，6月才进行正常生产建设，故造成投资缓慢</v>
      </c>
      <c r="Y31" s="149">
        <f>续建!AQ88</f>
        <v>0</v>
      </c>
      <c r="Z31" s="149">
        <f>续建!AR88</f>
        <v>0</v>
      </c>
      <c r="AA31" s="149">
        <f>续建!AS88</f>
        <v>5645</v>
      </c>
      <c r="AB31" s="149">
        <f>续建!AT88</f>
        <v>0</v>
      </c>
      <c r="AC31" s="149">
        <f>续建!AU88</f>
        <v>0</v>
      </c>
      <c r="AD31" s="149">
        <f>续建!AV88</f>
        <v>0</v>
      </c>
      <c r="AE31" s="149">
        <f>续建!AW88</f>
        <v>0</v>
      </c>
      <c r="AF31" s="149">
        <f>续建!AX88</f>
        <v>0</v>
      </c>
      <c r="AG31" s="149">
        <f>续建!AY88</f>
        <v>0</v>
      </c>
      <c r="AH31" s="149">
        <f>续建!AZ88</f>
        <v>0</v>
      </c>
      <c r="AI31" s="149">
        <f>续建!BA88</f>
        <v>5645</v>
      </c>
      <c r="AJ31" s="149">
        <f>续建!BB88</f>
        <v>0</v>
      </c>
      <c r="AK31" s="212" t="s">
        <v>2182</v>
      </c>
      <c r="AL31" s="149" t="str">
        <f>续建!BC88</f>
        <v>产业专班</v>
      </c>
      <c r="AM31" s="149" t="str">
        <f>续建!BD88</f>
        <v>州工信局</v>
      </c>
      <c r="AN31" s="149" t="str">
        <f>续建!BE88</f>
        <v>刘鹏</v>
      </c>
      <c r="AO31" s="149" t="str">
        <f>续建!BF88</f>
        <v>阿克陶县</v>
      </c>
      <c r="AP31" s="149" t="str">
        <f>续建!BG88</f>
        <v>陈敬华</v>
      </c>
      <c r="AQ31" s="149" t="str">
        <f>续建!BH88</f>
        <v>阿克陶县商信局</v>
      </c>
      <c r="AR31" s="149" t="str">
        <f>续建!BI88</f>
        <v>张子琦</v>
      </c>
      <c r="AS31" s="149">
        <f>续建!BJ88</f>
        <v>18129188868</v>
      </c>
      <c r="AT31" s="149" t="str">
        <f>续建!BK88</f>
        <v>曾瑞波
苏尔团</v>
      </c>
      <c r="AU31" s="149" t="str">
        <f>续建!BL88</f>
        <v>15967781658    15999337666</v>
      </c>
      <c r="AV31" s="149" t="str">
        <f>续建!BM88</f>
        <v>木吉乡</v>
      </c>
      <c r="AW31" s="149" t="str">
        <f>续建!BN88</f>
        <v>布拉克村</v>
      </c>
      <c r="AX31" s="226" t="s">
        <v>2183</v>
      </c>
      <c r="AY31" s="118"/>
    </row>
    <row r="32" s="283" customFormat="1" ht="42" customHeight="1" spans="1:51">
      <c r="A32" s="149">
        <v>17</v>
      </c>
      <c r="B32" s="149">
        <f>续建!B49</f>
        <v>1</v>
      </c>
      <c r="C32" s="149" t="str">
        <f>续建!C49</f>
        <v>阿克陶县</v>
      </c>
      <c r="D32" s="149">
        <f>续建!D49</f>
        <v>1</v>
      </c>
      <c r="E32" s="149">
        <f>续建!E49</f>
        <v>3000</v>
      </c>
      <c r="F32" s="150" t="str">
        <f>续建!F49</f>
        <v>阿克陶县克州冰川公园景区旅游基础设施建设项目</v>
      </c>
      <c r="G32" s="150" t="str">
        <f>续建!G49</f>
        <v>景区道路、栈道、观景台、游客服务中心、停车场等</v>
      </c>
      <c r="H32" s="149">
        <f>续建!H49</f>
        <v>19200</v>
      </c>
      <c r="I32" s="149">
        <f>续建!I49</f>
        <v>0</v>
      </c>
      <c r="J32" s="149">
        <f>续建!J49</f>
        <v>4000</v>
      </c>
      <c r="K32" s="149">
        <f>续建!Y49</f>
        <v>2000</v>
      </c>
      <c r="L32" s="178">
        <f>续建!Z49</f>
        <v>0.5</v>
      </c>
      <c r="M32" s="149">
        <f>续建!AA49</f>
        <v>0</v>
      </c>
      <c r="N32" s="149">
        <f>续建!AB49</f>
        <v>1</v>
      </c>
      <c r="O32" s="149">
        <f>续建!AC49</f>
        <v>886</v>
      </c>
      <c r="P32" s="149">
        <f>续建!AE49</f>
        <v>3000</v>
      </c>
      <c r="Q32" s="149">
        <f>续建!AF49</f>
        <v>-1000</v>
      </c>
      <c r="R32" s="179">
        <f>续建!AG49</f>
        <v>44757</v>
      </c>
      <c r="S32" s="149">
        <f>续建!AH49</f>
        <v>1</v>
      </c>
      <c r="T32" s="149">
        <f>续建!AJ49</f>
        <v>50</v>
      </c>
      <c r="U32" s="149">
        <f>续建!AK49</f>
        <v>15</v>
      </c>
      <c r="V32" s="149">
        <f>续建!AL49</f>
        <v>0.3</v>
      </c>
      <c r="W32" s="149" t="str">
        <f>续建!AM49</f>
        <v>基础施工</v>
      </c>
      <c r="X32" s="149">
        <f>续建!AP49</f>
        <v>0</v>
      </c>
      <c r="Y32" s="149">
        <f>续建!AQ49</f>
        <v>0</v>
      </c>
      <c r="Z32" s="149">
        <f>续建!AR49</f>
        <v>0</v>
      </c>
      <c r="AA32" s="149">
        <f>续建!AS49</f>
        <v>4000</v>
      </c>
      <c r="AB32" s="149">
        <f>续建!AT49</f>
        <v>0</v>
      </c>
      <c r="AC32" s="149">
        <f>续建!AU49</f>
        <v>0</v>
      </c>
      <c r="AD32" s="149">
        <f>续建!AV49</f>
        <v>0</v>
      </c>
      <c r="AE32" s="149">
        <f>续建!AW49</f>
        <v>0</v>
      </c>
      <c r="AF32" s="149">
        <f>续建!AX49</f>
        <v>0</v>
      </c>
      <c r="AG32" s="149">
        <f>续建!AY49</f>
        <v>0</v>
      </c>
      <c r="AH32" s="149">
        <f>续建!AZ49</f>
        <v>0</v>
      </c>
      <c r="AI32" s="149">
        <f>续建!BA49</f>
        <v>4000</v>
      </c>
      <c r="AJ32" s="149">
        <f>续建!BB49</f>
        <v>0</v>
      </c>
      <c r="AK32" s="308" t="s">
        <v>2184</v>
      </c>
      <c r="AL32" s="149" t="str">
        <f>续建!BC49</f>
        <v>文化体育旅游专班</v>
      </c>
      <c r="AM32" s="149" t="str">
        <f>续建!BD49</f>
        <v>州文旅局</v>
      </c>
      <c r="AN32" s="149" t="str">
        <f>续建!BE49</f>
        <v>马中阳</v>
      </c>
      <c r="AO32" s="149" t="str">
        <f>续建!BF49</f>
        <v>阿克陶县</v>
      </c>
      <c r="AP32" s="149" t="str">
        <f>续建!BG49</f>
        <v>张伟</v>
      </c>
      <c r="AQ32" s="149" t="str">
        <f>续建!BH49</f>
        <v>阿克陶县文旅局</v>
      </c>
      <c r="AR32" s="149" t="str">
        <f>续建!BI49</f>
        <v>冯东明</v>
      </c>
      <c r="AS32" s="149">
        <f>续建!BJ49</f>
        <v>13899485857</v>
      </c>
      <c r="AT32" s="149">
        <f>续建!BK49</f>
        <v>0</v>
      </c>
      <c r="AU32" s="149">
        <f>续建!BL49</f>
        <v>0</v>
      </c>
      <c r="AV32" s="149">
        <f>续建!BM49</f>
        <v>0</v>
      </c>
      <c r="AW32" s="149">
        <f>续建!BN49</f>
        <v>0</v>
      </c>
      <c r="AX32" s="225"/>
      <c r="AY32" s="118"/>
    </row>
    <row r="33" s="283" customFormat="1" ht="42" customHeight="1" spans="1:51">
      <c r="A33" s="149">
        <v>18</v>
      </c>
      <c r="B33" s="149">
        <f>续建!B90</f>
        <v>1</v>
      </c>
      <c r="C33" s="149" t="str">
        <f>续建!C90</f>
        <v>阿克陶县</v>
      </c>
      <c r="D33" s="149">
        <f>续建!D90</f>
        <v>1</v>
      </c>
      <c r="E33" s="149">
        <f>续建!E90</f>
        <v>3000</v>
      </c>
      <c r="F33" s="150" t="str">
        <f>续建!F90</f>
        <v>阿克陶县昆础铁矿业公司选矿厂及矿山提升改建项目</v>
      </c>
      <c r="G33" s="150" t="str">
        <f>续建!G90</f>
        <v>选矿厂及矿山提升改建</v>
      </c>
      <c r="H33" s="149">
        <f>续建!H90</f>
        <v>22000</v>
      </c>
      <c r="I33" s="149">
        <f>续建!I90</f>
        <v>713</v>
      </c>
      <c r="J33" s="149">
        <f>续建!J90</f>
        <v>3000</v>
      </c>
      <c r="K33" s="149">
        <f>续建!Y90</f>
        <v>1400</v>
      </c>
      <c r="L33" s="178">
        <f>续建!Z90</f>
        <v>0.466666666666667</v>
      </c>
      <c r="M33" s="149">
        <f>续建!AA90</f>
        <v>1000</v>
      </c>
      <c r="N33" s="149">
        <f>续建!AB90</f>
        <v>1</v>
      </c>
      <c r="O33" s="149">
        <f>续建!AC90</f>
        <v>0</v>
      </c>
      <c r="P33" s="149">
        <f>续建!AE90</f>
        <v>2250</v>
      </c>
      <c r="Q33" s="149">
        <f>续建!AF90</f>
        <v>-850</v>
      </c>
      <c r="R33" s="179">
        <f>续建!AG90</f>
        <v>44635</v>
      </c>
      <c r="S33" s="149">
        <f>续建!AH90</f>
        <v>1</v>
      </c>
      <c r="T33" s="149">
        <f>续建!AJ90</f>
        <v>50</v>
      </c>
      <c r="U33" s="149">
        <f>续建!AK90</f>
        <v>15</v>
      </c>
      <c r="V33" s="149">
        <f>续建!AL90</f>
        <v>0.3</v>
      </c>
      <c r="W33" s="149">
        <f>续建!AM90</f>
        <v>0</v>
      </c>
      <c r="X33" s="149" t="str">
        <f>续建!AP90</f>
        <v>因企业资金周转困难，造成项目实施缓慢</v>
      </c>
      <c r="Y33" s="149">
        <f>续建!AQ90</f>
        <v>0</v>
      </c>
      <c r="Z33" s="149">
        <f>续建!AR90</f>
        <v>0</v>
      </c>
      <c r="AA33" s="149">
        <f>续建!AS90</f>
        <v>3000</v>
      </c>
      <c r="AB33" s="149">
        <f>续建!AT90</f>
        <v>0</v>
      </c>
      <c r="AC33" s="149">
        <f>续建!AU90</f>
        <v>0</v>
      </c>
      <c r="AD33" s="149">
        <f>续建!AV90</f>
        <v>0</v>
      </c>
      <c r="AE33" s="149">
        <f>续建!AW90</f>
        <v>0</v>
      </c>
      <c r="AF33" s="149">
        <f>续建!AX90</f>
        <v>0</v>
      </c>
      <c r="AG33" s="149">
        <f>续建!AY90</f>
        <v>0</v>
      </c>
      <c r="AH33" s="149">
        <f>续建!AZ90</f>
        <v>0</v>
      </c>
      <c r="AI33" s="149">
        <f>续建!BA90</f>
        <v>3000</v>
      </c>
      <c r="AJ33" s="149">
        <f>续建!BB90</f>
        <v>0</v>
      </c>
      <c r="AK33" s="309" t="s">
        <v>2185</v>
      </c>
      <c r="AL33" s="149" t="str">
        <f>续建!BC90</f>
        <v>产业专班</v>
      </c>
      <c r="AM33" s="149" t="str">
        <f>续建!BD90</f>
        <v>州工信局</v>
      </c>
      <c r="AN33" s="149" t="str">
        <f>续建!BE90</f>
        <v>刘鹏</v>
      </c>
      <c r="AO33" s="149" t="str">
        <f>续建!BF90</f>
        <v>阿克陶县</v>
      </c>
      <c r="AP33" s="149" t="str">
        <f>续建!BG90</f>
        <v>陈敬华</v>
      </c>
      <c r="AQ33" s="149" t="str">
        <f>续建!BH90</f>
        <v>阿克陶县商信局</v>
      </c>
      <c r="AR33" s="149" t="str">
        <f>续建!BI90</f>
        <v>张子琦</v>
      </c>
      <c r="AS33" s="149">
        <f>续建!BJ90</f>
        <v>18129188868</v>
      </c>
      <c r="AT33" s="149" t="str">
        <f>续建!BK90</f>
        <v>董单杰</v>
      </c>
      <c r="AU33" s="149">
        <f>续建!BL90</f>
        <v>13909982986</v>
      </c>
      <c r="AV33" s="149" t="str">
        <f>续建!BM90</f>
        <v>布伦口乡</v>
      </c>
      <c r="AW33" s="149" t="str">
        <f>续建!BN90</f>
        <v>苏巴什村</v>
      </c>
      <c r="AX33" s="225"/>
      <c r="AY33" s="118"/>
    </row>
    <row r="34" s="282" customFormat="1" ht="42" customHeight="1" spans="1:50">
      <c r="A34" s="145" t="s">
        <v>215</v>
      </c>
      <c r="B34" s="37">
        <f>B35+B36+B37+B38+B39</f>
        <v>5</v>
      </c>
      <c r="C34" s="38" t="s">
        <v>89</v>
      </c>
      <c r="D34" s="37">
        <f t="shared" ref="D34:K34" si="30">D35+D36+D37+D38+D39</f>
        <v>5</v>
      </c>
      <c r="E34" s="37">
        <f t="shared" si="30"/>
        <v>33639</v>
      </c>
      <c r="F34" s="144"/>
      <c r="G34" s="144"/>
      <c r="H34" s="37">
        <f t="shared" si="30"/>
        <v>303296</v>
      </c>
      <c r="I34" s="37">
        <f t="shared" si="30"/>
        <v>266000</v>
      </c>
      <c r="J34" s="37">
        <f t="shared" si="30"/>
        <v>33096</v>
      </c>
      <c r="K34" s="37">
        <f t="shared" si="30"/>
        <v>33145</v>
      </c>
      <c r="L34" s="180">
        <f>K34/J34</f>
        <v>1.00148054145516</v>
      </c>
      <c r="M34" s="37">
        <f>M35+M36+M37+M38+M39</f>
        <v>35645</v>
      </c>
      <c r="N34" s="37"/>
      <c r="O34" s="37"/>
      <c r="P34" s="37"/>
      <c r="Q34" s="37"/>
      <c r="R34" s="181"/>
      <c r="S34" s="37">
        <f>S35+S36+S37+S38+S39</f>
        <v>5</v>
      </c>
      <c r="T34" s="37">
        <f>T35+T36+T37+T38+T39</f>
        <v>496</v>
      </c>
      <c r="U34" s="37">
        <f>U35+U36+U37+U38+U39</f>
        <v>476</v>
      </c>
      <c r="V34" s="195">
        <f>U34/T34</f>
        <v>0.959677419354839</v>
      </c>
      <c r="W34" s="142"/>
      <c r="X34" s="142"/>
      <c r="Y34" s="142"/>
      <c r="Z34" s="142"/>
      <c r="AA34" s="37">
        <f t="shared" ref="AA34:AJ34" si="31">AA35+AA36+AA37+AA38+AA39</f>
        <v>33096</v>
      </c>
      <c r="AB34" s="37">
        <f t="shared" si="31"/>
        <v>0</v>
      </c>
      <c r="AC34" s="37">
        <f t="shared" si="31"/>
        <v>0</v>
      </c>
      <c r="AD34" s="37">
        <f t="shared" si="31"/>
        <v>1000</v>
      </c>
      <c r="AE34" s="37">
        <f t="shared" si="31"/>
        <v>0</v>
      </c>
      <c r="AF34" s="37">
        <f t="shared" si="31"/>
        <v>0</v>
      </c>
      <c r="AG34" s="37">
        <f t="shared" si="31"/>
        <v>0</v>
      </c>
      <c r="AH34" s="37">
        <f t="shared" si="31"/>
        <v>457</v>
      </c>
      <c r="AI34" s="37">
        <f t="shared" si="31"/>
        <v>31639</v>
      </c>
      <c r="AJ34" s="37">
        <f t="shared" si="31"/>
        <v>0</v>
      </c>
      <c r="AK34" s="37"/>
      <c r="AL34" s="39"/>
      <c r="AM34" s="39"/>
      <c r="AN34" s="156"/>
      <c r="AO34" s="156"/>
      <c r="AP34" s="156"/>
      <c r="AQ34" s="156"/>
      <c r="AR34" s="156"/>
      <c r="AS34" s="215"/>
      <c r="AT34" s="215"/>
      <c r="AU34" s="215"/>
      <c r="AV34" s="215"/>
      <c r="AW34" s="215"/>
      <c r="AX34" s="225"/>
    </row>
    <row r="35" s="118" customFormat="1" ht="42" customHeight="1" spans="1:51">
      <c r="A35" s="149">
        <v>19</v>
      </c>
      <c r="B35" s="149">
        <f>续建!B32</f>
        <v>1</v>
      </c>
      <c r="C35" s="149" t="str">
        <f>续建!C32</f>
        <v>乌恰县</v>
      </c>
      <c r="D35" s="149">
        <f>续建!D32</f>
        <v>1</v>
      </c>
      <c r="E35" s="149">
        <f>续建!E32</f>
        <v>15000</v>
      </c>
      <c r="F35" s="150" t="str">
        <f>续建!F32</f>
        <v>克孜河夏特水电站</v>
      </c>
      <c r="G35" s="150" t="str">
        <f>续建!G32</f>
        <v>装机容量24.8万千瓦</v>
      </c>
      <c r="H35" s="149">
        <f>续建!H32</f>
        <v>252657</v>
      </c>
      <c r="I35" s="149">
        <f>续建!I32</f>
        <v>235000</v>
      </c>
      <c r="J35" s="149">
        <f>续建!J32</f>
        <v>15000</v>
      </c>
      <c r="K35" s="149">
        <f>续建!Y32</f>
        <v>12500</v>
      </c>
      <c r="L35" s="178">
        <f>续建!Z32</f>
        <v>0.833333333333333</v>
      </c>
      <c r="M35" s="149">
        <f>续建!AA32</f>
        <v>15000</v>
      </c>
      <c r="N35" s="149">
        <f>续建!AB32</f>
        <v>1</v>
      </c>
      <c r="O35" s="149">
        <f>续建!AC32</f>
        <v>11367</v>
      </c>
      <c r="P35" s="149">
        <f>续建!AE32</f>
        <v>11250</v>
      </c>
      <c r="Q35" s="149">
        <f>续建!AF32</f>
        <v>1250</v>
      </c>
      <c r="R35" s="179">
        <f>续建!AG32</f>
        <v>44620</v>
      </c>
      <c r="S35" s="149">
        <f>续建!AH32</f>
        <v>1</v>
      </c>
      <c r="T35" s="149">
        <f>续建!AJ32</f>
        <v>30</v>
      </c>
      <c r="U35" s="149">
        <f>续建!AK32</f>
        <v>30</v>
      </c>
      <c r="V35" s="149">
        <f>续建!AL32</f>
        <v>1</v>
      </c>
      <c r="W35" s="149" t="str">
        <f>续建!AM32</f>
        <v>目前实体工程仅剩余厂区绿化及交通工程未完成。</v>
      </c>
      <c r="X35" s="149">
        <f>续建!AP32</f>
        <v>0</v>
      </c>
      <c r="Y35" s="149">
        <f>续建!AQ32</f>
        <v>0</v>
      </c>
      <c r="Z35" s="149">
        <f>续建!AR32</f>
        <v>0</v>
      </c>
      <c r="AA35" s="149">
        <f>续建!AS32</f>
        <v>15000</v>
      </c>
      <c r="AB35" s="149">
        <f>续建!AT32</f>
        <v>0</v>
      </c>
      <c r="AC35" s="149">
        <f>续建!AU32</f>
        <v>0</v>
      </c>
      <c r="AD35" s="149">
        <f>续建!AV32</f>
        <v>0</v>
      </c>
      <c r="AE35" s="149">
        <f>续建!AW32</f>
        <v>0</v>
      </c>
      <c r="AF35" s="149">
        <f>续建!AX32</f>
        <v>0</v>
      </c>
      <c r="AG35" s="149">
        <f>续建!AY32</f>
        <v>0</v>
      </c>
      <c r="AH35" s="149">
        <f>续建!AZ32</f>
        <v>0</v>
      </c>
      <c r="AI35" s="149">
        <f>续建!BA32</f>
        <v>15000</v>
      </c>
      <c r="AJ35" s="149">
        <f>续建!BB32</f>
        <v>0</v>
      </c>
      <c r="AK35" s="310" t="s">
        <v>2186</v>
      </c>
      <c r="AL35" s="149" t="str">
        <f>续建!BC32</f>
        <v>水利专班</v>
      </c>
      <c r="AM35" s="149" t="str">
        <f>续建!BD32</f>
        <v>州水利局</v>
      </c>
      <c r="AN35" s="149" t="str">
        <f>续建!BE32</f>
        <v>邹健</v>
      </c>
      <c r="AO35" s="149" t="str">
        <f>续建!BF32</f>
        <v>乌恰县</v>
      </c>
      <c r="AP35" s="149" t="str">
        <f>续建!BG32</f>
        <v>吐尔孙江·木合塔尔</v>
      </c>
      <c r="AQ35" s="149" t="str">
        <f>续建!BH32</f>
        <v>乌恰县水利局</v>
      </c>
      <c r="AR35" s="149" t="str">
        <f>续建!BI32</f>
        <v>马国成</v>
      </c>
      <c r="AS35" s="149">
        <f>续建!BJ32</f>
        <v>15700991168</v>
      </c>
      <c r="AT35" s="149" t="str">
        <f>续建!BK32</f>
        <v>王依山</v>
      </c>
      <c r="AU35" s="149">
        <f>续建!BL32</f>
        <v>13550454670</v>
      </c>
      <c r="AV35" s="149" t="str">
        <f>续建!BM32</f>
        <v>康苏镇</v>
      </c>
      <c r="AW35" s="149" t="str">
        <f>续建!BN32</f>
        <v>巴村</v>
      </c>
      <c r="AX35" s="225"/>
      <c r="AY35" s="315"/>
    </row>
    <row r="36" s="118" customFormat="1" ht="42" customHeight="1" spans="1:51">
      <c r="A36" s="149">
        <v>20</v>
      </c>
      <c r="B36" s="152">
        <f>续建!B40</f>
        <v>1</v>
      </c>
      <c r="C36" s="152" t="str">
        <f>续建!C40</f>
        <v>乌恰县</v>
      </c>
      <c r="D36" s="152">
        <f>续建!D40</f>
        <v>1</v>
      </c>
      <c r="E36" s="152">
        <f>续建!E40</f>
        <v>2000</v>
      </c>
      <c r="F36" s="293" t="str">
        <f>续建!F40</f>
        <v>乌恰县医学观察点建设项目</v>
      </c>
      <c r="G36" s="293" t="str">
        <f>续建!G40</f>
        <v>建筑面积2.86万平方米及配套附属设施建设</v>
      </c>
      <c r="H36" s="152">
        <f>续建!H40</f>
        <v>11000</v>
      </c>
      <c r="I36" s="152">
        <f>续建!I40</f>
        <v>8000</v>
      </c>
      <c r="J36" s="152">
        <f>续建!J40</f>
        <v>1457</v>
      </c>
      <c r="K36" s="152">
        <f>续建!Y40</f>
        <v>2500</v>
      </c>
      <c r="L36" s="299">
        <f>续建!Z40</f>
        <v>1.71585449553878</v>
      </c>
      <c r="M36" s="152">
        <f>续建!AA40</f>
        <v>2500</v>
      </c>
      <c r="N36" s="152">
        <f>续建!AB40</f>
        <v>1</v>
      </c>
      <c r="O36" s="152">
        <f>续建!AC40</f>
        <v>859</v>
      </c>
      <c r="P36" s="152">
        <f>续建!AE40</f>
        <v>1092.75</v>
      </c>
      <c r="Q36" s="152">
        <f>续建!AF40</f>
        <v>1407.25</v>
      </c>
      <c r="R36" s="182">
        <f>续建!AG40</f>
        <v>44620</v>
      </c>
      <c r="S36" s="152">
        <f>续建!AH40</f>
        <v>1</v>
      </c>
      <c r="T36" s="152">
        <f>续建!AJ40</f>
        <v>216</v>
      </c>
      <c r="U36" s="152">
        <f>续建!AK40</f>
        <v>216</v>
      </c>
      <c r="V36" s="152">
        <f>续建!AL40</f>
        <v>1</v>
      </c>
      <c r="W36" s="152" t="str">
        <f>续建!AM40</f>
        <v>已完工。</v>
      </c>
      <c r="X36" s="152">
        <f>续建!AP40</f>
        <v>0</v>
      </c>
      <c r="Y36" s="152">
        <f>续建!AQ40</f>
        <v>0</v>
      </c>
      <c r="Z36" s="152">
        <f>续建!AR40</f>
        <v>0</v>
      </c>
      <c r="AA36" s="152">
        <f>续建!AS40</f>
        <v>1457</v>
      </c>
      <c r="AB36" s="152">
        <f>续建!AT40</f>
        <v>0</v>
      </c>
      <c r="AC36" s="152">
        <f>续建!AU40</f>
        <v>0</v>
      </c>
      <c r="AD36" s="152">
        <f>续建!AV40</f>
        <v>1000</v>
      </c>
      <c r="AE36" s="152">
        <f>续建!AW40</f>
        <v>0</v>
      </c>
      <c r="AF36" s="152">
        <f>续建!AX40</f>
        <v>0</v>
      </c>
      <c r="AG36" s="152">
        <f>续建!AY40</f>
        <v>0</v>
      </c>
      <c r="AH36" s="152">
        <f>续建!AZ40</f>
        <v>457</v>
      </c>
      <c r="AI36" s="152">
        <f>续建!BA40</f>
        <v>0</v>
      </c>
      <c r="AJ36" s="152">
        <f>续建!BB40</f>
        <v>0</v>
      </c>
      <c r="AK36" s="40" t="s">
        <v>2187</v>
      </c>
      <c r="AL36" s="152" t="str">
        <f>续建!BC40</f>
        <v>卫生专班</v>
      </c>
      <c r="AM36" s="152" t="str">
        <f>续建!BD40</f>
        <v>州卫健委</v>
      </c>
      <c r="AN36" s="152" t="str">
        <f>续建!BE40</f>
        <v>王良森</v>
      </c>
      <c r="AO36" s="152" t="str">
        <f>续建!BF40</f>
        <v>乌恰县</v>
      </c>
      <c r="AP36" s="152" t="str">
        <f>续建!BG40</f>
        <v>巴合提古丽·杰恩比</v>
      </c>
      <c r="AQ36" s="152" t="str">
        <f>续建!BH40</f>
        <v>乌恰县卫健委</v>
      </c>
      <c r="AR36" s="152" t="str">
        <f>续建!BI40</f>
        <v>祁梅</v>
      </c>
      <c r="AS36" s="152">
        <f>续建!BJ40</f>
        <v>18809089208</v>
      </c>
      <c r="AT36" s="152" t="str">
        <f>续建!BK40</f>
        <v>孙东
罗德银</v>
      </c>
      <c r="AU36" s="152" t="str">
        <f>续建!BL40</f>
        <v>15999000091
13999084682</v>
      </c>
      <c r="AV36" s="152" t="str">
        <f>续建!BM40</f>
        <v>乌恰镇
巴镇
乌鲁克恰提乡
膘尔托阔依乡
波斯坦铁列克乡</v>
      </c>
      <c r="AW36" s="152" t="str">
        <f>续建!BN40</f>
        <v>多斯都克社区
托帕口岸
库尔干村
塔尔卡拉克村
多来布拉克村</v>
      </c>
      <c r="AX36" s="293"/>
      <c r="AY36" s="282"/>
    </row>
    <row r="37" s="118" customFormat="1" ht="42" customHeight="1" spans="1:51">
      <c r="A37" s="149">
        <v>21</v>
      </c>
      <c r="B37" s="149">
        <f>续建!B66</f>
        <v>1</v>
      </c>
      <c r="C37" s="149" t="str">
        <f>续建!C66</f>
        <v>乌恰县</v>
      </c>
      <c r="D37" s="149">
        <f>续建!D66</f>
        <v>1</v>
      </c>
      <c r="E37" s="149">
        <f>续建!E66</f>
        <v>7520</v>
      </c>
      <c r="F37" s="150" t="str">
        <f>续建!F66</f>
        <v>米尔湾阳光佳苑建设项目</v>
      </c>
      <c r="G37" s="150" t="str">
        <f>续建!G66</f>
        <v>总建筑面积21168.51平方米</v>
      </c>
      <c r="H37" s="149">
        <f>续建!H66</f>
        <v>10520</v>
      </c>
      <c r="I37" s="149">
        <f>续建!I66</f>
        <v>3000</v>
      </c>
      <c r="J37" s="149">
        <f>续建!J66</f>
        <v>7520</v>
      </c>
      <c r="K37" s="149">
        <f>续建!Y66</f>
        <v>7600</v>
      </c>
      <c r="L37" s="178">
        <f>续建!Z66</f>
        <v>1.01063829787234</v>
      </c>
      <c r="M37" s="149">
        <f>续建!AA66</f>
        <v>7600</v>
      </c>
      <c r="N37" s="149">
        <f>续建!AB66</f>
        <v>1</v>
      </c>
      <c r="O37" s="149">
        <f>续建!AC66</f>
        <v>3626</v>
      </c>
      <c r="P37" s="149">
        <f>续建!AE66</f>
        <v>5640</v>
      </c>
      <c r="Q37" s="149">
        <f>续建!AF66</f>
        <v>1960</v>
      </c>
      <c r="R37" s="179">
        <f>续建!AG66</f>
        <v>44623</v>
      </c>
      <c r="S37" s="149">
        <f>续建!AH66</f>
        <v>1</v>
      </c>
      <c r="T37" s="149">
        <f>续建!AJ66</f>
        <v>100</v>
      </c>
      <c r="U37" s="149">
        <f>续建!AK66</f>
        <v>100</v>
      </c>
      <c r="V37" s="149">
        <f>续建!AL66</f>
        <v>1</v>
      </c>
      <c r="W37" s="149" t="str">
        <f>续建!AM66</f>
        <v>目前四栋楼已封顶，正在开展室内粉刷，商铺地下室混泥土浇筑。</v>
      </c>
      <c r="X37" s="149">
        <f>续建!AP66</f>
        <v>0</v>
      </c>
      <c r="Y37" s="149">
        <f>续建!AQ66</f>
        <v>0</v>
      </c>
      <c r="Z37" s="149">
        <f>续建!AR66</f>
        <v>0</v>
      </c>
      <c r="AA37" s="149">
        <f>续建!AS66</f>
        <v>7520</v>
      </c>
      <c r="AB37" s="149">
        <f>续建!AT66</f>
        <v>0</v>
      </c>
      <c r="AC37" s="149">
        <f>续建!AU66</f>
        <v>0</v>
      </c>
      <c r="AD37" s="149">
        <f>续建!AV66</f>
        <v>0</v>
      </c>
      <c r="AE37" s="149">
        <f>续建!AW66</f>
        <v>0</v>
      </c>
      <c r="AF37" s="149">
        <f>续建!AX66</f>
        <v>0</v>
      </c>
      <c r="AG37" s="149">
        <f>续建!AY66</f>
        <v>0</v>
      </c>
      <c r="AH37" s="149">
        <f>续建!AZ66</f>
        <v>0</v>
      </c>
      <c r="AI37" s="149">
        <f>续建!BA66</f>
        <v>7520</v>
      </c>
      <c r="AJ37" s="149">
        <f>续建!BB66</f>
        <v>0</v>
      </c>
      <c r="AK37" s="40" t="s">
        <v>2187</v>
      </c>
      <c r="AL37" s="149" t="str">
        <f>续建!BC66</f>
        <v>住房和城乡建设专班</v>
      </c>
      <c r="AM37" s="149" t="str">
        <f>续建!BD66</f>
        <v>州住建局</v>
      </c>
      <c r="AN37" s="149" t="str">
        <f>续建!BE66</f>
        <v>王海江</v>
      </c>
      <c r="AO37" s="149" t="str">
        <f>续建!BF66</f>
        <v>乌恰县</v>
      </c>
      <c r="AP37" s="149" t="str">
        <f>续建!BG66</f>
        <v>杜鹏</v>
      </c>
      <c r="AQ37" s="149" t="str">
        <f>续建!BH66</f>
        <v>乌恰县住建局</v>
      </c>
      <c r="AR37" s="149" t="str">
        <f>续建!BI66</f>
        <v>王建新</v>
      </c>
      <c r="AS37" s="149">
        <f>续建!BJ66</f>
        <v>13319088856</v>
      </c>
      <c r="AT37" s="149" t="str">
        <f>续建!BK66</f>
        <v>新疆米尔湾房地产开发有限公司乌恰县分公司 刘苏丰</v>
      </c>
      <c r="AU37" s="149">
        <f>续建!BL66</f>
        <v>18609915137</v>
      </c>
      <c r="AV37" s="149" t="str">
        <f>续建!BM66</f>
        <v>乌恰镇</v>
      </c>
      <c r="AW37" s="149" t="str">
        <f>续建!BN66</f>
        <v>乌尔多社区</v>
      </c>
      <c r="AX37" s="293"/>
      <c r="AY37" s="282"/>
    </row>
    <row r="38" s="118" customFormat="1" ht="42" customHeight="1" spans="1:51">
      <c r="A38" s="149">
        <v>22</v>
      </c>
      <c r="B38" s="149">
        <f>续建!B67</f>
        <v>1</v>
      </c>
      <c r="C38" s="149" t="str">
        <f>续建!C67</f>
        <v>乌恰县</v>
      </c>
      <c r="D38" s="149">
        <f>续建!D67</f>
        <v>1</v>
      </c>
      <c r="E38" s="149">
        <f>续建!E67</f>
        <v>2119</v>
      </c>
      <c r="F38" s="150" t="str">
        <f>续建!F67</f>
        <v>乌恰县大拇指综合市场建设项目</v>
      </c>
      <c r="G38" s="150" t="str">
        <f>续建!G67</f>
        <v>总建筑面积为36141.13平方米</v>
      </c>
      <c r="H38" s="149">
        <f>续建!H67</f>
        <v>10119</v>
      </c>
      <c r="I38" s="149">
        <f>续建!I67</f>
        <v>8000</v>
      </c>
      <c r="J38" s="149">
        <f>续建!J67</f>
        <v>2119</v>
      </c>
      <c r="K38" s="149">
        <f>续建!Y67</f>
        <v>3545</v>
      </c>
      <c r="L38" s="178">
        <f>续建!Z67</f>
        <v>1.67295894289759</v>
      </c>
      <c r="M38" s="149">
        <f>续建!AA67</f>
        <v>3545</v>
      </c>
      <c r="N38" s="149">
        <f>续建!AB67</f>
        <v>1</v>
      </c>
      <c r="O38" s="149">
        <f>续建!AC67</f>
        <v>2589</v>
      </c>
      <c r="P38" s="149">
        <f>续建!AE67</f>
        <v>1589.25</v>
      </c>
      <c r="Q38" s="149">
        <f>续建!AF67</f>
        <v>1955.75</v>
      </c>
      <c r="R38" s="179">
        <f>续建!AG67</f>
        <v>44623</v>
      </c>
      <c r="S38" s="149">
        <f>续建!AH67</f>
        <v>1</v>
      </c>
      <c r="T38" s="149">
        <f>续建!AJ67</f>
        <v>50</v>
      </c>
      <c r="U38" s="149">
        <f>续建!AK67</f>
        <v>50</v>
      </c>
      <c r="V38" s="149">
        <f>续建!AL67</f>
        <v>1</v>
      </c>
      <c r="W38" s="149" t="str">
        <f>续建!AM67</f>
        <v>已完成年度计划投资，目前正在开展附属工程。</v>
      </c>
      <c r="X38" s="149">
        <f>续建!AP67</f>
        <v>0</v>
      </c>
      <c r="Y38" s="149">
        <f>续建!AQ67</f>
        <v>0</v>
      </c>
      <c r="Z38" s="149">
        <f>续建!AR67</f>
        <v>0</v>
      </c>
      <c r="AA38" s="149">
        <f>续建!AS67</f>
        <v>2119</v>
      </c>
      <c r="AB38" s="149">
        <f>续建!AT67</f>
        <v>0</v>
      </c>
      <c r="AC38" s="149">
        <f>续建!AU67</f>
        <v>0</v>
      </c>
      <c r="AD38" s="149">
        <f>续建!AV67</f>
        <v>0</v>
      </c>
      <c r="AE38" s="149">
        <f>续建!AW67</f>
        <v>0</v>
      </c>
      <c r="AF38" s="149">
        <f>续建!AX67</f>
        <v>0</v>
      </c>
      <c r="AG38" s="149">
        <f>续建!AY67</f>
        <v>0</v>
      </c>
      <c r="AH38" s="149">
        <f>续建!AZ67</f>
        <v>0</v>
      </c>
      <c r="AI38" s="149">
        <f>续建!BA67</f>
        <v>2119</v>
      </c>
      <c r="AJ38" s="149">
        <f>续建!BB67</f>
        <v>0</v>
      </c>
      <c r="AK38" s="310" t="s">
        <v>2188</v>
      </c>
      <c r="AL38" s="149" t="str">
        <f>续建!BC67</f>
        <v>住房和城乡建设专班</v>
      </c>
      <c r="AM38" s="149" t="str">
        <f>续建!BD67</f>
        <v>州住建局</v>
      </c>
      <c r="AN38" s="149" t="str">
        <f>续建!BE67</f>
        <v>王海江</v>
      </c>
      <c r="AO38" s="149" t="str">
        <f>续建!BF67</f>
        <v>乌恰县</v>
      </c>
      <c r="AP38" s="149" t="str">
        <f>续建!BG67</f>
        <v>杜鹏</v>
      </c>
      <c r="AQ38" s="149" t="str">
        <f>续建!BH67</f>
        <v>乌恰县住建局</v>
      </c>
      <c r="AR38" s="149" t="str">
        <f>续建!BI67</f>
        <v>王建新</v>
      </c>
      <c r="AS38" s="149">
        <f>续建!BJ67</f>
        <v>13319088856</v>
      </c>
      <c r="AT38" s="149" t="str">
        <f>续建!BK67</f>
        <v>新疆大拇指房地产开发有限公司 木合塔尔</v>
      </c>
      <c r="AU38" s="149">
        <f>续建!BL67</f>
        <v>18809085336</v>
      </c>
      <c r="AV38" s="149" t="str">
        <f>续建!BM67</f>
        <v>乌恰镇</v>
      </c>
      <c r="AW38" s="149" t="str">
        <f>续建!BN67</f>
        <v>巴格恰社区</v>
      </c>
      <c r="AX38" s="293"/>
      <c r="AY38" s="282"/>
    </row>
    <row r="39" s="118" customFormat="1" ht="42" customHeight="1" spans="1:51">
      <c r="A39" s="149">
        <v>23</v>
      </c>
      <c r="B39" s="149">
        <f>续建!B91</f>
        <v>1</v>
      </c>
      <c r="C39" s="149" t="str">
        <f>续建!C91</f>
        <v>乌恰县</v>
      </c>
      <c r="D39" s="149">
        <f>续建!D91</f>
        <v>1</v>
      </c>
      <c r="E39" s="149">
        <f>续建!E91</f>
        <v>7000</v>
      </c>
      <c r="F39" s="150" t="str">
        <f>续建!F91</f>
        <v>新疆紫金锌业有限公司乌拉根锌矿低品位废石综合回收利用工程建设项目</v>
      </c>
      <c r="G39" s="150" t="str">
        <f>续建!G91</f>
        <v>改扩建选矿系统，达到日处理7000t低品位废石标准</v>
      </c>
      <c r="H39" s="149">
        <f>续建!H91</f>
        <v>19000</v>
      </c>
      <c r="I39" s="149">
        <f>续建!I91</f>
        <v>12000</v>
      </c>
      <c r="J39" s="149">
        <f>续建!J91</f>
        <v>7000</v>
      </c>
      <c r="K39" s="149">
        <f>续建!Y91</f>
        <v>7000</v>
      </c>
      <c r="L39" s="178">
        <f>续建!Z91</f>
        <v>1</v>
      </c>
      <c r="M39" s="149">
        <f>续建!AA91</f>
        <v>7000</v>
      </c>
      <c r="N39" s="149">
        <f>续建!AB91</f>
        <v>1</v>
      </c>
      <c r="O39" s="149">
        <f>续建!AC91</f>
        <v>2853</v>
      </c>
      <c r="P39" s="149">
        <f>续建!AE91</f>
        <v>5250</v>
      </c>
      <c r="Q39" s="149">
        <f>续建!AF91</f>
        <v>1750</v>
      </c>
      <c r="R39" s="179">
        <f>续建!AG91</f>
        <v>44623</v>
      </c>
      <c r="S39" s="149">
        <f>续建!AH91</f>
        <v>1</v>
      </c>
      <c r="T39" s="149">
        <f>续建!AJ91</f>
        <v>100</v>
      </c>
      <c r="U39" s="149">
        <f>续建!AK91</f>
        <v>80</v>
      </c>
      <c r="V39" s="149">
        <f>续建!AL91</f>
        <v>0.8</v>
      </c>
      <c r="W39" s="149" t="str">
        <f>续建!AM91</f>
        <v>年度投资已完成。</v>
      </c>
      <c r="X39" s="149">
        <f>续建!AP91</f>
        <v>0</v>
      </c>
      <c r="Y39" s="149">
        <f>续建!AQ91</f>
        <v>0</v>
      </c>
      <c r="Z39" s="149">
        <f>续建!AR91</f>
        <v>0</v>
      </c>
      <c r="AA39" s="149">
        <f>续建!AS91</f>
        <v>7000</v>
      </c>
      <c r="AB39" s="149">
        <f>续建!AT91</f>
        <v>0</v>
      </c>
      <c r="AC39" s="149">
        <f>续建!AU91</f>
        <v>0</v>
      </c>
      <c r="AD39" s="149">
        <f>续建!AV91</f>
        <v>0</v>
      </c>
      <c r="AE39" s="149">
        <f>续建!AW91</f>
        <v>0</v>
      </c>
      <c r="AF39" s="149">
        <f>续建!AX91</f>
        <v>0</v>
      </c>
      <c r="AG39" s="149">
        <f>续建!AY91</f>
        <v>0</v>
      </c>
      <c r="AH39" s="149">
        <f>续建!AZ91</f>
        <v>0</v>
      </c>
      <c r="AI39" s="149">
        <f>续建!BA91</f>
        <v>7000</v>
      </c>
      <c r="AJ39" s="149">
        <f>续建!BB91</f>
        <v>0</v>
      </c>
      <c r="AK39" s="307" t="s">
        <v>2189</v>
      </c>
      <c r="AL39" s="149" t="str">
        <f>续建!BC91</f>
        <v>产业专班</v>
      </c>
      <c r="AM39" s="149" t="str">
        <f>续建!BD91</f>
        <v>州工信局</v>
      </c>
      <c r="AN39" s="149" t="str">
        <f>续建!BE91</f>
        <v>刘鹏</v>
      </c>
      <c r="AO39" s="149" t="str">
        <f>续建!BF91</f>
        <v>乌恰县</v>
      </c>
      <c r="AP39" s="149" t="str">
        <f>续建!BG91</f>
        <v>杜鹏</v>
      </c>
      <c r="AQ39" s="149" t="str">
        <f>续建!BH91</f>
        <v>乌恰县商信局</v>
      </c>
      <c r="AR39" s="149" t="str">
        <f>续建!BI91</f>
        <v>谢恒勤</v>
      </c>
      <c r="AS39" s="149">
        <f>续建!BJ91</f>
        <v>13899493969</v>
      </c>
      <c r="AT39" s="149" t="str">
        <f>续建!BK91</f>
        <v>伯广才</v>
      </c>
      <c r="AU39" s="149">
        <f>续建!BL91</f>
        <v>15739788999</v>
      </c>
      <c r="AV39" s="149" t="str">
        <f>续建!BM91</f>
        <v>黑孜苇乡</v>
      </c>
      <c r="AW39" s="149" t="str">
        <f>续建!BN91</f>
        <v>乌拉根矿区</v>
      </c>
      <c r="AX39" s="225"/>
      <c r="AY39" s="286"/>
    </row>
    <row r="40" s="118" customFormat="1" ht="42" customHeight="1" spans="1:51">
      <c r="A40" s="145" t="s">
        <v>326</v>
      </c>
      <c r="B40" s="37">
        <f>B41</f>
        <v>1</v>
      </c>
      <c r="C40" s="38" t="s">
        <v>90</v>
      </c>
      <c r="D40" s="37">
        <f t="shared" ref="D40:K40" si="32">D41</f>
        <v>1</v>
      </c>
      <c r="E40" s="37">
        <f t="shared" si="32"/>
        <v>4000</v>
      </c>
      <c r="F40" s="144"/>
      <c r="G40" s="144"/>
      <c r="H40" s="37">
        <f t="shared" si="32"/>
        <v>13000</v>
      </c>
      <c r="I40" s="37">
        <f t="shared" si="32"/>
        <v>5000</v>
      </c>
      <c r="J40" s="37">
        <f t="shared" si="32"/>
        <v>8000</v>
      </c>
      <c r="K40" s="37">
        <f t="shared" si="32"/>
        <v>8000</v>
      </c>
      <c r="L40" s="180">
        <f>K40/J40</f>
        <v>1</v>
      </c>
      <c r="M40" s="37">
        <f>M41</f>
        <v>8000</v>
      </c>
      <c r="N40" s="37"/>
      <c r="O40" s="37"/>
      <c r="P40" s="37"/>
      <c r="Q40" s="37"/>
      <c r="R40" s="181"/>
      <c r="S40" s="37">
        <f>S41</f>
        <v>1</v>
      </c>
      <c r="T40" s="37">
        <f>T41</f>
        <v>43</v>
      </c>
      <c r="U40" s="37">
        <f>U41</f>
        <v>43</v>
      </c>
      <c r="V40" s="195">
        <f>U40/T40</f>
        <v>1</v>
      </c>
      <c r="W40" s="142"/>
      <c r="X40" s="142"/>
      <c r="Y40" s="142"/>
      <c r="Z40" s="142"/>
      <c r="AA40" s="37">
        <f t="shared" ref="AA40:AJ40" si="33">AA41</f>
        <v>8000</v>
      </c>
      <c r="AB40" s="37">
        <f t="shared" si="33"/>
        <v>0</v>
      </c>
      <c r="AC40" s="37">
        <f t="shared" si="33"/>
        <v>0</v>
      </c>
      <c r="AD40" s="37">
        <f t="shared" si="33"/>
        <v>4000</v>
      </c>
      <c r="AE40" s="37">
        <f t="shared" si="33"/>
        <v>0</v>
      </c>
      <c r="AF40" s="37">
        <f t="shared" si="33"/>
        <v>0</v>
      </c>
      <c r="AG40" s="37">
        <f t="shared" si="33"/>
        <v>4000</v>
      </c>
      <c r="AH40" s="37">
        <f t="shared" si="33"/>
        <v>0</v>
      </c>
      <c r="AI40" s="37">
        <f t="shared" si="33"/>
        <v>0</v>
      </c>
      <c r="AJ40" s="37">
        <f t="shared" si="33"/>
        <v>0</v>
      </c>
      <c r="AK40" s="37"/>
      <c r="AL40" s="39"/>
      <c r="AM40" s="39"/>
      <c r="AN40" s="156"/>
      <c r="AO40" s="156"/>
      <c r="AP40" s="156"/>
      <c r="AQ40" s="156"/>
      <c r="AR40" s="156"/>
      <c r="AS40" s="215"/>
      <c r="AT40" s="215"/>
      <c r="AU40" s="215"/>
      <c r="AV40" s="215"/>
      <c r="AW40" s="215"/>
      <c r="AX40" s="225"/>
      <c r="AY40" s="286"/>
    </row>
    <row r="41" s="286" customFormat="1" ht="42" customHeight="1" spans="1:51">
      <c r="A41" s="149">
        <v>24</v>
      </c>
      <c r="B41" s="149">
        <f>续建!B55</f>
        <v>1</v>
      </c>
      <c r="C41" s="149" t="str">
        <f>续建!C55</f>
        <v>阿合奇县</v>
      </c>
      <c r="D41" s="149">
        <f>续建!D55</f>
        <v>1</v>
      </c>
      <c r="E41" s="149">
        <f>续建!E55</f>
        <v>4000</v>
      </c>
      <c r="F41" s="150" t="str">
        <f>续建!F55</f>
        <v>克州阿合奇县城区市政基础设施改造提升项目</v>
      </c>
      <c r="G41" s="150" t="str">
        <f>续建!G55</f>
        <v>提升改造克州阿合奇县老城区集中供热站及配套附属设施建设</v>
      </c>
      <c r="H41" s="149">
        <f>续建!H55</f>
        <v>13000</v>
      </c>
      <c r="I41" s="149">
        <f>续建!I55</f>
        <v>5000</v>
      </c>
      <c r="J41" s="149">
        <f>续建!J55</f>
        <v>8000</v>
      </c>
      <c r="K41" s="149">
        <f>续建!Y55</f>
        <v>8000</v>
      </c>
      <c r="L41" s="178">
        <f>续建!Z55</f>
        <v>1</v>
      </c>
      <c r="M41" s="149">
        <f>续建!AA55</f>
        <v>8000</v>
      </c>
      <c r="N41" s="149">
        <f>续建!AB55</f>
        <v>1</v>
      </c>
      <c r="O41" s="149">
        <f>续建!AC55</f>
        <v>3063</v>
      </c>
      <c r="P41" s="149">
        <f>续建!AE55</f>
        <v>6000</v>
      </c>
      <c r="Q41" s="149">
        <f>续建!AF55</f>
        <v>2000</v>
      </c>
      <c r="R41" s="179">
        <f>续建!AG55</f>
        <v>44617</v>
      </c>
      <c r="S41" s="149">
        <f>续建!AH55</f>
        <v>1</v>
      </c>
      <c r="T41" s="149">
        <f>续建!AJ55</f>
        <v>43</v>
      </c>
      <c r="U41" s="149">
        <f>续建!AK55</f>
        <v>43</v>
      </c>
      <c r="V41" s="149">
        <f>续建!AL55</f>
        <v>1</v>
      </c>
      <c r="W41" s="149" t="str">
        <f>续建!AM55</f>
        <v>已完工</v>
      </c>
      <c r="X41" s="149">
        <f>续建!AP55</f>
        <v>0</v>
      </c>
      <c r="Y41" s="149">
        <f>续建!AQ55</f>
        <v>0</v>
      </c>
      <c r="Z41" s="149">
        <f>续建!AR55</f>
        <v>0</v>
      </c>
      <c r="AA41" s="149">
        <f>续建!AS55</f>
        <v>8000</v>
      </c>
      <c r="AB41" s="149">
        <f>续建!AT55</f>
        <v>0</v>
      </c>
      <c r="AC41" s="149">
        <f>续建!AU55</f>
        <v>0</v>
      </c>
      <c r="AD41" s="149">
        <f>续建!AV55</f>
        <v>4000</v>
      </c>
      <c r="AE41" s="149">
        <f>续建!AW55</f>
        <v>0</v>
      </c>
      <c r="AF41" s="149">
        <f>续建!AX55</f>
        <v>0</v>
      </c>
      <c r="AG41" s="149">
        <f>续建!AY55</f>
        <v>4000</v>
      </c>
      <c r="AH41" s="149">
        <f>续建!AZ55</f>
        <v>0</v>
      </c>
      <c r="AI41" s="149">
        <f>续建!BA55</f>
        <v>0</v>
      </c>
      <c r="AJ41" s="149">
        <f>续建!BB55</f>
        <v>0</v>
      </c>
      <c r="AK41" s="303" t="s">
        <v>2190</v>
      </c>
      <c r="AL41" s="149" t="str">
        <f>续建!BC55</f>
        <v>住房和城乡建设专班</v>
      </c>
      <c r="AM41" s="149" t="str">
        <f>续建!BD55</f>
        <v>州住建局</v>
      </c>
      <c r="AN41" s="149" t="str">
        <f>续建!BE55</f>
        <v>王海江</v>
      </c>
      <c r="AO41" s="149" t="str">
        <f>续建!BF55</f>
        <v>阿合奇县</v>
      </c>
      <c r="AP41" s="149" t="str">
        <f>续建!BG55</f>
        <v>杜发成</v>
      </c>
      <c r="AQ41" s="149" t="str">
        <f>续建!BH55</f>
        <v>阿合奇县住建局</v>
      </c>
      <c r="AR41" s="149" t="str">
        <f>续建!BI55</f>
        <v>屈强</v>
      </c>
      <c r="AS41" s="149">
        <f>续建!BJ55</f>
        <v>18809081213</v>
      </c>
      <c r="AT41" s="149" t="str">
        <f>续建!BK55</f>
        <v>新疆希尔路桥，周强</v>
      </c>
      <c r="AU41" s="149">
        <f>续建!BL55</f>
        <v>13565914309</v>
      </c>
      <c r="AV41" s="149" t="str">
        <f>续建!BM55</f>
        <v>阿合奇镇</v>
      </c>
      <c r="AW41" s="149" t="str">
        <f>续建!BN55</f>
        <v>和平路社区</v>
      </c>
      <c r="AX41" s="225"/>
      <c r="AY41" s="120"/>
    </row>
  </sheetData>
  <autoFilter ref="A12:AY41">
    <extLst/>
  </autoFilter>
  <mergeCells count="59">
    <mergeCell ref="A1:B1"/>
    <mergeCell ref="A2:AX2"/>
    <mergeCell ref="B3:F3"/>
    <mergeCell ref="J3:AX3"/>
    <mergeCell ref="K4:M4"/>
    <mergeCell ref="N4:O4"/>
    <mergeCell ref="P4:Q4"/>
    <mergeCell ref="S4:W4"/>
    <mergeCell ref="X4:Z4"/>
    <mergeCell ref="AA4:AJ4"/>
    <mergeCell ref="AM4:AN4"/>
    <mergeCell ref="AO4:AP4"/>
    <mergeCell ref="AQ4:AS4"/>
    <mergeCell ref="AT4:AU4"/>
    <mergeCell ref="AV4:AW4"/>
    <mergeCell ref="T5:V5"/>
    <mergeCell ref="A4:A6"/>
    <mergeCell ref="B4:B6"/>
    <mergeCell ref="C4:C6"/>
    <mergeCell ref="F4:F6"/>
    <mergeCell ref="G4:G6"/>
    <mergeCell ref="H4:H6"/>
    <mergeCell ref="I4:I6"/>
    <mergeCell ref="J4:J6"/>
    <mergeCell ref="K5:K6"/>
    <mergeCell ref="L5:L6"/>
    <mergeCell ref="M5:M6"/>
    <mergeCell ref="N5:N6"/>
    <mergeCell ref="O5:O6"/>
    <mergeCell ref="P5:P6"/>
    <mergeCell ref="Q5:Q6"/>
    <mergeCell ref="R4:R6"/>
    <mergeCell ref="S5:S6"/>
    <mergeCell ref="W5:W6"/>
    <mergeCell ref="AA5:AA6"/>
    <mergeCell ref="AB5:AB6"/>
    <mergeCell ref="AC5:AC6"/>
    <mergeCell ref="AD5:AD6"/>
    <mergeCell ref="AE5:AE6"/>
    <mergeCell ref="AF5:AF6"/>
    <mergeCell ref="AG5:AG6"/>
    <mergeCell ref="AH5:AH6"/>
    <mergeCell ref="AI5:AI6"/>
    <mergeCell ref="AJ5:AJ6"/>
    <mergeCell ref="AK4:AK6"/>
    <mergeCell ref="AL4:AL6"/>
    <mergeCell ref="AM5:AM6"/>
    <mergeCell ref="AN5:AN6"/>
    <mergeCell ref="AO5:AO6"/>
    <mergeCell ref="AP5:AP6"/>
    <mergeCell ref="AQ5:AQ6"/>
    <mergeCell ref="AR5:AR6"/>
    <mergeCell ref="AS5:AS6"/>
    <mergeCell ref="AT5:AT6"/>
    <mergeCell ref="AU5:AU6"/>
    <mergeCell ref="AV5:AV6"/>
    <mergeCell ref="AW5:AW6"/>
    <mergeCell ref="AX4:AX6"/>
    <mergeCell ref="D4:E5"/>
  </mergeCells>
  <pageMargins left="0.388888888888889" right="0.388888888888889" top="0.388888888888889" bottom="0.388888888888889" header="0.259027777777778" footer="0.259027777777778"/>
  <pageSetup paperSize="9" scale="73"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14</vt:i4>
      </vt:variant>
    </vt:vector>
  </HeadingPairs>
  <TitlesOfParts>
    <vt:vector size="14" baseType="lpstr">
      <vt:lpstr>续建</vt:lpstr>
      <vt:lpstr>新建</vt:lpstr>
      <vt:lpstr>储备</vt:lpstr>
      <vt:lpstr>阿图什市</vt:lpstr>
      <vt:lpstr>阿克陶县</vt:lpstr>
      <vt:lpstr>乌恰县</vt:lpstr>
      <vt:lpstr>阿合奇县</vt:lpstr>
      <vt:lpstr>重大项目汇总表</vt:lpstr>
      <vt:lpstr>领导包联续建项目</vt:lpstr>
      <vt:lpstr>领导包联新建项目</vt:lpstr>
      <vt:lpstr>领导包联储备项目</vt:lpstr>
      <vt:lpstr>克州在建亿元以上项目施工单位联系表</vt:lpstr>
      <vt:lpstr>2022年资金来源分析表</vt:lpstr>
      <vt:lpstr>2020年和2021年投资和统计情况分析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周冲</dc:creator>
  <cp:lastModifiedBy>admin</cp:lastModifiedBy>
  <cp:revision>1</cp:revision>
  <dcterms:created xsi:type="dcterms:W3CDTF">2018-04-05T16:19:00Z</dcterms:created>
  <dcterms:modified xsi:type="dcterms:W3CDTF">2022-11-03T10:30:25Z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2052-11.8.2.11500</vt:lpwstr>
  </property>
  <property fmtid="{D5CDD505-2E9C-101B-9397-08002B2CF9AE}" pid="4" name="ICV">
    <vt:lpwstr>9FFBD9781F11420D8B02CF7D60AE5B41</vt:lpwstr>
  </property>
</Properties>
</file>